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1"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<sst xmlns="http://schemas.openxmlformats.org/spreadsheetml/2006/main" count="13981" uniqueCount="760">
  <si>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</si>
  <si>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</si>
  <si>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</si>
  <si>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</si>
  <si>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</si>
  <si>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</si>
  <si>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</si>
  <si>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</si>
  <si>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</si>
  <si>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</si>
  <si>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</si>
  <si>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</si>
  <si>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</si>
  <si>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</si>
  <si>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</si>
  <si>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</si>
  <si>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</si>
  <si>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</si>
  <si>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</si>
  <si>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</si>
  <si>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</si>
  <si>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</si>
  <si>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</si>
  <si>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</si>
  <si>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</si>
  <si>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</si>
  <si>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</si>
  <si>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</si>
  <si>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</si>
  <si>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</si>
  <si>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</si>
  <si>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</si>
  <si>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</si>
  <si>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</si>
  <si>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</si>
  <si>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</si>
  <si>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</si>
  <si>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</si>
  <si>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</si>
  <si>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</si>
  <si>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</si>
  <si>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</si>
  <si>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</si>
  <si>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</si>
  <si>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</si>
  <si>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</si>
  <si>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</si>
  <si>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</si>
  <si>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</si>
  <si>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</si>
  <si>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</si>
  <si>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</si>
  <si>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</si>
  <si>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</si>
  <si>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</si>
  <si>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</si>
  <si>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</si>
  <si>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</si>
  <si>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</si>
  <si>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</si>
  <si>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</si>
  <si>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</si>
  <si>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</si>
  <si>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</si>
  <si>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</si>
  <si>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</si>
  <si>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</si>
  <si>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</si>
  <si>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</si>
  <si>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</si>
  <si>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</si>
  <si>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</si>
  <si>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</si>
  <si>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</si>
  <si>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</si>
  <si>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</si>
  <si>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</si>
  <si>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</si>
  <si>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</si>
  <si>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</si>
  <si>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</si>
  <si>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</si>
  <si>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</si>
  <si>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</si>
  <si>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</si>
  <si>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</si>
  <si>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</si>
  <si>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</si>
  <si>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</si>
  <si>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</si>
  <si>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</si>
  <si>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</si>
  <si>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</si>
  <si>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</si>
  <si>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</si>
  <si>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</si>
  <si>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</si>
  <si>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</si>
  <si>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</si>
  <si>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</si>
  <si>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</si>
  <si>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</si>
  <si>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</si>
  <si>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</si>
  <si>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</si>
  <si>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</si>
  <si>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</si>
  <si>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</si>
  <si>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</si>
  <si>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</si>
  <si>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</si>
  <si>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</si>
  <si>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</si>
  <si>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</si>
  <si>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</si>
  <si>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</si>
  <si>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</si>
  <si>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</si>
  <si>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</si>
  <si>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</si>
  <si>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</si>
  <si>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</si>
  <si>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</si>
  <si>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</si>
  <si>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</si>
  <si>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</si>
  <si>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</si>
  <si>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</si>
  <si>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</si>
  <si>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</si>
  <si>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</si>
  <si>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</si>
  <si>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</si>
  <si>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</si>
  <si>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</si>
  <si>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</si>
  <si>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</si>
  <si>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</si>
  <si>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</si>
  <si>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</si>
  <si>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</si>
  <si>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</si>
  <si>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</si>
  <si>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</si>
  <si>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</si>
  <si>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</si>
  <si>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</si>
  <si>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</si>
  <si>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</si>
  <si>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</si>
  <si>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</si>
  <si>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</si>
  <si>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</si>
  <si>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</si>
  <si>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</si>
  <si>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</si>
  <si>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</si>
  <si>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</si>
  <si>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</si>
  <si>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</si>
  <si>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</si>
  <si>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</si>
  <si>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</si>
  <si>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</si>
  <si>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</si>
  <si>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</si>
  <si>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</si>
  <si>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</si>
  <si>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</si>
  <si>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</si>
  <si>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</si>
  <si>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</si>
  <si>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</si>
  <si>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</si>
  <si>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</si>
  <si>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</si>
  <si>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</si>
  <si>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</si>
  <si>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</si>
  <si>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</si>
  <si>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</si>
  <si>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</si>
  <si>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</si>
  <si>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</si>
  <si>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</si>
  <si>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</si>
  <si>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</si>
  <si>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</si>
  <si>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</si>
  <si>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</si>
  <si>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</si>
  <si>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</si>
  <si>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</si>
  <si>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</si>
  <si>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</si>
  <si>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</si>
  <si>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</si>
  <si>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</si>
  <si>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</si>
  <si>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</si>
  <si>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</si>
  <si>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</si>
  <si>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</si>
  <si>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</si>
  <si>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</si>
  <si>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</si>
  <si>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</si>
  <si>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</si>
  <si>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</si>
  <si>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</si>
  <si>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</si>
  <si>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</si>
  <si>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</si>
  <si>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</si>
  <si>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</si>
  <si>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</si>
  <si>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</si>
  <si>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</si>
  <si>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</si>
  <si>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</si>
  <si>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</si>
  <si>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</si>
  <si>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</si>
  <si>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</si>
  <si>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</si>
  <si>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</si>
  <si>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</si>
  <si>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</si>
  <si>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</si>
  <si>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</si>
  <si>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</si>
  <si>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</si>
  <si>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</si>
  <si>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</si>
  <si>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</si>
  <si>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</si>
  <si>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</si>
  <si>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</si>
  <si>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</si>
  <si>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</si>
  <si>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</si>
  <si>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</si>
  <si>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</si>
  <si>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</si>
  <si>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</si>
  <si>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</si>
  <si>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</si>
  <si>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</si>
  <si>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</si>
  <si>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</si>
  <si>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</si>
  <si>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</si>
  <si>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</si>
  <si>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</si>
  <si>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</si>
  <si>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</si>
  <si>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</si>
  <si>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</si>
  <si>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</si>
  <si>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</si>
  <si>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</si>
  <si>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</si>
  <si>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</si>
  <si>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</si>
  <si>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</si>
  <si>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</si>
  <si>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</si>
  <si>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</si>
  <si>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</si>
  <si>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</si>
  <si>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</si>
  <si>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</si>
  <si>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</si>
  <si>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</si>
  <si>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</si>
  <si>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</si>
  <si>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</si>
  <si>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</si>
  <si>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</si>
  <si>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</si>
  <si>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</si>
  <si>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</si>
  <si>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</si>
  <si>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</si>
  <si>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</si>
  <si>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</si>
  <si>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</si>
  <si>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</si>
  <si>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</si>
  <si>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</si>
  <si>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</si>
  <si>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</si>
  <si>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</si>
  <si>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</si>
  <si>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</si>
  <si>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</si>
  <si>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</si>
  <si>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</si>
  <si>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</si>
  <si>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</si>
  <si>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</si>
  <si>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</si>
  <si>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</si>
  <si>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</si>
  <si>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</si>
  <si>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</si>
  <si>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</si>
  <si>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</si>
  <si>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</si>
  <si>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</si>
  <si>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</si>
  <si>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</si>
  <si>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</si>
  <si>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</si>
  <si>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</si>
  <si>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</si>
  <si>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</si>
  <si>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</si>
  <si>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</si>
  <si>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</si>
  <si>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</si>
  <si>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</si>
  <si>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</si>
  <si>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</si>
  <si>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</si>
  <si>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</si>
  <si>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</si>
  <si>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</si>
  <si>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</si>
  <si>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</si>
  <si>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</si>
  <si>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</si>
  <si>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</si>
  <si>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</si>
  <si>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</si>
  <si>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</si>
  <si>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</si>
  <si>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</si>
  <si>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</si>
  <si>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</si>
  <si>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</si>
  <si>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</si>
  <si>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</si>
  <si>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</si>
  <si>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</si>
  <si>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</si>
  <si>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</si>
  <si>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</si>
  <si>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</si>
  <si>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</si>
  <si>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</si>
  <si>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</si>
  <si>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</si>
  <si>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</si>
  <si>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</si>
  <si>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</si>
  <si>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</si>
  <si>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</si>
  <si>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</si>
  <si>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</si>
  <si>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</si>
  <si>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</si>
  <si>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</si>
  <si>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</si>
  <si>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</si>
  <si>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</si>
  <si>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</si>
  <si>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</si>
  <si>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</si>
  <si>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</si>
  <si>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</si>
  <si>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</si>
  <si>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</si>
  <si>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</si>
  <si>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</si>
  <si>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</si>
  <si>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</si>
  <si>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</si>
  <si>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</si>
  <si>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</si>
  <si>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</si>
  <si>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</si>
  <si>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</si>
  <si>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</si>
  <si>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</si>
  <si>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</si>
  <si>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</si>
  <si>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</si>
  <si>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</si>
  <si>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</si>
  <si>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</si>
  <si>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</si>
  <si>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</si>
  <si>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</si>
  <si>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</si>
  <si>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</si>
  <si>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</si>
  <si>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</si>
  <si>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</si>
  <si>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</si>
  <si>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</si>
  <si>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</si>
  <si>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</si>
  <si>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</si>
  <si>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</si>
  <si>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</si>
  <si>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</si>
  <si>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</si>
  <si>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</si>
  <si>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</si>
  <si>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</si>
  <si>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</si>
  <si>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</si>
  <si>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</si>
  <si>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</si>
  <si>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</si>
  <si>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</si>
  <si>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</si>
  <si>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</si>
  <si>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</si>
  <si>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</si>
  <si>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</si>
  <si>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</si>
  <si>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</si>
  <si>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</si>
  <si>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</si>
  <si>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</si>
  <si>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</si>
  <si>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</si>
  <si>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</si>
  <si>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</si>
  <si>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</si>
  <si>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</si>
  <si>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</si>
  <si>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</si>
  <si>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</si>
  <si>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</si>
  <si>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</si>
  <si>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</si>
  <si>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</si>
  <si>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</si>
  <si>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</si>
  <si>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</si>
  <si>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</si>
  <si>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</si>
  <si>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</si>
  <si>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</si>
  <si>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</si>
  <si>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</si>
  <si>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</si>
  <si>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</si>
  <si>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</si>
  <si>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</si>
  <si>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</si>
  <si>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</si>
  <si>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</si>
  <si>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</si>
  <si>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</si>
  <si>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</si>
  <si>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</si>
  <si>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</si>
  <si>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</si>
  <si>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</si>
  <si>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</si>
  <si>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</si>
  <si>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</si>
  <si>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</si>
  <si>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</si>
  <si>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</si>
  <si>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</si>
  <si>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</si>
  <si>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</si>
  <si>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</si>
  <si>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</si>
  <si>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</si>
  <si>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</si>
  <si>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</si>
  <si>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</si>
  <si>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</si>
  <si>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</si>
  <si>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</si>
  <si>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</si>
  <si>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</si>
  <si>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</si>
  <si>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</si>
  <si>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</si>
  <si>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</si>
  <si>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</si>
  <si>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</si>
  <si>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</si>
  <si>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</si>
  <si>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</si>
  <si>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</si>
  <si>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</si>
  <si>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</si>
  <si>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</si>
  <si>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</si>
  <si>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</si>
  <si>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</si>
  <si>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</si>
  <si>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</si>
  <si>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</si>
  <si>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</si>
  <si>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</si>
  <si>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</si>
  <si>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</si>
  <si>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</si>
  <si>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</si>
  <si>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</si>
  <si>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</si>
  <si>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</si>
  <si>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</si>
  <si>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</si>
  <si>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</si>
  <si>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</si>
  <si>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</si>
  <si>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</si>
  <si>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</si>
  <si>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</si>
  <si>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</si>
  <si>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</si>
  <si>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</si>
  <si>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</si>
  <si>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</si>
  <si>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</si>
  <si>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</si>
  <si>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</si>
  <si>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</si>
  <si>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</si>
  <si>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</si>
  <si>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</si>
  <si>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</si>
  <si>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</si>
  <si>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</si>
  <si>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</si>
  <si>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</si>
  <si>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</si>
  <si>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</si>
  <si>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</si>
  <si>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</si>
  <si>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</si>
  <si>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</si>
  <si>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</si>
  <si>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</si>
  <si>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</si>
  <si>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</si>
  <si>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</si>
  <si>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</si>
  <si>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</si>
  <si>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</si>
  <si>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</si>
  <si>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</si>
  <si>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</si>
  <si>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</si>
  <si>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</si>
  <si>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</si>
  <si>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</si>
  <si>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</si>
  <si>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</si>
  <si>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</si>
  <si>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</si>
  <si>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</si>
  <si>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</si>
  <si>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</si>
  <si>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</si>
  <si>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</si>
  <si>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</si>
  <si>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</si>
  <si>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</si>
  <si>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</si>
  <si>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</si>
  <si>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</si>
  <si>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</si>
  <si>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</si>
  <si>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</si>
  <si>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</si>
  <si>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</si>
  <si>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</si>
  <si>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</si>
  <si>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</si>
  <si>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</si>
  <si>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</si>
  <si>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</si>
  <si>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</si>
  <si>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</si>
  <si>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</si>
  <si>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</si>
  <si>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</si>
  <si>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</si>
  <si>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</si>
  <si>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</si>
  <si>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</si>
  <si>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</si>
  <si>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</si>
  <si>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</si>
  <si>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</si>
  <si>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</si>
  <si>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</si>
  <si>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</si>
  <si>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</si>
  <si>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</si>
  <si>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</si>
  <si>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</si>
  <si>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</si>
  <si>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</si>
  <si>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</si>
  <si>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</si>
  <si>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</si>
  <si>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</si>
  <si>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</si>
  <si>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</si>
  <si>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</si>
  <si>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</si>
  <si>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</si>
  <si>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</si>
  <si>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</si>
  <si>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</si>
  <si>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</si>
  <si>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</si>
  <si>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</si>
  <si>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</si>
  <si>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</si>
  <si>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</si>
  <si>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taxi công nghệ</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</si>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</sst>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 * #,##0\ ;\ * \(#,##0\);\ * \-#\ ;\ @\ "/>
    <numFmt numFmtId="172" formatCode="General"/>
    <numFmt numFmtId="173" formatCode="#,##0"/>
    <numFmt numFmtId="174" formatCode="@"/>
    <numFmt numFmtId="175" formatCode="\ * #,##0.0\ ;\ * \(#,##0.0\);\ * \-#\ ;\ @\ "/>
    <numFmt numFmtId="176" formatCode="mm/dd/yyyy"/>
    <numFmt numFmtId="177" formatCode="0%"/>
    <numFmt numFmtId="178" formatCode="_(* #,##0.0_);_(* \(#,##0.0\);_(* \-?_);_(@_)"/>
    <numFmt numFmtId="179" formatCode="#,##0_);[RED]\(#,##0\)"/>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9"/>
      <color rgb="FF000000"/>
      <name val="Tahoma"/>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9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1"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1" fillId="9" borderId="0" xfId="0" applyFont="true" applyBorder="true" applyAlignment="true" applyProtection="false">
      <alignment horizontal="left" vertical="center" textRotation="0" wrapText="false" indent="0" shrinkToFit="false"/>
      <protection locked="true" hidden="false"/>
    </xf>
    <xf numFmtId="164" fontId="11"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2" fontId="0" fillId="9" borderId="0" xfId="0" applyFont="true" applyBorder="false" applyAlignment="true" applyProtection="false">
      <alignment horizontal="general" vertical="bottom" textRotation="0" wrapText="true" indent="0" shrinkToFit="false"/>
      <protection locked="true" hidden="false"/>
    </xf>
    <xf numFmtId="171"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1" fillId="10" borderId="0" xfId="0" applyFont="true" applyBorder="true" applyAlignment="true" applyProtection="false">
      <alignment horizontal="left" vertical="center" textRotation="0" wrapText="false" indent="0" shrinkToFit="false"/>
      <protection locked="true" hidden="false"/>
    </xf>
    <xf numFmtId="164" fontId="11"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71"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left" vertical="center" textRotation="0" wrapText="false" indent="0" shrinkToFit="false"/>
      <protection locked="true" hidden="false"/>
    </xf>
    <xf numFmtId="164" fontId="11"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1"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3"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general" vertical="center" textRotation="0" wrapText="false" indent="0" shrinkToFit="false"/>
      <protection locked="true" hidden="false"/>
    </xf>
    <xf numFmtId="169" fontId="13" fillId="14" borderId="1" xfId="19" applyFont="true" applyBorder="true" applyAlignment="true" applyProtection="true">
      <alignment horizontal="center" vertical="center" textRotation="0" wrapText="true" indent="0" shrinkToFit="false"/>
      <protection locked="true" hidden="false"/>
    </xf>
    <xf numFmtId="169" fontId="11"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4" fillId="15" borderId="1" xfId="19" applyFont="true" applyBorder="true" applyAlignment="true" applyProtection="true">
      <alignment horizontal="center" vertical="center"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general"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4" fontId="11" fillId="17" borderId="1" xfId="0" applyFont="true" applyBorder="true" applyAlignment="true" applyProtection="false">
      <alignment horizontal="general"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1"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1" fillId="18" borderId="2" xfId="0" applyFont="true" applyBorder="true" applyAlignment="true" applyProtection="false">
      <alignment horizontal="general" vertical="center" textRotation="0" wrapText="false" indent="0" shrinkToFit="false"/>
      <protection locked="true" hidden="false"/>
    </xf>
    <xf numFmtId="169" fontId="11" fillId="18" borderId="2" xfId="19" applyFont="true" applyBorder="true" applyAlignment="true" applyProtection="true">
      <alignment horizontal="center" vertical="center" textRotation="0" wrapText="false" indent="0" shrinkToFit="false"/>
      <protection locked="true" hidden="false"/>
    </xf>
    <xf numFmtId="169" fontId="15" fillId="18" borderId="2" xfId="19" applyFont="true" applyBorder="true" applyAlignment="true" applyProtection="true">
      <alignment horizontal="center" vertical="center" textRotation="0" wrapText="false" indent="0" shrinkToFit="false"/>
      <protection locked="true" hidden="false"/>
    </xf>
    <xf numFmtId="169" fontId="15"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1"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3" fillId="18" borderId="1" xfId="19" applyFont="true" applyBorder="true" applyAlignment="true" applyProtection="true">
      <alignment horizontal="center" vertical="center" textRotation="0" wrapText="false" indent="0" shrinkToFit="false"/>
      <protection locked="true" hidden="false"/>
    </xf>
    <xf numFmtId="169" fontId="11"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1" fillId="18" borderId="1" xfId="0" applyFont="true" applyBorder="true" applyAlignment="true" applyProtection="false">
      <alignment horizontal="general" vertical="center" textRotation="0" wrapText="false" indent="0" shrinkToFit="false"/>
      <protection locked="true" hidden="false"/>
    </xf>
    <xf numFmtId="169" fontId="11" fillId="18" borderId="1" xfId="19" applyFont="true" applyBorder="true" applyAlignment="true" applyProtection="true">
      <alignment horizontal="center" vertical="center" textRotation="0" wrapText="false" indent="0" shrinkToFit="false"/>
      <protection locked="true" hidden="false"/>
    </xf>
    <xf numFmtId="169" fontId="15" fillId="18" borderId="1" xfId="19" applyFont="true" applyBorder="true" applyAlignment="true" applyProtection="true">
      <alignment horizontal="center" vertical="center" textRotation="0" wrapText="false" indent="0" shrinkToFit="false"/>
      <protection locked="true" hidden="false"/>
    </xf>
    <xf numFmtId="169" fontId="15"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1"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1" fillId="18"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11"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1"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5" fillId="0" borderId="0" xfId="15"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BK%20data/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5429687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2.54296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0" sqref="D16"/>
    </sheetView>
  </sheetViews>
  <sheetFormatPr defaultColWidth="12.6054687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69</v>
      </c>
      <c r="B124" s="4" t="s">
        <v>70</v>
      </c>
      <c r="C124" s="4" t="s">
        <v>507</v>
      </c>
      <c r="D124" s="0" t="s">
        <v>508</v>
      </c>
    </row>
    <row r="125" customFormat="false" ht="13.8" hidden="false" customHeight="false" outlineLevel="0" collapsed="false">
      <c r="A125" s="4" t="s">
        <v>69</v>
      </c>
      <c r="B125" s="4" t="s">
        <v>70</v>
      </c>
      <c r="C125" s="4" t="s">
        <v>509</v>
      </c>
      <c r="D125" s="0" t="s">
        <v>508</v>
      </c>
    </row>
    <row r="126" customFormat="false" ht="13.8" hidden="false" customHeight="false" outlineLevel="0" collapsed="false">
      <c r="A126" s="4" t="s">
        <v>69</v>
      </c>
      <c r="B126" s="4" t="s">
        <v>71</v>
      </c>
      <c r="C126" s="4" t="s">
        <v>507</v>
      </c>
      <c r="D126" s="0" t="s">
        <v>508</v>
      </c>
    </row>
    <row r="127" customFormat="false" ht="13.8" hidden="false" customHeight="false" outlineLevel="0" collapsed="false">
      <c r="A127" s="4" t="s">
        <v>69</v>
      </c>
      <c r="B127" s="4" t="s">
        <v>71</v>
      </c>
      <c r="C127" s="4" t="s">
        <v>509</v>
      </c>
      <c r="D127" s="0" t="s">
        <v>508</v>
      </c>
    </row>
    <row r="128" customFormat="false" ht="13.8" hidden="false" customHeight="false" outlineLevel="0" collapsed="false">
      <c r="A128" s="4" t="s">
        <v>69</v>
      </c>
      <c r="B128" s="4" t="s">
        <v>72</v>
      </c>
      <c r="C128" s="4" t="s">
        <v>507</v>
      </c>
      <c r="D128" s="0" t="s">
        <v>508</v>
      </c>
    </row>
    <row r="129" customFormat="false" ht="13.8" hidden="false" customHeight="false" outlineLevel="0" collapsed="false">
      <c r="A129" s="4" t="s">
        <v>69</v>
      </c>
      <c r="B129" s="4" t="s">
        <v>72</v>
      </c>
      <c r="C129" s="4" t="s">
        <v>509</v>
      </c>
      <c r="D129" s="0" t="s">
        <v>508</v>
      </c>
    </row>
    <row r="130" customFormat="false" ht="13.8" hidden="false" customHeight="false" outlineLevel="0" collapsed="false">
      <c r="A130" s="4" t="s">
        <v>69</v>
      </c>
      <c r="B130" s="4" t="s">
        <v>73</v>
      </c>
      <c r="C130" s="4" t="s">
        <v>507</v>
      </c>
      <c r="D130" s="0" t="s">
        <v>508</v>
      </c>
    </row>
    <row r="131" customFormat="false" ht="13.8" hidden="false" customHeight="false" outlineLevel="0" collapsed="false">
      <c r="A131" s="4" t="s">
        <v>69</v>
      </c>
      <c r="B131" s="4" t="s">
        <v>73</v>
      </c>
      <c r="C131" s="4" t="s">
        <v>509</v>
      </c>
      <c r="D131" s="0" t="s">
        <v>508</v>
      </c>
    </row>
    <row r="132" customFormat="false" ht="13.8" hidden="false" customHeight="false" outlineLevel="0" collapsed="false">
      <c r="A132" s="4" t="s">
        <v>69</v>
      </c>
      <c r="B132" s="4" t="s">
        <v>74</v>
      </c>
      <c r="C132" s="4" t="s">
        <v>507</v>
      </c>
      <c r="D132" s="0" t="s">
        <v>508</v>
      </c>
    </row>
    <row r="133" customFormat="false" ht="13.8" hidden="false" customHeight="false" outlineLevel="0" collapsed="false">
      <c r="A133" s="4" t="s">
        <v>69</v>
      </c>
      <c r="B133" s="4" t="s">
        <v>74</v>
      </c>
      <c r="C133" s="4" t="s">
        <v>509</v>
      </c>
      <c r="D133" s="0" t="s">
        <v>508</v>
      </c>
    </row>
    <row r="134" customFormat="false" ht="13.8" hidden="false" customHeight="false" outlineLevel="0" collapsed="false">
      <c r="A134" s="4" t="s">
        <v>69</v>
      </c>
      <c r="B134" s="4" t="s">
        <v>75</v>
      </c>
      <c r="C134" s="4" t="s">
        <v>507</v>
      </c>
      <c r="D134" s="1" t="s">
        <v>510</v>
      </c>
    </row>
    <row r="135" customFormat="false" ht="13.8" hidden="false" customHeight="false" outlineLevel="0" collapsed="false">
      <c r="A135" s="4" t="s">
        <v>69</v>
      </c>
      <c r="B135" s="4" t="s">
        <v>75</v>
      </c>
      <c r="C135" s="4" t="s">
        <v>509</v>
      </c>
      <c r="D135" s="1" t="s">
        <v>510</v>
      </c>
    </row>
    <row r="136" customFormat="false" ht="13.8" hidden="false" customHeight="false" outlineLevel="0" collapsed="false">
      <c r="A136" s="4" t="s">
        <v>69</v>
      </c>
      <c r="B136" s="4" t="s">
        <v>76</v>
      </c>
      <c r="C136" s="4" t="s">
        <v>507</v>
      </c>
      <c r="D136" s="1" t="s">
        <v>510</v>
      </c>
    </row>
    <row r="137" customFormat="false" ht="13.8" hidden="false" customHeight="false" outlineLevel="0" collapsed="false">
      <c r="A137" s="4" t="s">
        <v>69</v>
      </c>
      <c r="B137" s="4" t="s">
        <v>76</v>
      </c>
      <c r="C137" s="4" t="s">
        <v>509</v>
      </c>
      <c r="D137" s="1" t="s">
        <v>510</v>
      </c>
    </row>
    <row r="138" customFormat="false" ht="13.8" hidden="false" customHeight="false" outlineLevel="0" collapsed="false">
      <c r="A138" s="4" t="s">
        <v>69</v>
      </c>
      <c r="B138" s="4" t="s">
        <v>77</v>
      </c>
      <c r="C138" s="4" t="s">
        <v>507</v>
      </c>
      <c r="D138" s="1" t="s">
        <v>510</v>
      </c>
    </row>
    <row r="139" customFormat="false" ht="13.8" hidden="false" customHeight="false" outlineLevel="0" collapsed="false">
      <c r="A139" s="4" t="s">
        <v>69</v>
      </c>
      <c r="B139" s="4" t="s">
        <v>77</v>
      </c>
      <c r="C139" s="4" t="s">
        <v>509</v>
      </c>
      <c r="D139" s="1" t="s">
        <v>510</v>
      </c>
    </row>
    <row r="140" customFormat="false" ht="13.8" hidden="false" customHeight="false" outlineLevel="0" collapsed="false">
      <c r="A140" s="4" t="s">
        <v>69</v>
      </c>
      <c r="B140" s="4" t="s">
        <v>78</v>
      </c>
      <c r="C140" s="4" t="s">
        <v>507</v>
      </c>
      <c r="D140" s="1" t="s">
        <v>510</v>
      </c>
    </row>
    <row r="141" customFormat="false" ht="13.8" hidden="false" customHeight="false" outlineLevel="0" collapsed="false">
      <c r="A141" s="4" t="s">
        <v>69</v>
      </c>
      <c r="B141" s="4" t="s">
        <v>78</v>
      </c>
      <c r="C141" s="4" t="s">
        <v>509</v>
      </c>
      <c r="D141" s="1" t="s">
        <v>510</v>
      </c>
    </row>
    <row r="142" customFormat="false" ht="13.8" hidden="false" customHeight="false" outlineLevel="0" collapsed="false">
      <c r="A142" s="4" t="s">
        <v>69</v>
      </c>
      <c r="B142" s="4" t="s">
        <v>79</v>
      </c>
      <c r="C142" s="4" t="s">
        <v>507</v>
      </c>
      <c r="D142" s="1" t="s">
        <v>510</v>
      </c>
    </row>
    <row r="143" customFormat="false" ht="13.8" hidden="false" customHeight="false" outlineLevel="0" collapsed="false">
      <c r="A143" s="4" t="s">
        <v>69</v>
      </c>
      <c r="B143" s="4" t="s">
        <v>79</v>
      </c>
      <c r="C143" s="4" t="s">
        <v>509</v>
      </c>
      <c r="D143" s="1" t="s">
        <v>510</v>
      </c>
    </row>
    <row r="144" customFormat="false" ht="13.8" hidden="false" customHeight="false" outlineLevel="0" collapsed="false">
      <c r="A144" s="4" t="s">
        <v>69</v>
      </c>
      <c r="B144" s="4" t="s">
        <v>80</v>
      </c>
      <c r="C144" s="4" t="s">
        <v>507</v>
      </c>
      <c r="D144" s="0" t="s">
        <v>508</v>
      </c>
    </row>
    <row r="145" customFormat="false" ht="13.8" hidden="false" customHeight="false" outlineLevel="0" collapsed="false">
      <c r="A145" s="4" t="s">
        <v>69</v>
      </c>
      <c r="B145" s="4" t="s">
        <v>80</v>
      </c>
      <c r="C145" s="4" t="s">
        <v>509</v>
      </c>
      <c r="D145" s="0" t="s">
        <v>508</v>
      </c>
    </row>
    <row r="146" customFormat="false" ht="13.8" hidden="false" customHeight="false" outlineLevel="0" collapsed="false">
      <c r="A146" s="4" t="s">
        <v>69</v>
      </c>
      <c r="B146" s="4" t="s">
        <v>81</v>
      </c>
      <c r="C146" s="4" t="s">
        <v>507</v>
      </c>
      <c r="D146" s="0" t="s">
        <v>508</v>
      </c>
    </row>
    <row r="147" customFormat="false" ht="13.8" hidden="false" customHeight="false" outlineLevel="0" collapsed="false">
      <c r="A147" s="4" t="s">
        <v>69</v>
      </c>
      <c r="B147" s="4" t="s">
        <v>81</v>
      </c>
      <c r="C147" s="4" t="s">
        <v>509</v>
      </c>
      <c r="D147" s="0" t="s">
        <v>508</v>
      </c>
    </row>
    <row r="148" customFormat="false" ht="13.8" hidden="false" customHeight="false" outlineLevel="0" collapsed="false">
      <c r="A148" s="4" t="s">
        <v>69</v>
      </c>
      <c r="B148" s="4" t="s">
        <v>82</v>
      </c>
      <c r="C148" s="4" t="s">
        <v>507</v>
      </c>
      <c r="D148" s="0" t="s">
        <v>508</v>
      </c>
    </row>
    <row r="149" customFormat="false" ht="13.8" hidden="false" customHeight="false" outlineLevel="0" collapsed="false">
      <c r="A149" s="4" t="s">
        <v>69</v>
      </c>
      <c r="B149" s="4" t="s">
        <v>82</v>
      </c>
      <c r="C149" s="4" t="s">
        <v>509</v>
      </c>
      <c r="D149" s="0" t="s">
        <v>508</v>
      </c>
    </row>
    <row r="150" customFormat="false" ht="13.8" hidden="false" customHeight="false" outlineLevel="0" collapsed="false">
      <c r="A150" s="4" t="s">
        <v>69</v>
      </c>
      <c r="B150" s="4" t="s">
        <v>83</v>
      </c>
      <c r="C150" s="4" t="s">
        <v>507</v>
      </c>
      <c r="D150" s="0" t="s">
        <v>508</v>
      </c>
    </row>
    <row r="151" customFormat="false" ht="13.8" hidden="false" customHeight="false" outlineLevel="0" collapsed="false">
      <c r="A151" s="4" t="s">
        <v>69</v>
      </c>
      <c r="B151" s="4" t="s">
        <v>83</v>
      </c>
      <c r="C151" s="4" t="s">
        <v>509</v>
      </c>
      <c r="D151" s="0" t="s">
        <v>508</v>
      </c>
    </row>
    <row r="152" customFormat="false" ht="13.8" hidden="false" customHeight="false" outlineLevel="0" collapsed="false">
      <c r="A152" s="4" t="s">
        <v>69</v>
      </c>
      <c r="B152" s="4" t="s">
        <v>84</v>
      </c>
      <c r="C152" s="4" t="s">
        <v>507</v>
      </c>
      <c r="D152" s="0" t="s">
        <v>508</v>
      </c>
    </row>
    <row r="153" customFormat="false" ht="13.8" hidden="false" customHeight="false" outlineLevel="0" collapsed="false">
      <c r="A153" s="4" t="s">
        <v>69</v>
      </c>
      <c r="B153" s="4" t="s">
        <v>84</v>
      </c>
      <c r="C153" s="4" t="s">
        <v>509</v>
      </c>
      <c r="D153" s="0" t="s">
        <v>508</v>
      </c>
    </row>
    <row r="154" customFormat="false" ht="13.8" hidden="false" customHeight="false" outlineLevel="0" collapsed="false">
      <c r="A154" s="4" t="s">
        <v>69</v>
      </c>
      <c r="B154" s="4" t="s">
        <v>85</v>
      </c>
      <c r="C154" s="4" t="s">
        <v>507</v>
      </c>
      <c r="D154" s="0" t="s">
        <v>508</v>
      </c>
    </row>
    <row r="155" customFormat="false" ht="13.8" hidden="false" customHeight="false" outlineLevel="0" collapsed="false">
      <c r="A155" s="4" t="s">
        <v>69</v>
      </c>
      <c r="B155" s="4" t="s">
        <v>85</v>
      </c>
      <c r="C155" s="4" t="s">
        <v>509</v>
      </c>
      <c r="D155" s="0" t="s">
        <v>508</v>
      </c>
    </row>
    <row r="156" customFormat="false" ht="13.8" hidden="false" customHeight="false" outlineLevel="0" collapsed="false">
      <c r="A156" s="4" t="s">
        <v>69</v>
      </c>
      <c r="B156" s="4" t="s">
        <v>86</v>
      </c>
      <c r="C156" s="4" t="s">
        <v>507</v>
      </c>
      <c r="D156" s="0" t="s">
        <v>508</v>
      </c>
    </row>
    <row r="157" customFormat="false" ht="13.8" hidden="false" customHeight="false" outlineLevel="0" collapsed="false">
      <c r="A157" s="4" t="s">
        <v>69</v>
      </c>
      <c r="B157" s="4" t="s">
        <v>86</v>
      </c>
      <c r="C157" s="4" t="s">
        <v>509</v>
      </c>
      <c r="D157" s="0" t="s">
        <v>508</v>
      </c>
    </row>
    <row r="158" customFormat="false" ht="13.8" hidden="false" customHeight="false" outlineLevel="0" collapsed="false">
      <c r="A158" s="4" t="s">
        <v>69</v>
      </c>
      <c r="B158" s="4" t="s">
        <v>87</v>
      </c>
      <c r="C158" s="4" t="s">
        <v>507</v>
      </c>
      <c r="D158" s="0" t="s">
        <v>508</v>
      </c>
    </row>
    <row r="159" customFormat="false" ht="13.8" hidden="false" customHeight="false" outlineLevel="0" collapsed="false">
      <c r="A159" s="4" t="s">
        <v>69</v>
      </c>
      <c r="B159" s="4" t="s">
        <v>87</v>
      </c>
      <c r="C159" s="4" t="s">
        <v>509</v>
      </c>
      <c r="D159" s="0" t="s">
        <v>508</v>
      </c>
    </row>
    <row r="160" customFormat="false" ht="13.8" hidden="false" customHeight="false" outlineLevel="0" collapsed="false">
      <c r="A160" s="4" t="s">
        <v>69</v>
      </c>
      <c r="B160" s="4" t="s">
        <v>88</v>
      </c>
      <c r="C160" s="4" t="s">
        <v>507</v>
      </c>
      <c r="D160" s="0" t="s">
        <v>508</v>
      </c>
    </row>
    <row r="161" customFormat="false" ht="13.8" hidden="false" customHeight="false" outlineLevel="0" collapsed="false">
      <c r="A161" s="4" t="s">
        <v>69</v>
      </c>
      <c r="B161" s="4" t="s">
        <v>88</v>
      </c>
      <c r="C161" s="4" t="s">
        <v>509</v>
      </c>
      <c r="D161" s="0" t="s">
        <v>508</v>
      </c>
    </row>
    <row r="162" customFormat="false" ht="13.8" hidden="false" customHeight="false" outlineLevel="0" collapsed="false">
      <c r="A162" s="4" t="s">
        <v>69</v>
      </c>
      <c r="B162" s="4" t="s">
        <v>89</v>
      </c>
      <c r="C162" s="4" t="s">
        <v>507</v>
      </c>
      <c r="D162" s="0" t="s">
        <v>508</v>
      </c>
    </row>
    <row r="163" customFormat="false" ht="13.8" hidden="false" customHeight="false" outlineLevel="0" collapsed="false">
      <c r="A163" s="4" t="s">
        <v>69</v>
      </c>
      <c r="B163" s="4" t="s">
        <v>89</v>
      </c>
      <c r="C163" s="4" t="s">
        <v>509</v>
      </c>
      <c r="D163" s="0" t="s">
        <v>508</v>
      </c>
    </row>
    <row r="164" customFormat="false" ht="13.8" hidden="false" customHeight="false" outlineLevel="0" collapsed="false">
      <c r="A164" s="4" t="s">
        <v>69</v>
      </c>
      <c r="B164" s="4" t="s">
        <v>90</v>
      </c>
      <c r="C164" s="4" t="s">
        <v>507</v>
      </c>
      <c r="D164" s="0" t="s">
        <v>508</v>
      </c>
    </row>
    <row r="165" customFormat="false" ht="13.8" hidden="false" customHeight="false" outlineLevel="0" collapsed="false">
      <c r="A165" s="4" t="s">
        <v>69</v>
      </c>
      <c r="B165" s="4" t="s">
        <v>90</v>
      </c>
      <c r="C165" s="4" t="s">
        <v>509</v>
      </c>
      <c r="D165" s="0" t="s">
        <v>508</v>
      </c>
    </row>
    <row r="166" customFormat="false" ht="13.8" hidden="false" customHeight="false" outlineLevel="0" collapsed="false">
      <c r="A166" s="4" t="s">
        <v>69</v>
      </c>
      <c r="B166" s="4" t="s">
        <v>91</v>
      </c>
      <c r="C166" s="4" t="s">
        <v>507</v>
      </c>
      <c r="D166" s="0" t="s">
        <v>508</v>
      </c>
    </row>
    <row r="167" customFormat="false" ht="13.8" hidden="false" customHeight="false" outlineLevel="0" collapsed="false">
      <c r="A167" s="4" t="s">
        <v>69</v>
      </c>
      <c r="B167" s="4" t="s">
        <v>91</v>
      </c>
      <c r="C167" s="4" t="s">
        <v>509</v>
      </c>
      <c r="D167" s="0" t="s">
        <v>508</v>
      </c>
    </row>
    <row r="168" customFormat="false" ht="13.8" hidden="false" customHeight="false" outlineLevel="0" collapsed="false">
      <c r="A168" s="4" t="s">
        <v>69</v>
      </c>
      <c r="B168" s="4" t="s">
        <v>92</v>
      </c>
      <c r="C168" s="4" t="s">
        <v>507</v>
      </c>
      <c r="D168" s="0" t="s">
        <v>508</v>
      </c>
    </row>
    <row r="169" customFormat="false" ht="13.8" hidden="false" customHeight="false" outlineLevel="0" collapsed="false">
      <c r="A169" s="4" t="s">
        <v>69</v>
      </c>
      <c r="B169" s="4" t="s">
        <v>92</v>
      </c>
      <c r="C169" s="4" t="s">
        <v>509</v>
      </c>
      <c r="D169" s="0" t="s">
        <v>508</v>
      </c>
    </row>
    <row r="170" customFormat="false" ht="13.8" hidden="false" customHeight="false" outlineLevel="0" collapsed="false">
      <c r="A170" s="4" t="s">
        <v>69</v>
      </c>
      <c r="B170" s="4" t="s">
        <v>93</v>
      </c>
      <c r="C170" s="4" t="s">
        <v>507</v>
      </c>
      <c r="D170" s="0" t="s">
        <v>508</v>
      </c>
    </row>
    <row r="171" customFormat="false" ht="13.8" hidden="false" customHeight="false" outlineLevel="0" collapsed="false">
      <c r="A171" s="4" t="s">
        <v>69</v>
      </c>
      <c r="B171" s="4" t="s">
        <v>93</v>
      </c>
      <c r="C171" s="4" t="s">
        <v>509</v>
      </c>
      <c r="D171" s="0" t="s">
        <v>508</v>
      </c>
    </row>
    <row r="172" customFormat="false" ht="13.8" hidden="false" customHeight="false" outlineLevel="0" collapsed="false">
      <c r="A172" s="4" t="s">
        <v>94</v>
      </c>
      <c r="B172" s="4" t="s">
        <v>95</v>
      </c>
      <c r="C172" s="4" t="s">
        <v>507</v>
      </c>
      <c r="D172" s="0" t="s">
        <v>508</v>
      </c>
    </row>
    <row r="173" customFormat="false" ht="13.8" hidden="false" customHeight="false" outlineLevel="0" collapsed="false">
      <c r="A173" s="4" t="s">
        <v>94</v>
      </c>
      <c r="B173" s="4" t="s">
        <v>95</v>
      </c>
      <c r="C173" s="4" t="s">
        <v>509</v>
      </c>
      <c r="D173" s="0" t="s">
        <v>508</v>
      </c>
    </row>
    <row r="174" customFormat="false" ht="13.8" hidden="false" customHeight="false" outlineLevel="0" collapsed="false">
      <c r="A174" s="4" t="s">
        <v>94</v>
      </c>
      <c r="B174" s="4" t="s">
        <v>96</v>
      </c>
      <c r="C174" s="4" t="s">
        <v>507</v>
      </c>
      <c r="D174" s="0" t="s">
        <v>508</v>
      </c>
    </row>
    <row r="175" customFormat="false" ht="13.8" hidden="false" customHeight="false" outlineLevel="0" collapsed="false">
      <c r="A175" s="4" t="s">
        <v>94</v>
      </c>
      <c r="B175" s="4" t="s">
        <v>96</v>
      </c>
      <c r="C175" s="4" t="s">
        <v>509</v>
      </c>
      <c r="D175" s="0" t="s">
        <v>508</v>
      </c>
    </row>
    <row r="176" customFormat="false" ht="13.8" hidden="false" customHeight="false" outlineLevel="0" collapsed="false">
      <c r="A176" s="4" t="s">
        <v>94</v>
      </c>
      <c r="B176" s="4" t="s">
        <v>97</v>
      </c>
      <c r="C176" s="4" t="s">
        <v>507</v>
      </c>
      <c r="D176" s="0" t="s">
        <v>508</v>
      </c>
    </row>
    <row r="177" customFormat="false" ht="13.8" hidden="false" customHeight="false" outlineLevel="0" collapsed="false">
      <c r="A177" s="4" t="s">
        <v>94</v>
      </c>
      <c r="B177" s="4" t="s">
        <v>97</v>
      </c>
      <c r="C177" s="4" t="s">
        <v>509</v>
      </c>
      <c r="D177" s="0" t="s">
        <v>508</v>
      </c>
    </row>
    <row r="178" customFormat="false" ht="13.8" hidden="false" customHeight="false" outlineLevel="0" collapsed="false">
      <c r="A178" s="4" t="s">
        <v>94</v>
      </c>
      <c r="B178" s="4" t="s">
        <v>98</v>
      </c>
      <c r="C178" s="4" t="s">
        <v>507</v>
      </c>
      <c r="D178" s="0" t="s">
        <v>508</v>
      </c>
    </row>
    <row r="179" customFormat="false" ht="13.8" hidden="false" customHeight="false" outlineLevel="0" collapsed="false">
      <c r="A179" s="4" t="s">
        <v>94</v>
      </c>
      <c r="B179" s="4" t="s">
        <v>98</v>
      </c>
      <c r="C179" s="4" t="s">
        <v>509</v>
      </c>
      <c r="D179" s="0" t="s">
        <v>508</v>
      </c>
    </row>
    <row r="180" customFormat="false" ht="13.8" hidden="false" customHeight="false" outlineLevel="0" collapsed="false">
      <c r="A180" s="4" t="s">
        <v>3</v>
      </c>
      <c r="B180" s="4" t="s">
        <v>99</v>
      </c>
      <c r="C180" s="4" t="s">
        <v>507</v>
      </c>
      <c r="D180" s="0" t="s">
        <v>508</v>
      </c>
    </row>
    <row r="181" customFormat="false" ht="13.8" hidden="false" customHeight="false" outlineLevel="0" collapsed="false">
      <c r="A181" s="4" t="s">
        <v>3</v>
      </c>
      <c r="B181" s="4" t="s">
        <v>99</v>
      </c>
      <c r="C181" s="4" t="s">
        <v>509</v>
      </c>
      <c r="D181" s="0" t="s">
        <v>508</v>
      </c>
    </row>
    <row r="182" customFormat="false" ht="13.8" hidden="false" customHeight="false" outlineLevel="0" collapsed="false">
      <c r="A182" s="4" t="s">
        <v>3</v>
      </c>
      <c r="B182" s="4" t="s">
        <v>100</v>
      </c>
      <c r="C182" s="4" t="s">
        <v>507</v>
      </c>
      <c r="D182" s="0" t="s">
        <v>508</v>
      </c>
    </row>
    <row r="183" customFormat="false" ht="13.8" hidden="false" customHeight="false" outlineLevel="0" collapsed="false">
      <c r="A183" s="4" t="s">
        <v>3</v>
      </c>
      <c r="B183" s="4" t="s">
        <v>100</v>
      </c>
      <c r="C183" s="4" t="s">
        <v>509</v>
      </c>
      <c r="D183" s="0" t="s">
        <v>508</v>
      </c>
    </row>
    <row r="184" customFormat="false" ht="13.8" hidden="false" customHeight="false" outlineLevel="0" collapsed="false">
      <c r="A184" s="4" t="s">
        <v>3</v>
      </c>
      <c r="B184" s="4" t="s">
        <v>101</v>
      </c>
      <c r="C184" s="4" t="s">
        <v>507</v>
      </c>
      <c r="D184" s="0" t="s">
        <v>508</v>
      </c>
    </row>
    <row r="185" customFormat="false" ht="13.8" hidden="false" customHeight="false" outlineLevel="0" collapsed="false">
      <c r="A185" s="4" t="s">
        <v>3</v>
      </c>
      <c r="B185" s="4" t="s">
        <v>101</v>
      </c>
      <c r="C185" s="4" t="s">
        <v>509</v>
      </c>
      <c r="D185" s="0" t="s">
        <v>508</v>
      </c>
    </row>
    <row r="186" customFormat="false" ht="13.8" hidden="false" customHeight="false" outlineLevel="0" collapsed="false">
      <c r="A186" s="4" t="s">
        <v>3</v>
      </c>
      <c r="B186" s="4" t="s">
        <v>102</v>
      </c>
      <c r="C186" s="4" t="s">
        <v>507</v>
      </c>
      <c r="D186" s="0" t="s">
        <v>508</v>
      </c>
    </row>
    <row r="187" customFormat="false" ht="13.8" hidden="false" customHeight="false" outlineLevel="0" collapsed="false">
      <c r="A187" s="4" t="s">
        <v>3</v>
      </c>
      <c r="B187" s="4" t="s">
        <v>102</v>
      </c>
      <c r="C187" s="4" t="s">
        <v>509</v>
      </c>
      <c r="D187" s="0" t="s">
        <v>508</v>
      </c>
    </row>
    <row r="188" customFormat="false" ht="13.8" hidden="false" customHeight="false" outlineLevel="0" collapsed="false">
      <c r="A188" s="4" t="s">
        <v>3</v>
      </c>
      <c r="B188" s="4" t="s">
        <v>103</v>
      </c>
      <c r="C188" s="4" t="s">
        <v>507</v>
      </c>
      <c r="D188" s="0" t="s">
        <v>508</v>
      </c>
    </row>
    <row r="189" customFormat="false" ht="13.8" hidden="false" customHeight="false" outlineLevel="0" collapsed="false">
      <c r="A189" s="4" t="s">
        <v>3</v>
      </c>
      <c r="B189" s="4" t="s">
        <v>103</v>
      </c>
      <c r="C189" s="4" t="s">
        <v>509</v>
      </c>
      <c r="D189" s="0" t="s">
        <v>508</v>
      </c>
    </row>
    <row r="190" customFormat="false" ht="13.8" hidden="false" customHeight="false" outlineLevel="0" collapsed="false">
      <c r="A190" s="4" t="s">
        <v>3</v>
      </c>
      <c r="B190" s="4" t="s">
        <v>104</v>
      </c>
      <c r="C190" s="4" t="s">
        <v>507</v>
      </c>
      <c r="D190" s="0" t="s">
        <v>508</v>
      </c>
    </row>
    <row r="191" customFormat="false" ht="13.8" hidden="false" customHeight="false" outlineLevel="0" collapsed="false">
      <c r="A191" s="4" t="s">
        <v>3</v>
      </c>
      <c r="B191" s="4" t="s">
        <v>104</v>
      </c>
      <c r="C191" s="4" t="s">
        <v>509</v>
      </c>
      <c r="D191" s="0" t="s">
        <v>508</v>
      </c>
    </row>
    <row r="192" customFormat="false" ht="13.8" hidden="false" customHeight="false" outlineLevel="0" collapsed="false">
      <c r="A192" s="4" t="s">
        <v>3</v>
      </c>
      <c r="B192" s="4" t="s">
        <v>105</v>
      </c>
      <c r="C192" s="4" t="s">
        <v>507</v>
      </c>
      <c r="D192" s="0" t="s">
        <v>508</v>
      </c>
    </row>
    <row r="193" customFormat="false" ht="13.8" hidden="false" customHeight="false" outlineLevel="0" collapsed="false">
      <c r="A193" s="4" t="s">
        <v>3</v>
      </c>
      <c r="B193" s="4" t="s">
        <v>105</v>
      </c>
      <c r="C193" s="4" t="s">
        <v>509</v>
      </c>
      <c r="D193" s="0" t="s">
        <v>508</v>
      </c>
    </row>
    <row r="194" customFormat="false" ht="13.8" hidden="false" customHeight="false" outlineLevel="0" collapsed="false">
      <c r="A194" s="4" t="s">
        <v>3</v>
      </c>
      <c r="B194" s="4" t="s">
        <v>106</v>
      </c>
      <c r="C194" s="4" t="s">
        <v>507</v>
      </c>
      <c r="D194" s="0" t="s">
        <v>508</v>
      </c>
    </row>
    <row r="195" customFormat="false" ht="13.8" hidden="false" customHeight="false" outlineLevel="0" collapsed="false">
      <c r="A195" s="4" t="s">
        <v>3</v>
      </c>
      <c r="B195" s="4" t="s">
        <v>106</v>
      </c>
      <c r="C195" s="4" t="s">
        <v>509</v>
      </c>
      <c r="D195" s="0" t="s">
        <v>508</v>
      </c>
    </row>
    <row r="196" customFormat="false" ht="13.8" hidden="false" customHeight="false" outlineLevel="0" collapsed="false">
      <c r="A196" s="4" t="s">
        <v>3</v>
      </c>
      <c r="B196" s="4" t="s">
        <v>107</v>
      </c>
      <c r="C196" s="4" t="s">
        <v>507</v>
      </c>
      <c r="D196" s="0" t="s">
        <v>508</v>
      </c>
    </row>
    <row r="197" customFormat="false" ht="13.8" hidden="false" customHeight="false" outlineLevel="0" collapsed="false">
      <c r="A197" s="4" t="s">
        <v>3</v>
      </c>
      <c r="B197" s="4" t="s">
        <v>107</v>
      </c>
      <c r="C197" s="4" t="s">
        <v>509</v>
      </c>
      <c r="D197" s="0" t="s">
        <v>508</v>
      </c>
    </row>
    <row r="198" customFormat="false" ht="13.8" hidden="false" customHeight="false" outlineLevel="0" collapsed="false">
      <c r="A198" s="4" t="s">
        <v>3</v>
      </c>
      <c r="B198" s="4" t="s">
        <v>108</v>
      </c>
      <c r="C198" s="4" t="s">
        <v>507</v>
      </c>
      <c r="D198" s="0" t="s">
        <v>508</v>
      </c>
    </row>
    <row r="199" customFormat="false" ht="13.8" hidden="false" customHeight="false" outlineLevel="0" collapsed="false">
      <c r="A199" s="4" t="s">
        <v>3</v>
      </c>
      <c r="B199" s="4" t="s">
        <v>108</v>
      </c>
      <c r="C199" s="4" t="s">
        <v>509</v>
      </c>
      <c r="D199" s="0" t="s">
        <v>508</v>
      </c>
    </row>
    <row r="200" customFormat="false" ht="13.8" hidden="false" customHeight="false" outlineLevel="0" collapsed="false">
      <c r="A200" s="4" t="s">
        <v>3</v>
      </c>
      <c r="B200" s="4" t="s">
        <v>109</v>
      </c>
      <c r="C200" s="4" t="s">
        <v>507</v>
      </c>
      <c r="D200" s="0" t="s">
        <v>508</v>
      </c>
    </row>
    <row r="201" customFormat="false" ht="13.8" hidden="false" customHeight="false" outlineLevel="0" collapsed="false">
      <c r="A201" s="4" t="s">
        <v>3</v>
      </c>
      <c r="B201" s="4" t="s">
        <v>109</v>
      </c>
      <c r="C201" s="4" t="s">
        <v>509</v>
      </c>
      <c r="D201" s="0" t="s">
        <v>508</v>
      </c>
    </row>
    <row r="202" customFormat="false" ht="13.8" hidden="false" customHeight="false" outlineLevel="0" collapsed="false">
      <c r="A202" s="4" t="s">
        <v>3</v>
      </c>
      <c r="B202" s="4" t="s">
        <v>110</v>
      </c>
      <c r="C202" s="4" t="s">
        <v>507</v>
      </c>
      <c r="D202" s="0" t="s">
        <v>508</v>
      </c>
    </row>
    <row r="203" customFormat="false" ht="13.8" hidden="false" customHeight="false" outlineLevel="0" collapsed="false">
      <c r="A203" s="4" t="s">
        <v>3</v>
      </c>
      <c r="B203" s="4" t="s">
        <v>110</v>
      </c>
      <c r="C203" s="4" t="s">
        <v>509</v>
      </c>
      <c r="D203" s="0" t="s">
        <v>508</v>
      </c>
    </row>
    <row r="204" customFormat="false" ht="13.8" hidden="false" customHeight="false" outlineLevel="0" collapsed="false">
      <c r="A204" s="4" t="s">
        <v>3</v>
      </c>
      <c r="B204" s="4" t="s">
        <v>111</v>
      </c>
      <c r="C204" s="4" t="s">
        <v>507</v>
      </c>
      <c r="D204" s="0" t="s">
        <v>508</v>
      </c>
    </row>
    <row r="205" customFormat="false" ht="13.8" hidden="false" customHeight="false" outlineLevel="0" collapsed="false">
      <c r="A205" s="4" t="s">
        <v>3</v>
      </c>
      <c r="B205" s="4" t="s">
        <v>111</v>
      </c>
      <c r="C205" s="4" t="s">
        <v>509</v>
      </c>
      <c r="D205" s="0" t="s">
        <v>508</v>
      </c>
    </row>
    <row r="206" customFormat="false" ht="13.8" hidden="false" customHeight="false" outlineLevel="0" collapsed="false">
      <c r="A206" s="4" t="s">
        <v>3</v>
      </c>
      <c r="B206" s="4" t="s">
        <v>112</v>
      </c>
      <c r="C206" s="4" t="s">
        <v>507</v>
      </c>
      <c r="D206" s="0" t="s">
        <v>508</v>
      </c>
    </row>
    <row r="207" customFormat="false" ht="13.8" hidden="false" customHeight="false" outlineLevel="0" collapsed="false">
      <c r="A207" s="4" t="s">
        <v>3</v>
      </c>
      <c r="B207" s="4" t="s">
        <v>112</v>
      </c>
      <c r="C207" s="4" t="s">
        <v>509</v>
      </c>
      <c r="D207" s="0" t="s">
        <v>508</v>
      </c>
    </row>
    <row r="208" customFormat="false" ht="13.8" hidden="false" customHeight="false" outlineLevel="0" collapsed="false">
      <c r="A208" s="4" t="s">
        <v>3</v>
      </c>
      <c r="B208" s="4" t="s">
        <v>113</v>
      </c>
      <c r="C208" s="4" t="s">
        <v>507</v>
      </c>
      <c r="D208" s="0" t="s">
        <v>508</v>
      </c>
    </row>
    <row r="209" customFormat="false" ht="13.8" hidden="false" customHeight="false" outlineLevel="0" collapsed="false">
      <c r="A209" s="4" t="s">
        <v>3</v>
      </c>
      <c r="B209" s="4" t="s">
        <v>113</v>
      </c>
      <c r="C209" s="4" t="s">
        <v>509</v>
      </c>
      <c r="D209" s="0" t="s">
        <v>508</v>
      </c>
    </row>
    <row r="210" customFormat="false" ht="13.8" hidden="false" customHeight="false" outlineLevel="0" collapsed="false">
      <c r="A210" s="4" t="s">
        <v>3</v>
      </c>
      <c r="B210" s="4" t="s">
        <v>114</v>
      </c>
      <c r="C210" s="4" t="s">
        <v>507</v>
      </c>
      <c r="D210" s="0" t="s">
        <v>508</v>
      </c>
    </row>
    <row r="211" customFormat="false" ht="13.8" hidden="false" customHeight="false" outlineLevel="0" collapsed="false">
      <c r="A211" s="4" t="s">
        <v>3</v>
      </c>
      <c r="B211" s="4" t="s">
        <v>114</v>
      </c>
      <c r="C211" s="4" t="s">
        <v>509</v>
      </c>
      <c r="D211" s="0" t="s">
        <v>508</v>
      </c>
    </row>
    <row r="212" customFormat="false" ht="13.8" hidden="false" customHeight="false" outlineLevel="0" collapsed="false">
      <c r="A212" s="4" t="s">
        <v>3</v>
      </c>
      <c r="B212" s="4" t="s">
        <v>115</v>
      </c>
      <c r="C212" s="4" t="s">
        <v>507</v>
      </c>
      <c r="D212" s="0" t="s">
        <v>508</v>
      </c>
    </row>
    <row r="213" customFormat="false" ht="13.8" hidden="false" customHeight="false" outlineLevel="0" collapsed="false">
      <c r="A213" s="4" t="s">
        <v>3</v>
      </c>
      <c r="B213" s="4" t="s">
        <v>115</v>
      </c>
      <c r="C213" s="4" t="s">
        <v>509</v>
      </c>
      <c r="D213" s="0" t="s">
        <v>508</v>
      </c>
    </row>
    <row r="214" customFormat="false" ht="13.8" hidden="false" customHeight="false" outlineLevel="0" collapsed="false">
      <c r="A214" s="4" t="s">
        <v>3</v>
      </c>
      <c r="B214" s="4" t="s">
        <v>116</v>
      </c>
      <c r="C214" s="4" t="s">
        <v>507</v>
      </c>
      <c r="D214" s="0" t="s">
        <v>508</v>
      </c>
    </row>
    <row r="215" customFormat="false" ht="13.8" hidden="false" customHeight="false" outlineLevel="0" collapsed="false">
      <c r="A215" s="4" t="s">
        <v>3</v>
      </c>
      <c r="B215" s="4" t="s">
        <v>116</v>
      </c>
      <c r="C215" s="4" t="s">
        <v>509</v>
      </c>
      <c r="D215" s="0" t="s">
        <v>508</v>
      </c>
    </row>
    <row r="216" customFormat="false" ht="13.8" hidden="false" customHeight="false" outlineLevel="0" collapsed="false">
      <c r="A216" s="4" t="s">
        <v>3</v>
      </c>
      <c r="B216" s="4" t="s">
        <v>117</v>
      </c>
      <c r="C216" s="4" t="s">
        <v>507</v>
      </c>
      <c r="D216" s="0" t="s">
        <v>508</v>
      </c>
    </row>
    <row r="217" customFormat="false" ht="13.8" hidden="false" customHeight="false" outlineLevel="0" collapsed="false">
      <c r="A217" s="4" t="s">
        <v>3</v>
      </c>
      <c r="B217" s="4" t="s">
        <v>117</v>
      </c>
      <c r="C217" s="4" t="s">
        <v>509</v>
      </c>
      <c r="D217" s="0" t="s">
        <v>508</v>
      </c>
    </row>
    <row r="218" customFormat="false" ht="13.8" hidden="false" customHeight="false" outlineLevel="0" collapsed="false">
      <c r="A218" s="4" t="s">
        <v>3</v>
      </c>
      <c r="B218" s="4" t="s">
        <v>118</v>
      </c>
      <c r="C218" s="4" t="s">
        <v>507</v>
      </c>
      <c r="D218" s="0" t="s">
        <v>508</v>
      </c>
    </row>
    <row r="219" customFormat="false" ht="13.8" hidden="false" customHeight="false" outlineLevel="0" collapsed="false">
      <c r="A219" s="4" t="s">
        <v>3</v>
      </c>
      <c r="B219" s="4" t="s">
        <v>118</v>
      </c>
      <c r="C219" s="4" t="s">
        <v>509</v>
      </c>
      <c r="D219" s="0" t="s">
        <v>508</v>
      </c>
    </row>
    <row r="220" customFormat="false" ht="13.8" hidden="false" customHeight="false" outlineLevel="0" collapsed="false">
      <c r="A220" s="4" t="s">
        <v>3</v>
      </c>
      <c r="B220" s="4" t="s">
        <v>119</v>
      </c>
      <c r="C220" s="4" t="s">
        <v>507</v>
      </c>
      <c r="D220" s="0" t="s">
        <v>508</v>
      </c>
    </row>
    <row r="221" customFormat="false" ht="13.8" hidden="false" customHeight="false" outlineLevel="0" collapsed="false">
      <c r="A221" s="4" t="s">
        <v>3</v>
      </c>
      <c r="B221" s="4" t="s">
        <v>119</v>
      </c>
      <c r="C221" s="4" t="s">
        <v>509</v>
      </c>
      <c r="D221" s="0" t="s">
        <v>508</v>
      </c>
    </row>
    <row r="222" customFormat="false" ht="13.8" hidden="false" customHeight="false" outlineLevel="0" collapsed="false">
      <c r="A222" s="4" t="s">
        <v>3</v>
      </c>
      <c r="B222" s="4" t="s">
        <v>120</v>
      </c>
      <c r="C222" s="4" t="s">
        <v>507</v>
      </c>
      <c r="D222" s="0" t="s">
        <v>508</v>
      </c>
    </row>
    <row r="223" customFormat="false" ht="13.8" hidden="false" customHeight="false" outlineLevel="0" collapsed="false">
      <c r="A223" s="4" t="s">
        <v>3</v>
      </c>
      <c r="B223" s="4" t="s">
        <v>120</v>
      </c>
      <c r="C223" s="4" t="s">
        <v>509</v>
      </c>
      <c r="D223" s="0" t="s">
        <v>508</v>
      </c>
    </row>
    <row r="224" customFormat="false" ht="13.8" hidden="false" customHeight="false" outlineLevel="0" collapsed="false">
      <c r="A224" s="4" t="s">
        <v>3</v>
      </c>
      <c r="B224" s="4" t="s">
        <v>121</v>
      </c>
      <c r="C224" s="4" t="s">
        <v>507</v>
      </c>
      <c r="D224" s="0" t="s">
        <v>508</v>
      </c>
    </row>
    <row r="225" customFormat="false" ht="13.8" hidden="false" customHeight="false" outlineLevel="0" collapsed="false">
      <c r="A225" s="4" t="s">
        <v>3</v>
      </c>
      <c r="B225" s="4" t="s">
        <v>121</v>
      </c>
      <c r="C225" s="4" t="s">
        <v>509</v>
      </c>
      <c r="D225" s="0" t="s">
        <v>508</v>
      </c>
    </row>
    <row r="226" customFormat="false" ht="13.8" hidden="false" customHeight="false" outlineLevel="0" collapsed="false">
      <c r="A226" s="4" t="s">
        <v>3</v>
      </c>
      <c r="B226" s="4" t="s">
        <v>122</v>
      </c>
      <c r="C226" s="4" t="s">
        <v>507</v>
      </c>
      <c r="D226" s="0" t="s">
        <v>510</v>
      </c>
    </row>
    <row r="227" customFormat="false" ht="13.8" hidden="false" customHeight="false" outlineLevel="0" collapsed="false">
      <c r="A227" s="4" t="s">
        <v>3</v>
      </c>
      <c r="B227" s="4" t="s">
        <v>122</v>
      </c>
      <c r="C227" s="4" t="s">
        <v>509</v>
      </c>
      <c r="D227" s="0" t="s">
        <v>510</v>
      </c>
    </row>
    <row r="228" customFormat="false" ht="13.8" hidden="false" customHeight="false" outlineLevel="0" collapsed="false">
      <c r="A228" s="4" t="s">
        <v>3</v>
      </c>
      <c r="B228" s="4" t="s">
        <v>123</v>
      </c>
      <c r="C228" s="4" t="s">
        <v>507</v>
      </c>
      <c r="D228" s="0" t="s">
        <v>510</v>
      </c>
    </row>
    <row r="229" customFormat="false" ht="13.8" hidden="false" customHeight="false" outlineLevel="0" collapsed="false">
      <c r="A229" s="4" t="s">
        <v>3</v>
      </c>
      <c r="B229" s="4" t="s">
        <v>123</v>
      </c>
      <c r="C229" s="4" t="s">
        <v>509</v>
      </c>
      <c r="D229" s="0" t="s">
        <v>510</v>
      </c>
    </row>
    <row r="230" customFormat="false" ht="13.8" hidden="false" customHeight="false" outlineLevel="0" collapsed="false">
      <c r="A230" s="4" t="s">
        <v>3</v>
      </c>
      <c r="B230" s="4" t="s">
        <v>124</v>
      </c>
      <c r="C230" s="4" t="s">
        <v>507</v>
      </c>
      <c r="D230" s="0" t="s">
        <v>510</v>
      </c>
    </row>
    <row r="231" customFormat="false" ht="13.8" hidden="false" customHeight="false" outlineLevel="0" collapsed="false">
      <c r="A231" s="4" t="s">
        <v>3</v>
      </c>
      <c r="B231" s="4" t="s">
        <v>124</v>
      </c>
      <c r="C231" s="4" t="s">
        <v>509</v>
      </c>
      <c r="D231" s="0" t="s">
        <v>510</v>
      </c>
    </row>
    <row r="232" customFormat="false" ht="13.8" hidden="false" customHeight="false" outlineLevel="0" collapsed="false">
      <c r="A232" s="4" t="s">
        <v>3</v>
      </c>
      <c r="B232" s="4" t="s">
        <v>125</v>
      </c>
      <c r="C232" s="4" t="s">
        <v>507</v>
      </c>
      <c r="D232" s="0" t="s">
        <v>510</v>
      </c>
    </row>
    <row r="233" customFormat="false" ht="13.8" hidden="false" customHeight="false" outlineLevel="0" collapsed="false">
      <c r="A233" s="4" t="s">
        <v>3</v>
      </c>
      <c r="B233" s="4" t="s">
        <v>125</v>
      </c>
      <c r="C233" s="4" t="s">
        <v>509</v>
      </c>
      <c r="D233" s="0" t="s">
        <v>510</v>
      </c>
    </row>
    <row r="234" customFormat="false" ht="13.8" hidden="false" customHeight="false" outlineLevel="0" collapsed="false">
      <c r="A234" s="4" t="s">
        <v>3</v>
      </c>
      <c r="B234" s="4" t="s">
        <v>126</v>
      </c>
      <c r="C234" s="4" t="s">
        <v>507</v>
      </c>
      <c r="D234" s="0" t="s">
        <v>510</v>
      </c>
    </row>
    <row r="235" customFormat="false" ht="13.8" hidden="false" customHeight="false" outlineLevel="0" collapsed="false">
      <c r="A235" s="4" t="s">
        <v>3</v>
      </c>
      <c r="B235" s="4" t="s">
        <v>126</v>
      </c>
      <c r="C235" s="4" t="s">
        <v>509</v>
      </c>
      <c r="D235" s="0" t="s">
        <v>510</v>
      </c>
    </row>
    <row r="236" customFormat="false" ht="13.8" hidden="false" customHeight="false" outlineLevel="0" collapsed="false">
      <c r="A236" s="4" t="s">
        <v>3</v>
      </c>
      <c r="B236" s="4" t="s">
        <v>127</v>
      </c>
      <c r="C236" s="4" t="s">
        <v>507</v>
      </c>
      <c r="D236" s="0" t="s">
        <v>510</v>
      </c>
    </row>
    <row r="237" customFormat="false" ht="13.8" hidden="false" customHeight="false" outlineLevel="0" collapsed="false">
      <c r="A237" s="4" t="s">
        <v>3</v>
      </c>
      <c r="B237" s="4" t="s">
        <v>127</v>
      </c>
      <c r="C237" s="4" t="s">
        <v>509</v>
      </c>
      <c r="D237" s="0" t="s">
        <v>510</v>
      </c>
    </row>
    <row r="238" customFormat="false" ht="13.8" hidden="false" customHeight="false" outlineLevel="0" collapsed="false">
      <c r="A238" s="4" t="s">
        <v>3</v>
      </c>
      <c r="B238" s="4" t="s">
        <v>128</v>
      </c>
      <c r="C238" s="4" t="s">
        <v>507</v>
      </c>
      <c r="D238" s="0" t="s">
        <v>510</v>
      </c>
    </row>
    <row r="239" customFormat="false" ht="13.8" hidden="false" customHeight="false" outlineLevel="0" collapsed="false">
      <c r="A239" s="4" t="s">
        <v>3</v>
      </c>
      <c r="B239" s="4" t="s">
        <v>128</v>
      </c>
      <c r="C239" s="4" t="s">
        <v>509</v>
      </c>
      <c r="D239" s="0" t="s">
        <v>510</v>
      </c>
    </row>
    <row r="240" customFormat="false" ht="13.8" hidden="false" customHeight="false" outlineLevel="0" collapsed="false">
      <c r="A240" s="4" t="s">
        <v>3</v>
      </c>
      <c r="B240" s="4" t="s">
        <v>129</v>
      </c>
      <c r="C240" s="4" t="s">
        <v>507</v>
      </c>
      <c r="D240" s="0" t="s">
        <v>510</v>
      </c>
    </row>
    <row r="241" customFormat="false" ht="13.8" hidden="false" customHeight="false" outlineLevel="0" collapsed="false">
      <c r="A241" s="4" t="s">
        <v>3</v>
      </c>
      <c r="B241" s="4" t="s">
        <v>129</v>
      </c>
      <c r="C241" s="4" t="s">
        <v>509</v>
      </c>
      <c r="D241" s="0" t="s">
        <v>510</v>
      </c>
    </row>
    <row r="242" customFormat="false" ht="13.8" hidden="false" customHeight="false" outlineLevel="0" collapsed="false">
      <c r="A242" s="4" t="s">
        <v>3</v>
      </c>
      <c r="B242" s="4" t="s">
        <v>130</v>
      </c>
      <c r="C242" s="4" t="s">
        <v>507</v>
      </c>
      <c r="D242" s="0" t="s">
        <v>508</v>
      </c>
    </row>
    <row r="243" customFormat="false" ht="13.8" hidden="false" customHeight="false" outlineLevel="0" collapsed="false">
      <c r="A243" s="4" t="s">
        <v>3</v>
      </c>
      <c r="B243" s="4" t="s">
        <v>130</v>
      </c>
      <c r="C243" s="4" t="s">
        <v>509</v>
      </c>
      <c r="D243" s="0" t="s">
        <v>508</v>
      </c>
    </row>
    <row r="244" customFormat="false" ht="13.8" hidden="false" customHeight="false" outlineLevel="0" collapsed="false">
      <c r="A244" s="4" t="s">
        <v>3</v>
      </c>
      <c r="B244" s="4" t="s">
        <v>131</v>
      </c>
      <c r="C244" s="4" t="s">
        <v>507</v>
      </c>
      <c r="D244" s="0" t="s">
        <v>508</v>
      </c>
    </row>
    <row r="245" customFormat="false" ht="13.8" hidden="false" customHeight="false" outlineLevel="0" collapsed="false">
      <c r="A245" s="4" t="s">
        <v>3</v>
      </c>
      <c r="B245" s="4" t="s">
        <v>131</v>
      </c>
      <c r="C245" s="4" t="s">
        <v>509</v>
      </c>
      <c r="D245" s="0" t="s">
        <v>508</v>
      </c>
    </row>
    <row r="246" customFormat="false" ht="13.8" hidden="false" customHeight="false" outlineLevel="0" collapsed="false">
      <c r="A246" s="4" t="s">
        <v>132</v>
      </c>
      <c r="B246" s="4" t="s">
        <v>133</v>
      </c>
      <c r="C246" s="4" t="s">
        <v>507</v>
      </c>
      <c r="D246" s="0" t="s">
        <v>508</v>
      </c>
    </row>
    <row r="247" customFormat="false" ht="13.8" hidden="false" customHeight="false" outlineLevel="0" collapsed="false">
      <c r="A247" s="4" t="s">
        <v>132</v>
      </c>
      <c r="B247" s="4" t="s">
        <v>133</v>
      </c>
      <c r="C247" s="4" t="s">
        <v>509</v>
      </c>
      <c r="D247" s="0" t="s">
        <v>508</v>
      </c>
    </row>
    <row r="248" customFormat="false" ht="13.8" hidden="false" customHeight="false" outlineLevel="0" collapsed="false">
      <c r="A248" s="4" t="s">
        <v>132</v>
      </c>
      <c r="B248" s="4" t="s">
        <v>134</v>
      </c>
      <c r="C248" s="4" t="s">
        <v>507</v>
      </c>
      <c r="D248" s="0" t="s">
        <v>508</v>
      </c>
    </row>
    <row r="249" customFormat="false" ht="13.8" hidden="false" customHeight="false" outlineLevel="0" collapsed="false">
      <c r="A249" s="4" t="s">
        <v>132</v>
      </c>
      <c r="B249" s="4" t="s">
        <v>134</v>
      </c>
      <c r="C249" s="4" t="s">
        <v>509</v>
      </c>
      <c r="D249" s="0" t="s">
        <v>508</v>
      </c>
    </row>
    <row r="250" customFormat="false" ht="13.8" hidden="false" customHeight="false" outlineLevel="0" collapsed="false">
      <c r="A250" s="4" t="s">
        <v>132</v>
      </c>
      <c r="B250" s="4" t="s">
        <v>135</v>
      </c>
      <c r="C250" s="4" t="s">
        <v>507</v>
      </c>
      <c r="D250" s="0" t="s">
        <v>508</v>
      </c>
    </row>
    <row r="251" customFormat="false" ht="13.8" hidden="false" customHeight="false" outlineLevel="0" collapsed="false">
      <c r="A251" s="4" t="s">
        <v>132</v>
      </c>
      <c r="B251" s="4" t="s">
        <v>135</v>
      </c>
      <c r="C251" s="4" t="s">
        <v>509</v>
      </c>
      <c r="D251" s="0" t="s">
        <v>508</v>
      </c>
    </row>
    <row r="252" customFormat="false" ht="13.8" hidden="false" customHeight="false" outlineLevel="0" collapsed="false">
      <c r="A252" s="4" t="s">
        <v>132</v>
      </c>
      <c r="B252" s="4" t="s">
        <v>136</v>
      </c>
      <c r="C252" s="4" t="s">
        <v>507</v>
      </c>
      <c r="D252" s="0" t="s">
        <v>508</v>
      </c>
    </row>
    <row r="253" customFormat="false" ht="13.8" hidden="false" customHeight="false" outlineLevel="0" collapsed="false">
      <c r="A253" s="4" t="s">
        <v>132</v>
      </c>
      <c r="B253" s="4" t="s">
        <v>136</v>
      </c>
      <c r="C253" s="4" t="s">
        <v>509</v>
      </c>
      <c r="D253" s="0" t="s">
        <v>508</v>
      </c>
    </row>
    <row r="254" customFormat="false" ht="13.8" hidden="false" customHeight="false" outlineLevel="0" collapsed="false">
      <c r="A254" s="4" t="s">
        <v>132</v>
      </c>
      <c r="B254" s="4" t="s">
        <v>137</v>
      </c>
      <c r="C254" s="4" t="s">
        <v>507</v>
      </c>
      <c r="D254" s="0" t="s">
        <v>508</v>
      </c>
    </row>
    <row r="255" customFormat="false" ht="13.8" hidden="false" customHeight="false" outlineLevel="0" collapsed="false">
      <c r="A255" s="4" t="s">
        <v>132</v>
      </c>
      <c r="B255" s="4" t="s">
        <v>137</v>
      </c>
      <c r="C255" s="4" t="s">
        <v>509</v>
      </c>
      <c r="D255" s="0" t="s">
        <v>508</v>
      </c>
    </row>
    <row r="256" customFormat="false" ht="13.8" hidden="false" customHeight="false" outlineLevel="0" collapsed="false">
      <c r="A256" s="4" t="s">
        <v>132</v>
      </c>
      <c r="B256" s="4" t="s">
        <v>138</v>
      </c>
      <c r="C256" s="4" t="s">
        <v>507</v>
      </c>
      <c r="D256" s="0" t="s">
        <v>508</v>
      </c>
    </row>
    <row r="257" customFormat="false" ht="13.8" hidden="false" customHeight="false" outlineLevel="0" collapsed="false">
      <c r="A257" s="4" t="s">
        <v>132</v>
      </c>
      <c r="B257" s="4" t="s">
        <v>138</v>
      </c>
      <c r="C257" s="4" t="s">
        <v>509</v>
      </c>
      <c r="D257" s="0" t="s">
        <v>508</v>
      </c>
    </row>
    <row r="258" customFormat="false" ht="13.8" hidden="false" customHeight="false" outlineLevel="0" collapsed="false">
      <c r="A258" s="4" t="s">
        <v>132</v>
      </c>
      <c r="B258" s="4" t="s">
        <v>139</v>
      </c>
      <c r="C258" s="4" t="s">
        <v>507</v>
      </c>
      <c r="D258" s="0" t="s">
        <v>508</v>
      </c>
    </row>
    <row r="259" customFormat="false" ht="13.8" hidden="false" customHeight="false" outlineLevel="0" collapsed="false">
      <c r="A259" s="4" t="s">
        <v>132</v>
      </c>
      <c r="B259" s="4" t="s">
        <v>139</v>
      </c>
      <c r="C259" s="4" t="s">
        <v>509</v>
      </c>
      <c r="D259" s="0" t="s">
        <v>508</v>
      </c>
    </row>
    <row r="260" customFormat="false" ht="13.8" hidden="false" customHeight="false" outlineLevel="0" collapsed="false">
      <c r="A260" s="4" t="s">
        <v>132</v>
      </c>
      <c r="B260" s="4" t="s">
        <v>140</v>
      </c>
      <c r="C260" s="4" t="s">
        <v>507</v>
      </c>
      <c r="D260" s="0" t="s">
        <v>508</v>
      </c>
    </row>
    <row r="261" customFormat="false" ht="13.8" hidden="false" customHeight="false" outlineLevel="0" collapsed="false">
      <c r="A261" s="4" t="s">
        <v>132</v>
      </c>
      <c r="B261" s="4" t="s">
        <v>140</v>
      </c>
      <c r="C261" s="4" t="s">
        <v>509</v>
      </c>
      <c r="D261" s="0" t="s">
        <v>508</v>
      </c>
    </row>
    <row r="262" customFormat="false" ht="13.8" hidden="false" customHeight="false" outlineLevel="0" collapsed="false">
      <c r="A262" s="4" t="s">
        <v>132</v>
      </c>
      <c r="B262" s="4" t="s">
        <v>141</v>
      </c>
      <c r="C262" s="4" t="s">
        <v>507</v>
      </c>
      <c r="D262" s="0" t="s">
        <v>508</v>
      </c>
    </row>
    <row r="263" customFormat="false" ht="13.8" hidden="false" customHeight="false" outlineLevel="0" collapsed="false">
      <c r="A263" s="4" t="s">
        <v>132</v>
      </c>
      <c r="B263" s="4" t="s">
        <v>141</v>
      </c>
      <c r="C263" s="4" t="s">
        <v>509</v>
      </c>
      <c r="D263" s="0" t="s">
        <v>508</v>
      </c>
    </row>
    <row r="264" customFormat="false" ht="13.8" hidden="false" customHeight="false" outlineLevel="0" collapsed="false">
      <c r="A264" s="4" t="s">
        <v>132</v>
      </c>
      <c r="B264" s="4" t="s">
        <v>142</v>
      </c>
      <c r="C264" s="4" t="s">
        <v>507</v>
      </c>
      <c r="D264" s="0" t="s">
        <v>508</v>
      </c>
    </row>
    <row r="265" customFormat="false" ht="13.8" hidden="false" customHeight="false" outlineLevel="0" collapsed="false">
      <c r="A265" s="4" t="s">
        <v>132</v>
      </c>
      <c r="B265" s="4" t="s">
        <v>142</v>
      </c>
      <c r="C265" s="4" t="s">
        <v>509</v>
      </c>
      <c r="D265" s="0" t="s">
        <v>508</v>
      </c>
    </row>
    <row r="266" customFormat="false" ht="13.8" hidden="false" customHeight="false" outlineLevel="0" collapsed="false">
      <c r="A266" s="4" t="s">
        <v>132</v>
      </c>
      <c r="B266" s="4" t="s">
        <v>143</v>
      </c>
      <c r="C266" s="4" t="s">
        <v>507</v>
      </c>
      <c r="D266" s="0" t="s">
        <v>508</v>
      </c>
    </row>
    <row r="267" customFormat="false" ht="13.8" hidden="false" customHeight="false" outlineLevel="0" collapsed="false">
      <c r="A267" s="4" t="s">
        <v>132</v>
      </c>
      <c r="B267" s="4" t="s">
        <v>143</v>
      </c>
      <c r="C267" s="4" t="s">
        <v>509</v>
      </c>
      <c r="D267" s="0" t="s">
        <v>508</v>
      </c>
    </row>
    <row r="268" customFormat="false" ht="13.8" hidden="false" customHeight="false" outlineLevel="0" collapsed="false">
      <c r="A268" s="4" t="s">
        <v>2</v>
      </c>
      <c r="B268" s="4" t="s">
        <v>144</v>
      </c>
      <c r="C268" s="4" t="s">
        <v>507</v>
      </c>
      <c r="D268" s="0" t="s">
        <v>508</v>
      </c>
    </row>
    <row r="269" customFormat="false" ht="13.8" hidden="false" customHeight="false" outlineLevel="0" collapsed="false">
      <c r="A269" s="4" t="s">
        <v>2</v>
      </c>
      <c r="B269" s="4" t="s">
        <v>144</v>
      </c>
      <c r="C269" s="4" t="s">
        <v>509</v>
      </c>
      <c r="D269" s="0" t="s">
        <v>508</v>
      </c>
    </row>
    <row r="270" customFormat="false" ht="13.8" hidden="false" customHeight="false" outlineLevel="0" collapsed="false">
      <c r="A270" s="4" t="s">
        <v>2</v>
      </c>
      <c r="B270" s="4" t="s">
        <v>145</v>
      </c>
      <c r="C270" s="4" t="s">
        <v>507</v>
      </c>
      <c r="D270" s="0" t="s">
        <v>508</v>
      </c>
    </row>
    <row r="271" customFormat="false" ht="13.8" hidden="false" customHeight="false" outlineLevel="0" collapsed="false">
      <c r="A271" s="4" t="s">
        <v>2</v>
      </c>
      <c r="B271" s="4" t="s">
        <v>145</v>
      </c>
      <c r="C271" s="4" t="s">
        <v>509</v>
      </c>
      <c r="D271" s="0" t="s">
        <v>508</v>
      </c>
    </row>
    <row r="272" customFormat="false" ht="13.8" hidden="false" customHeight="false" outlineLevel="0" collapsed="false">
      <c r="A272" s="4" t="s">
        <v>2</v>
      </c>
      <c r="B272" s="4" t="s">
        <v>146</v>
      </c>
      <c r="C272" s="4" t="s">
        <v>507</v>
      </c>
      <c r="D272" s="0" t="s">
        <v>508</v>
      </c>
    </row>
    <row r="273" customFormat="false" ht="13.8" hidden="false" customHeight="false" outlineLevel="0" collapsed="false">
      <c r="A273" s="4" t="s">
        <v>2</v>
      </c>
      <c r="B273" s="4" t="s">
        <v>146</v>
      </c>
      <c r="C273" s="4" t="s">
        <v>509</v>
      </c>
      <c r="D273" s="0" t="s">
        <v>508</v>
      </c>
    </row>
    <row r="274" customFormat="false" ht="13.8" hidden="false" customHeight="false" outlineLevel="0" collapsed="false">
      <c r="A274" s="4" t="s">
        <v>2</v>
      </c>
      <c r="B274" s="4" t="s">
        <v>147</v>
      </c>
      <c r="C274" s="4" t="s">
        <v>507</v>
      </c>
      <c r="D274" s="0" t="s">
        <v>508</v>
      </c>
    </row>
    <row r="275" customFormat="false" ht="13.8" hidden="false" customHeight="false" outlineLevel="0" collapsed="false">
      <c r="A275" s="4" t="s">
        <v>2</v>
      </c>
      <c r="B275" s="4" t="s">
        <v>147</v>
      </c>
      <c r="C275" s="4" t="s">
        <v>509</v>
      </c>
      <c r="D275" s="0" t="s">
        <v>508</v>
      </c>
    </row>
    <row r="276" customFormat="false" ht="13.8" hidden="false" customHeight="false" outlineLevel="0" collapsed="false">
      <c r="A276" s="4" t="s">
        <v>2</v>
      </c>
      <c r="B276" s="4" t="s">
        <v>148</v>
      </c>
      <c r="C276" s="4" t="s">
        <v>507</v>
      </c>
      <c r="D276" s="0" t="s">
        <v>508</v>
      </c>
    </row>
    <row r="277" customFormat="false" ht="13.8" hidden="false" customHeight="false" outlineLevel="0" collapsed="false">
      <c r="A277" s="4" t="s">
        <v>2</v>
      </c>
      <c r="B277" s="4" t="s">
        <v>148</v>
      </c>
      <c r="C277" s="4" t="s">
        <v>509</v>
      </c>
      <c r="D277" s="0" t="s">
        <v>508</v>
      </c>
    </row>
    <row r="278" customFormat="false" ht="13.8" hidden="false" customHeight="false" outlineLevel="0" collapsed="false">
      <c r="A278" s="4" t="s">
        <v>2</v>
      </c>
      <c r="B278" s="4" t="s">
        <v>149</v>
      </c>
      <c r="C278" s="4" t="s">
        <v>507</v>
      </c>
      <c r="D278" s="0" t="s">
        <v>508</v>
      </c>
    </row>
    <row r="279" customFormat="false" ht="13.8" hidden="false" customHeight="false" outlineLevel="0" collapsed="false">
      <c r="A279" s="4" t="s">
        <v>2</v>
      </c>
      <c r="B279" s="4" t="s">
        <v>149</v>
      </c>
      <c r="C279" s="4" t="s">
        <v>509</v>
      </c>
      <c r="D279" s="0" t="s">
        <v>508</v>
      </c>
    </row>
    <row r="280" customFormat="false" ht="13.8" hidden="false" customHeight="false" outlineLevel="0" collapsed="false">
      <c r="A280" s="4" t="s">
        <v>2</v>
      </c>
      <c r="B280" s="4" t="s">
        <v>150</v>
      </c>
      <c r="C280" s="4" t="s">
        <v>507</v>
      </c>
      <c r="D280" s="0" t="s">
        <v>508</v>
      </c>
    </row>
    <row r="281" customFormat="false" ht="13.8" hidden="false" customHeight="false" outlineLevel="0" collapsed="false">
      <c r="A281" s="4" t="s">
        <v>2</v>
      </c>
      <c r="B281" s="4" t="s">
        <v>150</v>
      </c>
      <c r="C281" s="4" t="s">
        <v>509</v>
      </c>
      <c r="D281" s="0" t="s">
        <v>508</v>
      </c>
    </row>
    <row r="282" customFormat="false" ht="13.8" hidden="false" customHeight="false" outlineLevel="0" collapsed="false">
      <c r="A282" s="4" t="s">
        <v>2</v>
      </c>
      <c r="B282" s="4" t="s">
        <v>151</v>
      </c>
      <c r="C282" s="4" t="s">
        <v>507</v>
      </c>
      <c r="D282" s="0" t="s">
        <v>508</v>
      </c>
    </row>
    <row r="283" customFormat="false" ht="13.8" hidden="false" customHeight="false" outlineLevel="0" collapsed="false">
      <c r="A283" s="4" t="s">
        <v>2</v>
      </c>
      <c r="B283" s="4" t="s">
        <v>151</v>
      </c>
      <c r="C283" s="4" t="s">
        <v>509</v>
      </c>
      <c r="D283" s="0" t="s">
        <v>508</v>
      </c>
    </row>
    <row r="284" customFormat="false" ht="13.8" hidden="false" customHeight="false" outlineLevel="0" collapsed="false">
      <c r="A284" s="4" t="s">
        <v>2</v>
      </c>
      <c r="B284" s="4" t="s">
        <v>152</v>
      </c>
      <c r="C284" s="4" t="s">
        <v>507</v>
      </c>
      <c r="D284" s="0" t="s">
        <v>508</v>
      </c>
    </row>
    <row r="285" customFormat="false" ht="13.8" hidden="false" customHeight="false" outlineLevel="0" collapsed="false">
      <c r="A285" s="4" t="s">
        <v>2</v>
      </c>
      <c r="B285" s="4" t="s">
        <v>152</v>
      </c>
      <c r="C285" s="4" t="s">
        <v>509</v>
      </c>
      <c r="D285" s="0" t="s">
        <v>508</v>
      </c>
    </row>
    <row r="286" customFormat="false" ht="13.8" hidden="false" customHeight="false" outlineLevel="0" collapsed="false">
      <c r="A286" s="4" t="s">
        <v>2</v>
      </c>
      <c r="B286" s="4" t="s">
        <v>153</v>
      </c>
      <c r="C286" s="4" t="s">
        <v>507</v>
      </c>
      <c r="D286" s="0" t="s">
        <v>508</v>
      </c>
    </row>
    <row r="287" customFormat="false" ht="13.8" hidden="false" customHeight="false" outlineLevel="0" collapsed="false">
      <c r="A287" s="4" t="s">
        <v>2</v>
      </c>
      <c r="B287" s="4" t="s">
        <v>153</v>
      </c>
      <c r="C287" s="4" t="s">
        <v>509</v>
      </c>
      <c r="D287" s="0" t="s">
        <v>508</v>
      </c>
    </row>
    <row r="288" customFormat="false" ht="13.8" hidden="false" customHeight="false" outlineLevel="0" collapsed="false">
      <c r="A288" s="4" t="s">
        <v>2</v>
      </c>
      <c r="B288" s="4" t="s">
        <v>154</v>
      </c>
      <c r="C288" s="4" t="s">
        <v>507</v>
      </c>
      <c r="D288" s="0" t="s">
        <v>508</v>
      </c>
    </row>
    <row r="289" customFormat="false" ht="13.8" hidden="false" customHeight="false" outlineLevel="0" collapsed="false">
      <c r="A289" s="4" t="s">
        <v>2</v>
      </c>
      <c r="B289" s="4" t="s">
        <v>154</v>
      </c>
      <c r="C289" s="4" t="s">
        <v>509</v>
      </c>
      <c r="D289" s="0" t="s">
        <v>508</v>
      </c>
    </row>
    <row r="290" customFormat="false" ht="13.8" hidden="false" customHeight="false" outlineLevel="0" collapsed="false">
      <c r="A290" s="4" t="s">
        <v>2</v>
      </c>
      <c r="B290" s="4" t="s">
        <v>155</v>
      </c>
      <c r="C290" s="4" t="s">
        <v>507</v>
      </c>
      <c r="D290" s="0" t="s">
        <v>508</v>
      </c>
    </row>
    <row r="291" customFormat="false" ht="13.8" hidden="false" customHeight="false" outlineLevel="0" collapsed="false">
      <c r="A291" s="4" t="s">
        <v>2</v>
      </c>
      <c r="B291" s="4" t="s">
        <v>155</v>
      </c>
      <c r="C291" s="4" t="s">
        <v>509</v>
      </c>
      <c r="D291" s="0" t="s">
        <v>508</v>
      </c>
    </row>
    <row r="292" customFormat="false" ht="13.8" hidden="false" customHeight="false" outlineLevel="0" collapsed="false">
      <c r="A292" s="4" t="s">
        <v>2</v>
      </c>
      <c r="B292" s="4" t="s">
        <v>156</v>
      </c>
      <c r="C292" s="4" t="s">
        <v>507</v>
      </c>
      <c r="D292" s="0" t="s">
        <v>508</v>
      </c>
    </row>
    <row r="293" customFormat="false" ht="13.8" hidden="false" customHeight="false" outlineLevel="0" collapsed="false">
      <c r="A293" s="4" t="s">
        <v>2</v>
      </c>
      <c r="B293" s="4" t="s">
        <v>156</v>
      </c>
      <c r="C293" s="4" t="s">
        <v>509</v>
      </c>
      <c r="D293" s="0" t="s">
        <v>508</v>
      </c>
    </row>
    <row r="294" customFormat="false" ht="13.8" hidden="false" customHeight="false" outlineLevel="0" collapsed="false">
      <c r="A294" s="4" t="s">
        <v>2</v>
      </c>
      <c r="B294" s="4" t="s">
        <v>157</v>
      </c>
      <c r="C294" s="4" t="s">
        <v>507</v>
      </c>
      <c r="D294" s="0" t="s">
        <v>508</v>
      </c>
    </row>
    <row r="295" customFormat="false" ht="13.8" hidden="false" customHeight="false" outlineLevel="0" collapsed="false">
      <c r="A295" s="4" t="s">
        <v>2</v>
      </c>
      <c r="B295" s="4" t="s">
        <v>157</v>
      </c>
      <c r="C295" s="4" t="s">
        <v>509</v>
      </c>
      <c r="D295" s="0" t="s">
        <v>508</v>
      </c>
    </row>
    <row r="296" customFormat="false" ht="13.8" hidden="false" customHeight="false" outlineLevel="0" collapsed="false">
      <c r="A296" s="4" t="s">
        <v>2</v>
      </c>
      <c r="B296" s="4" t="s">
        <v>158</v>
      </c>
      <c r="C296" s="4" t="s">
        <v>507</v>
      </c>
      <c r="D296" s="0" t="s">
        <v>508</v>
      </c>
    </row>
    <row r="297" customFormat="false" ht="13.8" hidden="false" customHeight="false" outlineLevel="0" collapsed="false">
      <c r="A297" s="4" t="s">
        <v>2</v>
      </c>
      <c r="B297" s="4" t="s">
        <v>158</v>
      </c>
      <c r="C297" s="4" t="s">
        <v>509</v>
      </c>
      <c r="D297" s="0" t="s">
        <v>508</v>
      </c>
    </row>
    <row r="298" customFormat="false" ht="13.8" hidden="false" customHeight="false" outlineLevel="0" collapsed="false">
      <c r="A298" s="4" t="s">
        <v>2</v>
      </c>
      <c r="B298" s="4" t="s">
        <v>159</v>
      </c>
      <c r="C298" s="4" t="s">
        <v>507</v>
      </c>
      <c r="D298" s="0" t="s">
        <v>508</v>
      </c>
    </row>
    <row r="299" customFormat="false" ht="13.8" hidden="false" customHeight="false" outlineLevel="0" collapsed="false">
      <c r="A299" s="4" t="s">
        <v>2</v>
      </c>
      <c r="B299" s="4" t="s">
        <v>159</v>
      </c>
      <c r="C299" s="4" t="s">
        <v>509</v>
      </c>
      <c r="D299" s="0" t="s">
        <v>508</v>
      </c>
    </row>
    <row r="300" customFormat="false" ht="13.8" hidden="false" customHeight="false" outlineLevel="0" collapsed="false">
      <c r="A300" s="4" t="s">
        <v>2</v>
      </c>
      <c r="B300" s="4" t="s">
        <v>160</v>
      </c>
      <c r="C300" s="4" t="s">
        <v>507</v>
      </c>
      <c r="D300" s="0" t="s">
        <v>508</v>
      </c>
    </row>
    <row r="301" customFormat="false" ht="13.8" hidden="false" customHeight="false" outlineLevel="0" collapsed="false">
      <c r="A301" s="4" t="s">
        <v>2</v>
      </c>
      <c r="B301" s="4" t="s">
        <v>160</v>
      </c>
      <c r="C301" s="4" t="s">
        <v>509</v>
      </c>
      <c r="D301" s="0" t="s">
        <v>508</v>
      </c>
    </row>
    <row r="302" customFormat="false" ht="13.8" hidden="false" customHeight="false" outlineLevel="0" collapsed="false">
      <c r="A302" s="4" t="s">
        <v>2</v>
      </c>
      <c r="B302" s="4" t="s">
        <v>161</v>
      </c>
      <c r="C302" s="4" t="s">
        <v>507</v>
      </c>
      <c r="D302" s="0" t="s">
        <v>508</v>
      </c>
    </row>
    <row r="303" customFormat="false" ht="13.8" hidden="false" customHeight="false" outlineLevel="0" collapsed="false">
      <c r="A303" s="4" t="s">
        <v>2</v>
      </c>
      <c r="B303" s="4" t="s">
        <v>161</v>
      </c>
      <c r="C303" s="4" t="s">
        <v>509</v>
      </c>
      <c r="D303" s="0" t="s">
        <v>508</v>
      </c>
    </row>
    <row r="304" customFormat="false" ht="13.8" hidden="false" customHeight="false" outlineLevel="0" collapsed="false">
      <c r="A304" s="4" t="s">
        <v>2</v>
      </c>
      <c r="B304" s="4" t="s">
        <v>162</v>
      </c>
      <c r="C304" s="4" t="s">
        <v>507</v>
      </c>
      <c r="D304" s="0" t="s">
        <v>508</v>
      </c>
    </row>
    <row r="305" customFormat="false" ht="13.8" hidden="false" customHeight="false" outlineLevel="0" collapsed="false">
      <c r="A305" s="4" t="s">
        <v>2</v>
      </c>
      <c r="B305" s="4" t="s">
        <v>162</v>
      </c>
      <c r="C305" s="4" t="s">
        <v>509</v>
      </c>
      <c r="D305" s="0" t="s">
        <v>508</v>
      </c>
    </row>
    <row r="306" customFormat="false" ht="13.8" hidden="false" customHeight="false" outlineLevel="0" collapsed="false">
      <c r="A306" s="4" t="s">
        <v>2</v>
      </c>
      <c r="B306" s="4" t="s">
        <v>163</v>
      </c>
      <c r="C306" s="4" t="s">
        <v>507</v>
      </c>
      <c r="D306" s="0" t="s">
        <v>508</v>
      </c>
    </row>
    <row r="307" customFormat="false" ht="13.8" hidden="false" customHeight="false" outlineLevel="0" collapsed="false">
      <c r="A307" s="4" t="s">
        <v>2</v>
      </c>
      <c r="B307" s="4" t="s">
        <v>163</v>
      </c>
      <c r="C307" s="4" t="s">
        <v>509</v>
      </c>
      <c r="D307" s="0" t="s">
        <v>508</v>
      </c>
    </row>
    <row r="308" customFormat="false" ht="13.8" hidden="false" customHeight="false" outlineLevel="0" collapsed="false">
      <c r="A308" s="4" t="s">
        <v>2</v>
      </c>
      <c r="B308" s="4" t="s">
        <v>164</v>
      </c>
      <c r="C308" s="4" t="s">
        <v>507</v>
      </c>
      <c r="D308" s="0" t="s">
        <v>508</v>
      </c>
    </row>
    <row r="309" customFormat="false" ht="13.8" hidden="false" customHeight="false" outlineLevel="0" collapsed="false">
      <c r="A309" s="4" t="s">
        <v>2</v>
      </c>
      <c r="B309" s="4" t="s">
        <v>164</v>
      </c>
      <c r="C309" s="4" t="s">
        <v>509</v>
      </c>
      <c r="D309" s="0" t="s">
        <v>508</v>
      </c>
    </row>
    <row r="310" customFormat="false" ht="13.8" hidden="false" customHeight="false" outlineLevel="0" collapsed="false">
      <c r="A310" s="4" t="s">
        <v>2</v>
      </c>
      <c r="B310" s="4" t="s">
        <v>165</v>
      </c>
      <c r="C310" s="4" t="s">
        <v>507</v>
      </c>
      <c r="D310" s="0" t="s">
        <v>508</v>
      </c>
    </row>
    <row r="311" customFormat="false" ht="13.8" hidden="false" customHeight="false" outlineLevel="0" collapsed="false">
      <c r="A311" s="4" t="s">
        <v>2</v>
      </c>
      <c r="B311" s="4" t="s">
        <v>165</v>
      </c>
      <c r="C311" s="4" t="s">
        <v>509</v>
      </c>
      <c r="D311" s="0" t="s">
        <v>508</v>
      </c>
    </row>
    <row r="312" customFormat="false" ht="13.8" hidden="false" customHeight="false" outlineLevel="0" collapsed="false">
      <c r="A312" s="4" t="s">
        <v>2</v>
      </c>
      <c r="B312" s="4" t="s">
        <v>166</v>
      </c>
      <c r="C312" s="4" t="s">
        <v>507</v>
      </c>
      <c r="D312" s="0" t="s">
        <v>508</v>
      </c>
    </row>
    <row r="313" customFormat="false" ht="13.8" hidden="false" customHeight="false" outlineLevel="0" collapsed="false">
      <c r="A313" s="4" t="s">
        <v>2</v>
      </c>
      <c r="B313" s="4" t="s">
        <v>166</v>
      </c>
      <c r="C313" s="4" t="s">
        <v>509</v>
      </c>
      <c r="D313" s="0" t="s">
        <v>508</v>
      </c>
    </row>
    <row r="314" customFormat="false" ht="13.8" hidden="false" customHeight="false" outlineLevel="0" collapsed="false">
      <c r="A314" s="4" t="s">
        <v>2</v>
      </c>
      <c r="B314" s="4" t="s">
        <v>167</v>
      </c>
      <c r="C314" s="4" t="s">
        <v>507</v>
      </c>
      <c r="D314" s="0" t="s">
        <v>508</v>
      </c>
    </row>
    <row r="315" customFormat="false" ht="13.8" hidden="false" customHeight="false" outlineLevel="0" collapsed="false">
      <c r="A315" s="4" t="s">
        <v>2</v>
      </c>
      <c r="B315" s="4" t="s">
        <v>167</v>
      </c>
      <c r="C315" s="4" t="s">
        <v>509</v>
      </c>
      <c r="D315" s="0" t="s">
        <v>508</v>
      </c>
    </row>
    <row r="316" customFormat="false" ht="13.8" hidden="false" customHeight="false" outlineLevel="0" collapsed="false">
      <c r="A316" s="4" t="s">
        <v>2</v>
      </c>
      <c r="B316" s="4" t="s">
        <v>168</v>
      </c>
      <c r="C316" s="4" t="s">
        <v>507</v>
      </c>
      <c r="D316" s="0" t="s">
        <v>508</v>
      </c>
    </row>
    <row r="317" customFormat="false" ht="13.8" hidden="false" customHeight="false" outlineLevel="0" collapsed="false">
      <c r="A317" s="4" t="s">
        <v>2</v>
      </c>
      <c r="B317" s="4" t="s">
        <v>168</v>
      </c>
      <c r="C317" s="4" t="s">
        <v>509</v>
      </c>
      <c r="D317" s="0" t="s">
        <v>508</v>
      </c>
    </row>
    <row r="318" customFormat="false" ht="13.8" hidden="false" customHeight="false" outlineLevel="0" collapsed="false">
      <c r="A318" s="4" t="s">
        <v>2</v>
      </c>
      <c r="B318" s="4" t="s">
        <v>169</v>
      </c>
      <c r="C318" s="4" t="s">
        <v>507</v>
      </c>
      <c r="D318" s="0" t="s">
        <v>508</v>
      </c>
    </row>
    <row r="319" customFormat="false" ht="13.8" hidden="false" customHeight="false" outlineLevel="0" collapsed="false">
      <c r="A319" s="4" t="s">
        <v>2</v>
      </c>
      <c r="B319" s="4" t="s">
        <v>169</v>
      </c>
      <c r="C319" s="4" t="s">
        <v>509</v>
      </c>
      <c r="D319" s="0" t="s">
        <v>508</v>
      </c>
    </row>
    <row r="320" customFormat="false" ht="13.8" hidden="false" customHeight="false" outlineLevel="0" collapsed="false">
      <c r="A320" s="4" t="s">
        <v>2</v>
      </c>
      <c r="B320" s="4" t="s">
        <v>170</v>
      </c>
      <c r="C320" s="4" t="s">
        <v>507</v>
      </c>
      <c r="D320" s="0" t="s">
        <v>508</v>
      </c>
    </row>
    <row r="321" customFormat="false" ht="13.8" hidden="false" customHeight="false" outlineLevel="0" collapsed="false">
      <c r="A321" s="4" t="s">
        <v>2</v>
      </c>
      <c r="B321" s="4" t="s">
        <v>170</v>
      </c>
      <c r="C321" s="4" t="s">
        <v>509</v>
      </c>
      <c r="D321" s="0" t="s">
        <v>508</v>
      </c>
    </row>
    <row r="322" customFormat="false" ht="13.8" hidden="false" customHeight="false" outlineLevel="0" collapsed="false">
      <c r="A322" s="4" t="s">
        <v>2</v>
      </c>
      <c r="B322" s="4" t="s">
        <v>171</v>
      </c>
      <c r="C322" s="4" t="s">
        <v>507</v>
      </c>
      <c r="D322" s="0" t="s">
        <v>508</v>
      </c>
    </row>
    <row r="323" customFormat="false" ht="13.8" hidden="false" customHeight="false" outlineLevel="0" collapsed="false">
      <c r="A323" s="4" t="s">
        <v>2</v>
      </c>
      <c r="B323" s="4" t="s">
        <v>171</v>
      </c>
      <c r="C323" s="4" t="s">
        <v>509</v>
      </c>
      <c r="D323" s="0" t="s">
        <v>508</v>
      </c>
    </row>
    <row r="324" customFormat="false" ht="13.8" hidden="false" customHeight="false" outlineLevel="0" collapsed="false">
      <c r="A324" s="4" t="s">
        <v>2</v>
      </c>
      <c r="B324" s="4" t="s">
        <v>172</v>
      </c>
      <c r="C324" s="4" t="s">
        <v>507</v>
      </c>
      <c r="D324" s="0" t="s">
        <v>508</v>
      </c>
    </row>
    <row r="325" customFormat="false" ht="13.8" hidden="false" customHeight="false" outlineLevel="0" collapsed="false">
      <c r="A325" s="4" t="s">
        <v>2</v>
      </c>
      <c r="B325" s="4" t="s">
        <v>172</v>
      </c>
      <c r="C325" s="4" t="s">
        <v>509</v>
      </c>
      <c r="D325" s="0" t="s">
        <v>508</v>
      </c>
    </row>
    <row r="326" customFormat="false" ht="13.8" hidden="false" customHeight="false" outlineLevel="0" collapsed="false">
      <c r="A326" s="4" t="s">
        <v>2</v>
      </c>
      <c r="B326" s="4" t="s">
        <v>173</v>
      </c>
      <c r="C326" s="4" t="s">
        <v>507</v>
      </c>
      <c r="D326" s="0" t="s">
        <v>508</v>
      </c>
    </row>
    <row r="327" customFormat="false" ht="13.8" hidden="false" customHeight="false" outlineLevel="0" collapsed="false">
      <c r="A327" s="4" t="s">
        <v>2</v>
      </c>
      <c r="B327" s="4" t="s">
        <v>173</v>
      </c>
      <c r="C327" s="4" t="s">
        <v>509</v>
      </c>
      <c r="D327" s="0" t="s">
        <v>508</v>
      </c>
    </row>
    <row r="328" customFormat="false" ht="13.8" hidden="false" customHeight="false" outlineLevel="0" collapsed="false">
      <c r="A328" s="4" t="s">
        <v>2</v>
      </c>
      <c r="B328" s="4" t="s">
        <v>174</v>
      </c>
      <c r="C328" s="4" t="s">
        <v>507</v>
      </c>
      <c r="D328" s="0" t="s">
        <v>508</v>
      </c>
    </row>
    <row r="329" customFormat="false" ht="13.8" hidden="false" customHeight="false" outlineLevel="0" collapsed="false">
      <c r="A329" s="4" t="s">
        <v>2</v>
      </c>
      <c r="B329" s="4" t="s">
        <v>174</v>
      </c>
      <c r="C329" s="4" t="s">
        <v>509</v>
      </c>
      <c r="D329" s="0" t="s">
        <v>508</v>
      </c>
    </row>
    <row r="330" customFormat="false" ht="13.8" hidden="false" customHeight="false" outlineLevel="0" collapsed="false">
      <c r="A330" s="4" t="s">
        <v>2</v>
      </c>
      <c r="B330" s="4" t="s">
        <v>175</v>
      </c>
      <c r="C330" s="4" t="s">
        <v>507</v>
      </c>
      <c r="D330" s="0" t="s">
        <v>508</v>
      </c>
    </row>
    <row r="331" customFormat="false" ht="13.8" hidden="false" customHeight="false" outlineLevel="0" collapsed="false">
      <c r="A331" s="4" t="s">
        <v>2</v>
      </c>
      <c r="B331" s="4" t="s">
        <v>175</v>
      </c>
      <c r="C331" s="4" t="s">
        <v>509</v>
      </c>
      <c r="D331" s="0" t="s">
        <v>508</v>
      </c>
    </row>
    <row r="332" customFormat="false" ht="13.8" hidden="false" customHeight="false" outlineLevel="0" collapsed="false">
      <c r="A332" s="4" t="s">
        <v>2</v>
      </c>
      <c r="B332" s="4" t="s">
        <v>176</v>
      </c>
      <c r="C332" s="4" t="s">
        <v>507</v>
      </c>
      <c r="D332" s="0" t="s">
        <v>508</v>
      </c>
    </row>
    <row r="333" customFormat="false" ht="13.8" hidden="false" customHeight="false" outlineLevel="0" collapsed="false">
      <c r="A333" s="4" t="s">
        <v>2</v>
      </c>
      <c r="B333" s="4" t="s">
        <v>176</v>
      </c>
      <c r="C333" s="4" t="s">
        <v>509</v>
      </c>
      <c r="D333" s="0" t="s">
        <v>508</v>
      </c>
    </row>
    <row r="334" customFormat="false" ht="13.8" hidden="false" customHeight="false" outlineLevel="0" collapsed="false">
      <c r="A334" s="4" t="s">
        <v>2</v>
      </c>
      <c r="B334" s="4" t="s">
        <v>177</v>
      </c>
      <c r="C334" s="4" t="s">
        <v>507</v>
      </c>
      <c r="D334" s="0" t="s">
        <v>508</v>
      </c>
    </row>
    <row r="335" customFormat="false" ht="13.8" hidden="false" customHeight="false" outlineLevel="0" collapsed="false">
      <c r="A335" s="4" t="s">
        <v>2</v>
      </c>
      <c r="B335" s="4" t="s">
        <v>177</v>
      </c>
      <c r="C335" s="4" t="s">
        <v>509</v>
      </c>
      <c r="D335" s="0" t="s">
        <v>508</v>
      </c>
    </row>
    <row r="336" customFormat="false" ht="13.8" hidden="false" customHeight="false" outlineLevel="0" collapsed="false">
      <c r="A336" s="4" t="s">
        <v>2</v>
      </c>
      <c r="B336" s="4" t="s">
        <v>178</v>
      </c>
      <c r="C336" s="4" t="s">
        <v>507</v>
      </c>
      <c r="D336" s="0" t="s">
        <v>511</v>
      </c>
    </row>
    <row r="337" customFormat="false" ht="13.8" hidden="false" customHeight="false" outlineLevel="0" collapsed="false">
      <c r="A337" s="4" t="s">
        <v>2</v>
      </c>
      <c r="B337" s="4" t="s">
        <v>178</v>
      </c>
      <c r="C337" s="4" t="s">
        <v>509</v>
      </c>
      <c r="D337" s="0" t="s">
        <v>511</v>
      </c>
    </row>
    <row r="338" customFormat="false" ht="13.8" hidden="false" customHeight="false" outlineLevel="0" collapsed="false">
      <c r="A338" s="4" t="s">
        <v>2</v>
      </c>
      <c r="B338" s="4" t="s">
        <v>179</v>
      </c>
      <c r="C338" s="4" t="s">
        <v>507</v>
      </c>
      <c r="D338" s="0" t="s">
        <v>508</v>
      </c>
    </row>
    <row r="339" customFormat="false" ht="13.8" hidden="false" customHeight="false" outlineLevel="0" collapsed="false">
      <c r="A339" s="4" t="s">
        <v>2</v>
      </c>
      <c r="B339" s="4" t="s">
        <v>179</v>
      </c>
      <c r="C339" s="4" t="s">
        <v>509</v>
      </c>
      <c r="D339" s="0" t="s">
        <v>508</v>
      </c>
    </row>
    <row r="340" customFormat="false" ht="13.8" hidden="false" customHeight="false" outlineLevel="0" collapsed="false">
      <c r="A340" s="4" t="s">
        <v>2</v>
      </c>
      <c r="B340" s="4" t="s">
        <v>180</v>
      </c>
      <c r="C340" s="4" t="s">
        <v>507</v>
      </c>
      <c r="D340" s="0" t="s">
        <v>508</v>
      </c>
    </row>
    <row r="341" customFormat="false" ht="13.8" hidden="false" customHeight="false" outlineLevel="0" collapsed="false">
      <c r="A341" s="4" t="s">
        <v>2</v>
      </c>
      <c r="B341" s="4" t="s">
        <v>180</v>
      </c>
      <c r="C341" s="4" t="s">
        <v>509</v>
      </c>
      <c r="D341" s="0" t="s">
        <v>508</v>
      </c>
    </row>
    <row r="342" customFormat="false" ht="13.8" hidden="false" customHeight="false" outlineLevel="0" collapsed="false">
      <c r="A342" s="4" t="s">
        <v>2</v>
      </c>
      <c r="B342" s="4" t="s">
        <v>181</v>
      </c>
      <c r="C342" s="4" t="s">
        <v>507</v>
      </c>
      <c r="D342" s="0" t="s">
        <v>508</v>
      </c>
    </row>
    <row r="343" customFormat="false" ht="13.8" hidden="false" customHeight="false" outlineLevel="0" collapsed="false">
      <c r="A343" s="4" t="s">
        <v>2</v>
      </c>
      <c r="B343" s="4" t="s">
        <v>181</v>
      </c>
      <c r="C343" s="4" t="s">
        <v>509</v>
      </c>
      <c r="D343" s="0" t="s">
        <v>508</v>
      </c>
    </row>
    <row r="344" customFormat="false" ht="13.8" hidden="false" customHeight="false" outlineLevel="0" collapsed="false">
      <c r="A344" s="4" t="s">
        <v>2</v>
      </c>
      <c r="B344" s="4" t="s">
        <v>182</v>
      </c>
      <c r="C344" s="4" t="s">
        <v>507</v>
      </c>
      <c r="D344" s="0" t="s">
        <v>508</v>
      </c>
    </row>
    <row r="345" customFormat="false" ht="13.8" hidden="false" customHeight="false" outlineLevel="0" collapsed="false">
      <c r="A345" s="4" t="s">
        <v>2</v>
      </c>
      <c r="B345" s="4" t="s">
        <v>182</v>
      </c>
      <c r="C345" s="4" t="s">
        <v>509</v>
      </c>
      <c r="D345" s="0" t="s">
        <v>508</v>
      </c>
    </row>
    <row r="346" customFormat="false" ht="13.8" hidden="false" customHeight="false" outlineLevel="0" collapsed="false">
      <c r="A346" s="4" t="s">
        <v>2</v>
      </c>
      <c r="B346" s="4" t="s">
        <v>183</v>
      </c>
      <c r="C346" s="4" t="s">
        <v>507</v>
      </c>
      <c r="D346" s="0" t="s">
        <v>508</v>
      </c>
    </row>
    <row r="347" customFormat="false" ht="13.8" hidden="false" customHeight="false" outlineLevel="0" collapsed="false">
      <c r="A347" s="4" t="s">
        <v>2</v>
      </c>
      <c r="B347" s="4" t="s">
        <v>183</v>
      </c>
      <c r="C347" s="4" t="s">
        <v>509</v>
      </c>
      <c r="D347" s="0" t="s">
        <v>508</v>
      </c>
    </row>
    <row r="348" customFormat="false" ht="13.8" hidden="false" customHeight="false" outlineLevel="0" collapsed="false">
      <c r="A348" s="4" t="s">
        <v>2</v>
      </c>
      <c r="B348" s="4" t="s">
        <v>184</v>
      </c>
      <c r="C348" s="4" t="s">
        <v>507</v>
      </c>
      <c r="D348" s="0" t="s">
        <v>511</v>
      </c>
    </row>
    <row r="349" customFormat="false" ht="13.8" hidden="false" customHeight="false" outlineLevel="0" collapsed="false">
      <c r="A349" s="4" t="s">
        <v>2</v>
      </c>
      <c r="B349" s="4" t="s">
        <v>184</v>
      </c>
      <c r="C349" s="4" t="s">
        <v>509</v>
      </c>
      <c r="D349" s="0" t="s">
        <v>511</v>
      </c>
    </row>
    <row r="350" customFormat="false" ht="13.8" hidden="false" customHeight="false" outlineLevel="0" collapsed="false">
      <c r="A350" s="4" t="s">
        <v>2</v>
      </c>
      <c r="B350" s="4" t="s">
        <v>185</v>
      </c>
      <c r="C350" s="4" t="s">
        <v>507</v>
      </c>
      <c r="D350" s="0" t="s">
        <v>508</v>
      </c>
    </row>
    <row r="351" customFormat="false" ht="13.8" hidden="false" customHeight="false" outlineLevel="0" collapsed="false">
      <c r="A351" s="4" t="s">
        <v>2</v>
      </c>
      <c r="B351" s="4" t="s">
        <v>185</v>
      </c>
      <c r="C351" s="4" t="s">
        <v>509</v>
      </c>
      <c r="D351" s="0" t="s">
        <v>508</v>
      </c>
    </row>
    <row r="352" customFormat="false" ht="13.8" hidden="false" customHeight="false" outlineLevel="0" collapsed="false">
      <c r="A352" s="4" t="s">
        <v>2</v>
      </c>
      <c r="B352" s="4" t="s">
        <v>186</v>
      </c>
      <c r="C352" s="4" t="s">
        <v>507</v>
      </c>
      <c r="D352" s="0" t="s">
        <v>508</v>
      </c>
    </row>
    <row r="353" customFormat="false" ht="13.8" hidden="false" customHeight="false" outlineLevel="0" collapsed="false">
      <c r="A353" s="4" t="s">
        <v>2</v>
      </c>
      <c r="B353" s="4" t="s">
        <v>186</v>
      </c>
      <c r="C353" s="4" t="s">
        <v>509</v>
      </c>
      <c r="D353" s="0" t="s">
        <v>508</v>
      </c>
    </row>
    <row r="354" customFormat="false" ht="13.8" hidden="false" customHeight="false" outlineLevel="0" collapsed="false">
      <c r="A354" s="4" t="s">
        <v>2</v>
      </c>
      <c r="B354" s="4" t="s">
        <v>187</v>
      </c>
      <c r="C354" s="4" t="s">
        <v>507</v>
      </c>
      <c r="D354" s="0" t="s">
        <v>508</v>
      </c>
    </row>
    <row r="355" customFormat="false" ht="13.8" hidden="false" customHeight="false" outlineLevel="0" collapsed="false">
      <c r="A355" s="4" t="s">
        <v>2</v>
      </c>
      <c r="B355" s="4" t="s">
        <v>187</v>
      </c>
      <c r="C355" s="4" t="s">
        <v>509</v>
      </c>
      <c r="D355" s="0" t="s">
        <v>508</v>
      </c>
    </row>
    <row r="356" customFormat="false" ht="13.8" hidden="false" customHeight="false" outlineLevel="0" collapsed="false">
      <c r="A356" s="4" t="s">
        <v>2</v>
      </c>
      <c r="B356" s="4" t="s">
        <v>188</v>
      </c>
      <c r="C356" s="4" t="s">
        <v>507</v>
      </c>
      <c r="D356" s="0" t="s">
        <v>508</v>
      </c>
    </row>
    <row r="357" customFormat="false" ht="13.8" hidden="false" customHeight="false" outlineLevel="0" collapsed="false">
      <c r="A357" s="4" t="s">
        <v>2</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2.54296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507</v>
      </c>
      <c r="D9" s="0" t="s">
        <v>511</v>
      </c>
      <c r="E9" s="0" t="s">
        <v>527</v>
      </c>
      <c r="F9" s="0" t="s">
        <v>519</v>
      </c>
      <c r="G9" s="0" t="s">
        <v>520</v>
      </c>
    </row>
    <row r="10" customFormat="false" ht="13.8" hidden="false" customHeight="false" outlineLevel="0" collapsed="false">
      <c r="A10" s="0" t="s">
        <v>1</v>
      </c>
      <c r="B10" s="0" t="s">
        <v>6</v>
      </c>
      <c r="C10" s="0" t="s">
        <v>509</v>
      </c>
      <c r="D10" s="0" t="s">
        <v>508</v>
      </c>
      <c r="E10" s="0" t="s">
        <v>528</v>
      </c>
      <c r="F10" s="0" t="s">
        <v>519</v>
      </c>
      <c r="G10" s="0" t="s">
        <v>520</v>
      </c>
    </row>
    <row r="11" customFormat="false" ht="13.8" hidden="false" customHeight="false" outlineLevel="0" collapsed="false">
      <c r="A11" s="0" t="s">
        <v>1</v>
      </c>
      <c r="B11" s="0" t="s">
        <v>6</v>
      </c>
      <c r="C11" s="0" t="s">
        <v>509</v>
      </c>
      <c r="D11" s="0" t="s">
        <v>508</v>
      </c>
      <c r="E11" s="0" t="s">
        <v>521</v>
      </c>
      <c r="F11" s="0" t="s">
        <v>519</v>
      </c>
      <c r="G11" s="0" t="s">
        <v>520</v>
      </c>
    </row>
    <row r="12" customFormat="false" ht="13.8" hidden="false" customHeight="false" outlineLevel="0" collapsed="false">
      <c r="A12" s="0" t="s">
        <v>1</v>
      </c>
      <c r="B12" s="0" t="s">
        <v>6</v>
      </c>
      <c r="C12" s="0" t="s">
        <v>509</v>
      </c>
      <c r="D12" s="0" t="s">
        <v>508</v>
      </c>
      <c r="E12" s="0" t="s">
        <v>529</v>
      </c>
      <c r="F12" s="0" t="s">
        <v>519</v>
      </c>
      <c r="G12" s="0" t="s">
        <v>520</v>
      </c>
    </row>
    <row r="13" customFormat="false" ht="13.8" hidden="false" customHeight="false" outlineLevel="0" collapsed="false">
      <c r="A13" s="0" t="s">
        <v>1</v>
      </c>
      <c r="B13" s="0" t="s">
        <v>6</v>
      </c>
      <c r="C13" s="0" t="s">
        <v>509</v>
      </c>
      <c r="D13" s="0" t="s">
        <v>508</v>
      </c>
      <c r="E13" s="0" t="s">
        <v>526</v>
      </c>
      <c r="F13" s="0" t="s">
        <v>519</v>
      </c>
      <c r="G13" s="0" t="s">
        <v>520</v>
      </c>
    </row>
    <row r="14" customFormat="false" ht="13.8" hidden="false" customHeight="false" outlineLevel="0" collapsed="false">
      <c r="A14" s="1" t="s">
        <v>2</v>
      </c>
      <c r="B14" s="1" t="s">
        <v>184</v>
      </c>
      <c r="C14" s="1" t="s">
        <v>507</v>
      </c>
      <c r="D14" s="1" t="s">
        <v>511</v>
      </c>
      <c r="E14" s="1" t="s">
        <v>530</v>
      </c>
      <c r="F14" s="1" t="s">
        <v>531</v>
      </c>
      <c r="G14" s="1" t="s">
        <v>520</v>
      </c>
    </row>
    <row r="15" customFormat="false" ht="13.8" hidden="false" customHeight="false" outlineLevel="0" collapsed="false">
      <c r="A15" s="1" t="s">
        <v>2</v>
      </c>
      <c r="B15" s="1" t="s">
        <v>184</v>
      </c>
      <c r="C15" s="1" t="s">
        <v>509</v>
      </c>
      <c r="D15" s="1" t="s">
        <v>511</v>
      </c>
      <c r="E15" s="1" t="s">
        <v>530</v>
      </c>
      <c r="F15" s="1" t="s">
        <v>531</v>
      </c>
      <c r="G15" s="1" t="s">
        <v>520</v>
      </c>
    </row>
    <row r="16" customFormat="false" ht="13.8" hidden="false" customHeight="false" outlineLevel="0" collapsed="false">
      <c r="A16" s="0" t="s">
        <v>3</v>
      </c>
      <c r="B16" s="0" t="s">
        <v>122</v>
      </c>
      <c r="C16" s="0" t="s">
        <v>507</v>
      </c>
      <c r="D16" s="0" t="s">
        <v>510</v>
      </c>
      <c r="E16" s="0" t="s">
        <v>532</v>
      </c>
      <c r="F16" s="0" t="s">
        <v>533</v>
      </c>
      <c r="G16" s="0" t="s">
        <v>520</v>
      </c>
    </row>
    <row r="17" customFormat="false" ht="13.8" hidden="false" customHeight="false" outlineLevel="0" collapsed="false">
      <c r="A17" s="0" t="s">
        <v>3</v>
      </c>
      <c r="B17" s="0" t="s">
        <v>122</v>
      </c>
      <c r="C17" s="0" t="s">
        <v>507</v>
      </c>
      <c r="D17" s="0" t="s">
        <v>510</v>
      </c>
      <c r="E17" s="0" t="s">
        <v>528</v>
      </c>
      <c r="F17" s="0" t="s">
        <v>533</v>
      </c>
      <c r="G17" s="0" t="s">
        <v>520</v>
      </c>
    </row>
    <row r="18" customFormat="false" ht="13.8" hidden="false" customHeight="false" outlineLevel="0" collapsed="false">
      <c r="A18" s="0" t="s">
        <v>3</v>
      </c>
      <c r="B18" s="0" t="s">
        <v>122</v>
      </c>
      <c r="C18" s="0" t="s">
        <v>507</v>
      </c>
      <c r="D18" s="0" t="s">
        <v>510</v>
      </c>
      <c r="E18" s="0" t="s">
        <v>521</v>
      </c>
      <c r="F18" s="0" t="s">
        <v>533</v>
      </c>
      <c r="G18" s="0" t="s">
        <v>520</v>
      </c>
    </row>
    <row r="19" customFormat="false" ht="13.8" hidden="false" customHeight="false" outlineLevel="0" collapsed="false">
      <c r="A19" s="0" t="s">
        <v>3</v>
      </c>
      <c r="B19" s="0" t="s">
        <v>122</v>
      </c>
      <c r="C19" s="0" t="s">
        <v>509</v>
      </c>
      <c r="D19" s="0" t="s">
        <v>510</v>
      </c>
      <c r="E19" s="0" t="s">
        <v>532</v>
      </c>
      <c r="F19" s="0" t="s">
        <v>533</v>
      </c>
      <c r="G19" s="0" t="s">
        <v>520</v>
      </c>
    </row>
    <row r="20" customFormat="false" ht="13.8" hidden="false" customHeight="false" outlineLevel="0" collapsed="false">
      <c r="A20" s="0" t="s">
        <v>3</v>
      </c>
      <c r="B20" s="0" t="s">
        <v>122</v>
      </c>
      <c r="C20" s="0" t="s">
        <v>509</v>
      </c>
      <c r="D20" s="0" t="s">
        <v>510</v>
      </c>
      <c r="E20" s="0" t="s">
        <v>528</v>
      </c>
      <c r="F20" s="0" t="s">
        <v>533</v>
      </c>
      <c r="G20" s="0" t="s">
        <v>520</v>
      </c>
    </row>
    <row r="21" customFormat="false" ht="13.8" hidden="false" customHeight="false" outlineLevel="0" collapsed="false">
      <c r="A21" s="0" t="s">
        <v>3</v>
      </c>
      <c r="B21" s="0" t="s">
        <v>122</v>
      </c>
      <c r="C21" s="0" t="s">
        <v>509</v>
      </c>
      <c r="D21" s="0" t="s">
        <v>510</v>
      </c>
      <c r="E21" s="0" t="s">
        <v>521</v>
      </c>
      <c r="F21" s="0" t="s">
        <v>533</v>
      </c>
      <c r="G21" s="0" t="s">
        <v>520</v>
      </c>
    </row>
    <row r="22" customFormat="false" ht="13.8" hidden="false" customHeight="false" outlineLevel="0" collapsed="false">
      <c r="A22" s="0" t="s">
        <v>3</v>
      </c>
      <c r="B22" s="0" t="s">
        <v>130</v>
      </c>
      <c r="C22" s="0" t="s">
        <v>507</v>
      </c>
      <c r="D22" s="0" t="s">
        <v>508</v>
      </c>
      <c r="E22" s="0" t="s">
        <v>534</v>
      </c>
      <c r="F22" s="0" t="s">
        <v>535</v>
      </c>
      <c r="G22" s="0" t="s">
        <v>520</v>
      </c>
    </row>
    <row r="23" customFormat="false" ht="13.8" hidden="false" customHeight="false" outlineLevel="0" collapsed="false">
      <c r="A23" s="0" t="s">
        <v>3</v>
      </c>
      <c r="B23" s="0" t="s">
        <v>130</v>
      </c>
      <c r="C23" s="0" t="s">
        <v>507</v>
      </c>
      <c r="D23" s="0" t="s">
        <v>508</v>
      </c>
      <c r="E23" s="0" t="s">
        <v>521</v>
      </c>
      <c r="F23" s="0" t="s">
        <v>535</v>
      </c>
      <c r="G23" s="0" t="s">
        <v>520</v>
      </c>
    </row>
    <row r="24" customFormat="false" ht="13.8" hidden="false" customHeight="false" outlineLevel="0" collapsed="false">
      <c r="A24" s="0" t="s">
        <v>3</v>
      </c>
      <c r="B24" s="0" t="s">
        <v>130</v>
      </c>
      <c r="C24" s="0" t="s">
        <v>507</v>
      </c>
      <c r="D24" s="0" t="s">
        <v>508</v>
      </c>
      <c r="E24" s="0" t="s">
        <v>536</v>
      </c>
      <c r="F24" s="0" t="s">
        <v>535</v>
      </c>
      <c r="G24" s="0" t="s">
        <v>520</v>
      </c>
    </row>
    <row r="25" customFormat="false" ht="13.8" hidden="false" customHeight="false" outlineLevel="0" collapsed="false">
      <c r="A25" s="0" t="s">
        <v>3</v>
      </c>
      <c r="B25" s="0" t="s">
        <v>130</v>
      </c>
      <c r="C25" s="0" t="s">
        <v>507</v>
      </c>
      <c r="D25" s="0" t="s">
        <v>508</v>
      </c>
      <c r="E25" s="0" t="s">
        <v>537</v>
      </c>
      <c r="F25" s="0" t="s">
        <v>535</v>
      </c>
      <c r="G25" s="0" t="s">
        <v>520</v>
      </c>
    </row>
    <row r="26" customFormat="false" ht="13.8" hidden="false" customHeight="false" outlineLevel="0" collapsed="false">
      <c r="A26" s="0" t="s">
        <v>3</v>
      </c>
      <c r="B26" s="0" t="s">
        <v>130</v>
      </c>
      <c r="C26" s="0" t="s">
        <v>507</v>
      </c>
      <c r="D26" s="0" t="s">
        <v>508</v>
      </c>
      <c r="E26" s="0" t="s">
        <v>526</v>
      </c>
      <c r="F26" s="0" t="s">
        <v>535</v>
      </c>
      <c r="G26" s="0" t="s">
        <v>520</v>
      </c>
    </row>
    <row r="27" customFormat="false" ht="13.8" hidden="false" customHeight="false" outlineLevel="0" collapsed="false">
      <c r="A27" s="0" t="s">
        <v>3</v>
      </c>
      <c r="B27" s="0" t="s">
        <v>130</v>
      </c>
      <c r="C27" s="0" t="s">
        <v>509</v>
      </c>
      <c r="D27" s="0" t="s">
        <v>508</v>
      </c>
      <c r="E27" s="0" t="s">
        <v>534</v>
      </c>
      <c r="F27" s="0" t="s">
        <v>535</v>
      </c>
      <c r="G27" s="0" t="s">
        <v>520</v>
      </c>
    </row>
    <row r="28" customFormat="false" ht="13.8" hidden="false" customHeight="false" outlineLevel="0" collapsed="false">
      <c r="A28" s="0" t="s">
        <v>3</v>
      </c>
      <c r="B28" s="0" t="s">
        <v>130</v>
      </c>
      <c r="C28" s="0" t="s">
        <v>509</v>
      </c>
      <c r="D28" s="0" t="s">
        <v>508</v>
      </c>
      <c r="E28" s="0" t="s">
        <v>528</v>
      </c>
      <c r="F28" s="0" t="s">
        <v>535</v>
      </c>
      <c r="G28" s="0" t="s">
        <v>520</v>
      </c>
    </row>
    <row r="29" customFormat="false" ht="13.8" hidden="false" customHeight="false" outlineLevel="0" collapsed="false">
      <c r="A29" s="0" t="s">
        <v>3</v>
      </c>
      <c r="B29" s="0" t="s">
        <v>130</v>
      </c>
      <c r="C29" s="0" t="s">
        <v>509</v>
      </c>
      <c r="D29" s="0" t="s">
        <v>508</v>
      </c>
      <c r="E29" s="0" t="s">
        <v>521</v>
      </c>
      <c r="F29" s="0" t="s">
        <v>535</v>
      </c>
      <c r="G29" s="0" t="s">
        <v>520</v>
      </c>
    </row>
    <row r="30" customFormat="false" ht="13.8" hidden="false" customHeight="false" outlineLevel="0" collapsed="false">
      <c r="A30" s="0" t="s">
        <v>3</v>
      </c>
      <c r="B30" s="0" t="s">
        <v>130</v>
      </c>
      <c r="C30" s="0" t="s">
        <v>509</v>
      </c>
      <c r="D30" s="0" t="s">
        <v>508</v>
      </c>
      <c r="E30" s="0" t="s">
        <v>522</v>
      </c>
      <c r="F30" s="0" t="s">
        <v>535</v>
      </c>
      <c r="G30" s="0" t="s">
        <v>520</v>
      </c>
    </row>
    <row r="31" customFormat="false" ht="13.8" hidden="false" customHeight="false" outlineLevel="0" collapsed="false">
      <c r="A31" s="0" t="s">
        <v>3</v>
      </c>
      <c r="B31" s="0" t="s">
        <v>130</v>
      </c>
      <c r="C31" s="0" t="s">
        <v>509</v>
      </c>
      <c r="D31" s="0" t="s">
        <v>508</v>
      </c>
      <c r="E31" s="0" t="s">
        <v>526</v>
      </c>
      <c r="F31" s="0" t="s">
        <v>535</v>
      </c>
      <c r="G31" s="0" t="s">
        <v>520</v>
      </c>
    </row>
    <row r="32" customFormat="false" ht="13.8" hidden="false" customHeight="false" outlineLevel="0" collapsed="false">
      <c r="A32" s="0" t="s">
        <v>4</v>
      </c>
      <c r="B32" s="0" t="s">
        <v>426</v>
      </c>
      <c r="C32" s="0" t="s">
        <v>507</v>
      </c>
      <c r="D32" s="0" t="s">
        <v>511</v>
      </c>
      <c r="E32" s="0" t="s">
        <v>538</v>
      </c>
      <c r="F32" s="0" t="s">
        <v>531</v>
      </c>
      <c r="G32" s="0" t="s">
        <v>539</v>
      </c>
    </row>
    <row r="33" customFormat="false" ht="13.8" hidden="false" customHeight="false" outlineLevel="0" collapsed="false">
      <c r="A33" s="0" t="s">
        <v>4</v>
      </c>
      <c r="B33" s="0" t="s">
        <v>426</v>
      </c>
      <c r="C33" s="0" t="s">
        <v>507</v>
      </c>
      <c r="D33" s="0" t="s">
        <v>511</v>
      </c>
      <c r="E33" s="0" t="s">
        <v>540</v>
      </c>
      <c r="F33" s="0" t="s">
        <v>531</v>
      </c>
      <c r="G33" s="0" t="s">
        <v>539</v>
      </c>
    </row>
    <row r="34" customFormat="false" ht="13.8" hidden="false" customHeight="false" outlineLevel="0" collapsed="false">
      <c r="A34" s="0" t="s">
        <v>4</v>
      </c>
      <c r="B34" s="0" t="s">
        <v>426</v>
      </c>
      <c r="C34" s="0" t="s">
        <v>507</v>
      </c>
      <c r="D34" s="0" t="s">
        <v>511</v>
      </c>
      <c r="E34" s="0" t="s">
        <v>541</v>
      </c>
      <c r="F34" s="0" t="s">
        <v>531</v>
      </c>
      <c r="G34" s="0" t="s">
        <v>539</v>
      </c>
    </row>
    <row r="35" customFormat="false" ht="13.8" hidden="false" customHeight="false" outlineLevel="0" collapsed="false">
      <c r="A35" s="0" t="s">
        <v>4</v>
      </c>
      <c r="B35" s="0" t="s">
        <v>426</v>
      </c>
      <c r="C35" s="0" t="s">
        <v>507</v>
      </c>
      <c r="D35" s="0" t="s">
        <v>511</v>
      </c>
      <c r="E35" s="0" t="s">
        <v>542</v>
      </c>
      <c r="F35" s="0" t="s">
        <v>531</v>
      </c>
      <c r="G35" s="0" t="s">
        <v>539</v>
      </c>
    </row>
    <row r="36" customFormat="false" ht="13.8" hidden="false" customHeight="false" outlineLevel="0" collapsed="false">
      <c r="A36" s="0" t="s">
        <v>4</v>
      </c>
      <c r="B36" s="0" t="s">
        <v>426</v>
      </c>
      <c r="C36" s="0" t="s">
        <v>507</v>
      </c>
      <c r="D36" s="0" t="s">
        <v>511</v>
      </c>
      <c r="E36" s="0" t="s">
        <v>543</v>
      </c>
      <c r="F36" s="0" t="s">
        <v>531</v>
      </c>
      <c r="G36" s="0" t="s">
        <v>539</v>
      </c>
    </row>
    <row r="37" customFormat="false" ht="13.8" hidden="false" customHeight="false" outlineLevel="0" collapsed="false">
      <c r="A37" s="0" t="s">
        <v>4</v>
      </c>
      <c r="B37" s="0" t="s">
        <v>426</v>
      </c>
      <c r="C37" s="0" t="s">
        <v>507</v>
      </c>
      <c r="D37" s="0" t="s">
        <v>511</v>
      </c>
      <c r="E37" s="0" t="s">
        <v>528</v>
      </c>
      <c r="F37" s="0" t="s">
        <v>531</v>
      </c>
      <c r="G37" s="0" t="s">
        <v>539</v>
      </c>
    </row>
    <row r="38" customFormat="false" ht="13.8" hidden="false" customHeight="false" outlineLevel="0" collapsed="false">
      <c r="A38" s="0" t="s">
        <v>4</v>
      </c>
      <c r="B38" s="0" t="s">
        <v>426</v>
      </c>
      <c r="C38" s="0" t="s">
        <v>507</v>
      </c>
      <c r="D38" s="0" t="s">
        <v>511</v>
      </c>
      <c r="E38" s="0" t="s">
        <v>521</v>
      </c>
      <c r="F38" s="0" t="s">
        <v>531</v>
      </c>
      <c r="G38" s="0" t="s">
        <v>539</v>
      </c>
    </row>
    <row r="39" customFormat="false" ht="13.8" hidden="false" customHeight="false" outlineLevel="0" collapsed="false">
      <c r="A39" s="0" t="s">
        <v>4</v>
      </c>
      <c r="B39" s="0" t="s">
        <v>426</v>
      </c>
      <c r="C39" s="0" t="s">
        <v>507</v>
      </c>
      <c r="D39" s="0" t="s">
        <v>511</v>
      </c>
      <c r="E39" s="0" t="s">
        <v>544</v>
      </c>
      <c r="F39" s="0" t="s">
        <v>531</v>
      </c>
      <c r="G39" s="0" t="s">
        <v>539</v>
      </c>
    </row>
    <row r="40" customFormat="false" ht="13.8" hidden="false" customHeight="false" outlineLevel="0" collapsed="false">
      <c r="A40" s="0" t="s">
        <v>4</v>
      </c>
      <c r="B40" s="0" t="s">
        <v>426</v>
      </c>
      <c r="C40" s="0" t="s">
        <v>507</v>
      </c>
      <c r="D40" s="0" t="s">
        <v>511</v>
      </c>
      <c r="E40" s="0" t="s">
        <v>526</v>
      </c>
      <c r="F40" s="0" t="s">
        <v>531</v>
      </c>
      <c r="G40" s="0" t="s">
        <v>539</v>
      </c>
    </row>
    <row r="41" customFormat="false" ht="13.8" hidden="false" customHeight="false" outlineLevel="0" collapsed="false">
      <c r="A41" s="0" t="s">
        <v>4</v>
      </c>
      <c r="B41" s="0" t="s">
        <v>426</v>
      </c>
      <c r="C41" s="0" t="s">
        <v>509</v>
      </c>
      <c r="D41" s="0" t="s">
        <v>511</v>
      </c>
      <c r="E41" s="0" t="s">
        <v>538</v>
      </c>
      <c r="F41" s="0" t="s">
        <v>531</v>
      </c>
      <c r="G41" s="0" t="s">
        <v>539</v>
      </c>
    </row>
    <row r="42" customFormat="false" ht="13.8" hidden="false" customHeight="false" outlineLevel="0" collapsed="false">
      <c r="A42" s="0" t="s">
        <v>4</v>
      </c>
      <c r="B42" s="0" t="s">
        <v>426</v>
      </c>
      <c r="C42" s="0" t="s">
        <v>509</v>
      </c>
      <c r="D42" s="0" t="s">
        <v>511</v>
      </c>
      <c r="E42" s="0" t="s">
        <v>540</v>
      </c>
      <c r="F42" s="0" t="s">
        <v>531</v>
      </c>
      <c r="G42" s="0" t="s">
        <v>539</v>
      </c>
    </row>
    <row r="43" customFormat="false" ht="13.8" hidden="false" customHeight="false" outlineLevel="0" collapsed="false">
      <c r="A43" s="0" t="s">
        <v>4</v>
      </c>
      <c r="B43" s="0" t="s">
        <v>426</v>
      </c>
      <c r="C43" s="0" t="s">
        <v>509</v>
      </c>
      <c r="D43" s="0" t="s">
        <v>511</v>
      </c>
      <c r="E43" s="0" t="s">
        <v>541</v>
      </c>
      <c r="F43" s="0" t="s">
        <v>531</v>
      </c>
      <c r="G43" s="0" t="s">
        <v>539</v>
      </c>
    </row>
    <row r="44" customFormat="false" ht="13.8" hidden="false" customHeight="false" outlineLevel="0" collapsed="false">
      <c r="A44" s="0" t="s">
        <v>4</v>
      </c>
      <c r="B44" s="0" t="s">
        <v>426</v>
      </c>
      <c r="C44" s="0" t="s">
        <v>509</v>
      </c>
      <c r="D44" s="0" t="s">
        <v>511</v>
      </c>
      <c r="E44" s="0" t="s">
        <v>542</v>
      </c>
      <c r="F44" s="0" t="s">
        <v>531</v>
      </c>
      <c r="G44" s="0" t="s">
        <v>539</v>
      </c>
    </row>
    <row r="45" customFormat="false" ht="13.8" hidden="false" customHeight="false" outlineLevel="0" collapsed="false">
      <c r="A45" s="0" t="s">
        <v>4</v>
      </c>
      <c r="B45" s="0" t="s">
        <v>426</v>
      </c>
      <c r="C45" s="0" t="s">
        <v>509</v>
      </c>
      <c r="D45" s="0" t="s">
        <v>511</v>
      </c>
      <c r="E45" s="0" t="s">
        <v>543</v>
      </c>
      <c r="F45" s="0" t="s">
        <v>531</v>
      </c>
      <c r="G45" s="0" t="s">
        <v>539</v>
      </c>
    </row>
    <row r="46" customFormat="false" ht="13.8" hidden="false" customHeight="false" outlineLevel="0" collapsed="false">
      <c r="A46" s="0" t="s">
        <v>4</v>
      </c>
      <c r="B46" s="0" t="s">
        <v>426</v>
      </c>
      <c r="C46" s="0" t="s">
        <v>509</v>
      </c>
      <c r="D46" s="0" t="s">
        <v>511</v>
      </c>
      <c r="E46" s="0" t="s">
        <v>528</v>
      </c>
      <c r="F46" s="0" t="s">
        <v>531</v>
      </c>
      <c r="G46" s="0" t="s">
        <v>539</v>
      </c>
    </row>
    <row r="47" customFormat="false" ht="13.8" hidden="false" customHeight="false" outlineLevel="0" collapsed="false">
      <c r="A47" s="0" t="s">
        <v>4</v>
      </c>
      <c r="B47" s="0" t="s">
        <v>426</v>
      </c>
      <c r="C47" s="0" t="s">
        <v>509</v>
      </c>
      <c r="D47" s="0" t="s">
        <v>511</v>
      </c>
      <c r="E47" s="0" t="s">
        <v>521</v>
      </c>
      <c r="F47" s="0" t="s">
        <v>531</v>
      </c>
      <c r="G47" s="0" t="s">
        <v>539</v>
      </c>
    </row>
    <row r="48" customFormat="false" ht="13.8" hidden="false" customHeight="false" outlineLevel="0" collapsed="false">
      <c r="A48" s="0" t="s">
        <v>4</v>
      </c>
      <c r="B48" s="0" t="s">
        <v>426</v>
      </c>
      <c r="C48" s="0" t="s">
        <v>509</v>
      </c>
      <c r="D48" s="0" t="s">
        <v>511</v>
      </c>
      <c r="E48" s="0" t="s">
        <v>544</v>
      </c>
      <c r="F48" s="0" t="s">
        <v>531</v>
      </c>
      <c r="G48" s="0" t="s">
        <v>539</v>
      </c>
    </row>
    <row r="49" customFormat="false" ht="13.8" hidden="false" customHeight="false" outlineLevel="0" collapsed="false">
      <c r="A49" s="0" t="s">
        <v>4</v>
      </c>
      <c r="B49" s="0" t="s">
        <v>426</v>
      </c>
      <c r="C49" s="0" t="s">
        <v>509</v>
      </c>
      <c r="D49" s="0" t="s">
        <v>511</v>
      </c>
      <c r="E49" s="0" t="s">
        <v>526</v>
      </c>
      <c r="F49" s="0" t="s">
        <v>531</v>
      </c>
      <c r="G49" s="0" t="s">
        <v>539</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false" showOutlineSymbols="true" defaultGridColor="true" view="normal" topLeftCell="AC52" colorId="64" zoomScale="115" zoomScaleNormal="115" zoomScalePageLayoutView="100" workbookViewId="0">
      <selection pane="topLeft" activeCell="AJ13" activeCellId="0" sqref="AJ13"/>
    </sheetView>
  </sheetViews>
  <sheetFormatPr defaultColWidth="9.433593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545</v>
      </c>
      <c r="B1" s="6" t="s">
        <v>546</v>
      </c>
      <c r="C1" s="6" t="s">
        <v>506</v>
      </c>
      <c r="D1" s="6" t="s">
        <v>515</v>
      </c>
      <c r="E1" s="7" t="s">
        <v>547</v>
      </c>
      <c r="F1" s="7" t="s">
        <v>548</v>
      </c>
      <c r="G1" s="7" t="s">
        <v>549</v>
      </c>
      <c r="H1" s="7" t="s">
        <v>550</v>
      </c>
      <c r="I1" s="7" t="s">
        <v>551</v>
      </c>
      <c r="J1" s="7" t="s">
        <v>552</v>
      </c>
      <c r="K1" s="7" t="s">
        <v>553</v>
      </c>
      <c r="L1" s="7" t="s">
        <v>554</v>
      </c>
      <c r="M1" s="7" t="s">
        <v>555</v>
      </c>
      <c r="N1" s="7" t="s">
        <v>556</v>
      </c>
      <c r="O1" s="7" t="s">
        <v>557</v>
      </c>
      <c r="P1" s="7" t="s">
        <v>558</v>
      </c>
      <c r="Q1" s="8" t="s">
        <v>559</v>
      </c>
      <c r="R1" s="8" t="s">
        <v>560</v>
      </c>
      <c r="S1" s="8" t="s">
        <v>561</v>
      </c>
      <c r="T1" s="8" t="s">
        <v>562</v>
      </c>
      <c r="U1" s="8" t="s">
        <v>563</v>
      </c>
      <c r="V1" s="8" t="s">
        <v>564</v>
      </c>
      <c r="W1" s="8" t="s">
        <v>565</v>
      </c>
      <c r="X1" s="8" t="s">
        <v>566</v>
      </c>
      <c r="Y1" s="8" t="s">
        <v>567</v>
      </c>
      <c r="Z1" s="8" t="s">
        <v>568</v>
      </c>
      <c r="AA1" s="9" t="s">
        <v>569</v>
      </c>
      <c r="AB1" s="9" t="s">
        <v>570</v>
      </c>
      <c r="AC1" s="9" t="s">
        <v>571</v>
      </c>
      <c r="AD1" s="10" t="s">
        <v>572</v>
      </c>
      <c r="AE1" s="11" t="s">
        <v>573</v>
      </c>
      <c r="AF1" s="11" t="s">
        <v>574</v>
      </c>
      <c r="AG1" s="11" t="s">
        <v>575</v>
      </c>
      <c r="AH1" s="11" t="s">
        <v>576</v>
      </c>
      <c r="AI1" s="12" t="s">
        <v>577</v>
      </c>
      <c r="AJ1" s="13" t="s">
        <v>578</v>
      </c>
      <c r="AK1" s="11" t="s">
        <v>579</v>
      </c>
      <c r="AL1" s="11" t="s">
        <v>580</v>
      </c>
      <c r="AM1" s="11" t="s">
        <v>581</v>
      </c>
      <c r="AN1" s="11" t="s">
        <v>582</v>
      </c>
      <c r="AO1" s="14" t="s">
        <v>583</v>
      </c>
      <c r="AP1" s="15" t="s">
        <v>584</v>
      </c>
      <c r="AQ1" s="16" t="s">
        <v>585</v>
      </c>
    </row>
    <row r="2" customFormat="false" ht="13.8" hidden="false" customHeight="false" outlineLevel="0" collapsed="false">
      <c r="A2" s="17" t="s">
        <v>586</v>
      </c>
      <c r="B2" s="17" t="s">
        <v>587</v>
      </c>
      <c r="C2" s="0" t="s">
        <v>511</v>
      </c>
      <c r="D2" s="17" t="s">
        <v>538</v>
      </c>
      <c r="E2" s="18" t="s">
        <v>588</v>
      </c>
      <c r="F2" s="19" t="n">
        <v>0</v>
      </c>
      <c r="G2" s="18" t="s">
        <v>589</v>
      </c>
      <c r="H2" s="18" t="s">
        <v>590</v>
      </c>
      <c r="I2" s="18" t="s">
        <v>591</v>
      </c>
      <c r="J2" s="19" t="n">
        <v>390000000</v>
      </c>
      <c r="K2" s="19" t="n">
        <v>100000000</v>
      </c>
      <c r="L2" s="0" t="n">
        <v>2020</v>
      </c>
      <c r="M2" s="20" t="n">
        <v>43831</v>
      </c>
      <c r="N2" s="20" t="n">
        <v>43831</v>
      </c>
      <c r="O2" s="20" t="n">
        <v>43831</v>
      </c>
      <c r="P2" s="20" t="n">
        <v>44926</v>
      </c>
      <c r="Q2" s="21" t="s">
        <v>592</v>
      </c>
      <c r="R2" s="21" t="s">
        <v>592</v>
      </c>
      <c r="S2" s="19" t="s">
        <v>593</v>
      </c>
      <c r="T2" s="21" t="s">
        <v>592</v>
      </c>
      <c r="U2" s="21" t="s">
        <v>592</v>
      </c>
      <c r="V2" s="21" t="s">
        <v>592</v>
      </c>
      <c r="W2" s="21" t="s">
        <v>592</v>
      </c>
      <c r="X2" s="21" t="s">
        <v>592</v>
      </c>
      <c r="Y2" s="21" t="s">
        <v>592</v>
      </c>
      <c r="Z2" s="21" t="s">
        <v>592</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31009931.5068493</v>
      </c>
      <c r="AQ2" s="27" t="s">
        <v>594</v>
      </c>
    </row>
    <row r="3" customFormat="false" ht="13.8" hidden="false" customHeight="false" outlineLevel="0" collapsed="false">
      <c r="A3" s="17"/>
      <c r="B3" s="17" t="s">
        <v>595</v>
      </c>
      <c r="C3" s="0" t="s">
        <v>511</v>
      </c>
      <c r="D3" s="17" t="s">
        <v>538</v>
      </c>
      <c r="E3" s="18" t="s">
        <v>588</v>
      </c>
      <c r="F3" s="19" t="n">
        <v>0</v>
      </c>
      <c r="G3" s="18" t="s">
        <v>589</v>
      </c>
      <c r="H3" s="18" t="s">
        <v>590</v>
      </c>
      <c r="I3" s="18" t="s">
        <v>591</v>
      </c>
      <c r="J3" s="19" t="n">
        <v>390000000</v>
      </c>
      <c r="K3" s="19" t="n">
        <v>100000000</v>
      </c>
      <c r="L3" s="0" t="n">
        <v>2017</v>
      </c>
      <c r="M3" s="20" t="n">
        <v>42736</v>
      </c>
      <c r="N3" s="20" t="n">
        <v>43831</v>
      </c>
      <c r="O3" s="20" t="n">
        <v>43831</v>
      </c>
      <c r="P3" s="20" t="n">
        <v>44196</v>
      </c>
      <c r="Q3" s="21" t="s">
        <v>592</v>
      </c>
      <c r="R3" s="21" t="s">
        <v>592</v>
      </c>
      <c r="S3" s="19" t="s">
        <v>593</v>
      </c>
      <c r="T3" s="21" t="s">
        <v>592</v>
      </c>
      <c r="U3" s="21" t="s">
        <v>592</v>
      </c>
      <c r="V3" s="21" t="s">
        <v>592</v>
      </c>
      <c r="W3" s="21" t="s">
        <v>592</v>
      </c>
      <c r="X3" s="21" t="s">
        <v>592</v>
      </c>
      <c r="Y3" s="21" t="s">
        <v>592</v>
      </c>
      <c r="Z3" s="21" t="s">
        <v>592</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10786643.8356164</v>
      </c>
      <c r="AQ3" s="27" t="s">
        <v>594</v>
      </c>
    </row>
    <row r="4" customFormat="false" ht="13.8" hidden="false" customHeight="false" outlineLevel="0" collapsed="false">
      <c r="A4" s="17"/>
      <c r="B4" s="17" t="s">
        <v>596</v>
      </c>
      <c r="C4" s="0" t="s">
        <v>511</v>
      </c>
      <c r="D4" s="17" t="s">
        <v>538</v>
      </c>
      <c r="E4" s="18" t="s">
        <v>588</v>
      </c>
      <c r="F4" s="19" t="n">
        <v>0</v>
      </c>
      <c r="G4" s="18" t="s">
        <v>589</v>
      </c>
      <c r="H4" s="18" t="s">
        <v>590</v>
      </c>
      <c r="I4" s="18" t="s">
        <v>591</v>
      </c>
      <c r="J4" s="19" t="n">
        <v>390000000</v>
      </c>
      <c r="K4" s="19" t="n">
        <v>100000000</v>
      </c>
      <c r="L4" s="0" t="n">
        <v>2014</v>
      </c>
      <c r="M4" s="20" t="n">
        <v>41640</v>
      </c>
      <c r="N4" s="20" t="n">
        <v>43831</v>
      </c>
      <c r="O4" s="20" t="n">
        <v>43831</v>
      </c>
      <c r="P4" s="20" t="n">
        <v>44196</v>
      </c>
      <c r="Q4" s="21" t="s">
        <v>592</v>
      </c>
      <c r="R4" s="21" t="s">
        <v>592</v>
      </c>
      <c r="S4" s="19" t="s">
        <v>593</v>
      </c>
      <c r="T4" s="21" t="s">
        <v>592</v>
      </c>
      <c r="U4" s="21" t="s">
        <v>592</v>
      </c>
      <c r="V4" s="21" t="s">
        <v>592</v>
      </c>
      <c r="W4" s="21" t="s">
        <v>592</v>
      </c>
      <c r="X4" s="21" t="s">
        <v>592</v>
      </c>
      <c r="Y4" s="21" t="s">
        <v>592</v>
      </c>
      <c r="Z4" s="21" t="s">
        <v>592</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11311643.8356164</v>
      </c>
      <c r="AQ4" s="27" t="s">
        <v>594</v>
      </c>
    </row>
    <row r="5" customFormat="false" ht="13.8" hidden="false" customHeight="false" outlineLevel="0" collapsed="false">
      <c r="A5" s="17"/>
      <c r="B5" s="17" t="s">
        <v>597</v>
      </c>
      <c r="C5" s="0" t="s">
        <v>511</v>
      </c>
      <c r="D5" s="17" t="s">
        <v>538</v>
      </c>
      <c r="E5" s="18" t="s">
        <v>588</v>
      </c>
      <c r="F5" s="19" t="n">
        <v>0</v>
      </c>
      <c r="G5" s="18" t="s">
        <v>589</v>
      </c>
      <c r="H5" s="18" t="s">
        <v>590</v>
      </c>
      <c r="I5" s="18" t="s">
        <v>591</v>
      </c>
      <c r="J5" s="19" t="n">
        <v>390000000</v>
      </c>
      <c r="K5" s="19" t="n">
        <v>100000000</v>
      </c>
      <c r="L5" s="0" t="n">
        <v>2010</v>
      </c>
      <c r="M5" s="20" t="n">
        <v>40179</v>
      </c>
      <c r="N5" s="20" t="n">
        <v>43831</v>
      </c>
      <c r="O5" s="20" t="n">
        <v>43831</v>
      </c>
      <c r="P5" s="20" t="n">
        <v>44196</v>
      </c>
      <c r="Q5" s="21" t="s">
        <v>592</v>
      </c>
      <c r="R5" s="21" t="s">
        <v>592</v>
      </c>
      <c r="S5" s="19" t="s">
        <v>593</v>
      </c>
      <c r="T5" s="21" t="s">
        <v>592</v>
      </c>
      <c r="U5" s="21" t="s">
        <v>592</v>
      </c>
      <c r="V5" s="21" t="s">
        <v>592</v>
      </c>
      <c r="W5" s="21" t="s">
        <v>592</v>
      </c>
      <c r="X5" s="21" t="s">
        <v>592</v>
      </c>
      <c r="Y5" s="21" t="s">
        <v>592</v>
      </c>
      <c r="Z5" s="21" t="s">
        <v>592</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12286643.8356164</v>
      </c>
      <c r="AQ5" s="27" t="s">
        <v>594</v>
      </c>
    </row>
    <row r="6" customFormat="false" ht="13.8" hidden="false" customHeight="false" outlineLevel="0" collapsed="false">
      <c r="A6" s="17"/>
      <c r="B6" s="17" t="s">
        <v>598</v>
      </c>
      <c r="C6" s="0" t="s">
        <v>511</v>
      </c>
      <c r="D6" s="17" t="s">
        <v>538</v>
      </c>
      <c r="E6" s="18" t="s">
        <v>588</v>
      </c>
      <c r="F6" s="19" t="n">
        <v>0</v>
      </c>
      <c r="G6" s="18" t="s">
        <v>589</v>
      </c>
      <c r="H6" s="18" t="s">
        <v>590</v>
      </c>
      <c r="I6" s="18" t="s">
        <v>591</v>
      </c>
      <c r="J6" s="19" t="n">
        <v>390000000</v>
      </c>
      <c r="K6" s="19" t="n">
        <v>100000000</v>
      </c>
      <c r="L6" s="0" t="n">
        <v>2005</v>
      </c>
      <c r="M6" s="20" t="n">
        <v>38353</v>
      </c>
      <c r="N6" s="20" t="n">
        <v>43831</v>
      </c>
      <c r="O6" s="20" t="n">
        <v>43831</v>
      </c>
      <c r="P6" s="20" t="n">
        <v>44196</v>
      </c>
      <c r="Q6" s="21" t="s">
        <v>592</v>
      </c>
      <c r="R6" s="21" t="s">
        <v>592</v>
      </c>
      <c r="S6" s="19" t="n">
        <v>9000000</v>
      </c>
      <c r="T6" s="21" t="s">
        <v>592</v>
      </c>
      <c r="U6" s="21" t="s">
        <v>592</v>
      </c>
      <c r="V6" s="21" t="s">
        <v>592</v>
      </c>
      <c r="W6" s="21" t="s">
        <v>592</v>
      </c>
      <c r="X6" s="21" t="s">
        <v>592</v>
      </c>
      <c r="Y6" s="21" t="s">
        <v>592</v>
      </c>
      <c r="Z6" s="21" t="s">
        <v>592</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14536643.8356164</v>
      </c>
      <c r="AQ6" s="27" t="s">
        <v>594</v>
      </c>
    </row>
    <row r="7" customFormat="false" ht="13.8" hidden="false" customHeight="false" outlineLevel="0" collapsed="false">
      <c r="A7" s="17" t="s">
        <v>599</v>
      </c>
      <c r="B7" s="17" t="s">
        <v>587</v>
      </c>
      <c r="C7" s="0" t="s">
        <v>511</v>
      </c>
      <c r="D7" s="17" t="s">
        <v>538</v>
      </c>
      <c r="E7" s="18" t="s">
        <v>588</v>
      </c>
      <c r="F7" s="19" t="n">
        <v>0</v>
      </c>
      <c r="G7" s="18" t="s">
        <v>589</v>
      </c>
      <c r="H7" s="18" t="s">
        <v>590</v>
      </c>
      <c r="I7" s="18" t="s">
        <v>591</v>
      </c>
      <c r="J7" s="19" t="n">
        <v>400000000</v>
      </c>
      <c r="K7" s="19" t="n">
        <v>100000000</v>
      </c>
      <c r="L7" s="0" t="n">
        <v>2020</v>
      </c>
      <c r="M7" s="20" t="n">
        <v>43831</v>
      </c>
      <c r="N7" s="20" t="n">
        <v>43831</v>
      </c>
      <c r="O7" s="20" t="n">
        <v>43831</v>
      </c>
      <c r="P7" s="20" t="n">
        <v>44926</v>
      </c>
      <c r="Q7" s="21" t="s">
        <v>592</v>
      </c>
      <c r="R7" s="21" t="s">
        <v>592</v>
      </c>
      <c r="S7" s="19" t="n">
        <v>9000000</v>
      </c>
      <c r="T7" s="21" t="s">
        <v>592</v>
      </c>
      <c r="U7" s="21" t="s">
        <v>592</v>
      </c>
      <c r="V7" s="21" t="s">
        <v>592</v>
      </c>
      <c r="W7" s="21" t="s">
        <v>592</v>
      </c>
      <c r="X7" s="21" t="s">
        <v>592</v>
      </c>
      <c r="Y7" s="21" t="s">
        <v>592</v>
      </c>
      <c r="Z7" s="21" t="s">
        <v>592</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37309931.5068493</v>
      </c>
      <c r="AQ7" s="27" t="s">
        <v>594</v>
      </c>
    </row>
    <row r="8" customFormat="false" ht="13.8" hidden="false" customHeight="false" outlineLevel="0" collapsed="false">
      <c r="A8" s="17"/>
      <c r="B8" s="17" t="s">
        <v>595</v>
      </c>
      <c r="C8" s="0" t="s">
        <v>511</v>
      </c>
      <c r="D8" s="17" t="s">
        <v>538</v>
      </c>
      <c r="E8" s="18" t="s">
        <v>588</v>
      </c>
      <c r="F8" s="19" t="n">
        <v>0</v>
      </c>
      <c r="G8" s="18" t="s">
        <v>589</v>
      </c>
      <c r="H8" s="18" t="s">
        <v>590</v>
      </c>
      <c r="I8" s="18" t="s">
        <v>591</v>
      </c>
      <c r="J8" s="19" t="n">
        <v>400000000</v>
      </c>
      <c r="K8" s="19" t="n">
        <v>100000000</v>
      </c>
      <c r="L8" s="0" t="n">
        <v>2017</v>
      </c>
      <c r="M8" s="20" t="n">
        <v>42736</v>
      </c>
      <c r="N8" s="20" t="n">
        <v>43831</v>
      </c>
      <c r="O8" s="20" t="n">
        <v>43831</v>
      </c>
      <c r="P8" s="20" t="n">
        <v>44196</v>
      </c>
      <c r="Q8" s="21" t="s">
        <v>592</v>
      </c>
      <c r="R8" s="21" t="s">
        <v>592</v>
      </c>
      <c r="S8" s="19" t="n">
        <v>15000000</v>
      </c>
      <c r="T8" s="21" t="s">
        <v>592</v>
      </c>
      <c r="U8" s="21" t="s">
        <v>592</v>
      </c>
      <c r="V8" s="21" t="s">
        <v>592</v>
      </c>
      <c r="W8" s="21" t="s">
        <v>592</v>
      </c>
      <c r="X8" s="21" t="s">
        <v>592</v>
      </c>
      <c r="Y8" s="21" t="s">
        <v>592</v>
      </c>
      <c r="Z8" s="21" t="s">
        <v>592</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13786643.8356164</v>
      </c>
      <c r="AQ8" s="27" t="s">
        <v>594</v>
      </c>
    </row>
    <row r="9" customFormat="false" ht="13.8" hidden="false" customHeight="false" outlineLevel="0" collapsed="false">
      <c r="A9" s="17"/>
      <c r="B9" s="17" t="s">
        <v>596</v>
      </c>
      <c r="C9" s="0" t="s">
        <v>511</v>
      </c>
      <c r="D9" s="17" t="s">
        <v>538</v>
      </c>
      <c r="E9" s="18" t="s">
        <v>588</v>
      </c>
      <c r="F9" s="19" t="n">
        <v>0</v>
      </c>
      <c r="G9" s="18" t="s">
        <v>589</v>
      </c>
      <c r="H9" s="18" t="s">
        <v>590</v>
      </c>
      <c r="I9" s="18" t="s">
        <v>591</v>
      </c>
      <c r="J9" s="19" t="n">
        <v>400000000</v>
      </c>
      <c r="K9" s="19" t="n">
        <v>100000000</v>
      </c>
      <c r="L9" s="0" t="n">
        <v>2014</v>
      </c>
      <c r="M9" s="20" t="n">
        <v>41640</v>
      </c>
      <c r="N9" s="20" t="n">
        <v>43831</v>
      </c>
      <c r="O9" s="20" t="n">
        <v>43831</v>
      </c>
      <c r="P9" s="20" t="n">
        <v>44196</v>
      </c>
      <c r="Q9" s="21" t="s">
        <v>592</v>
      </c>
      <c r="R9" s="21" t="s">
        <v>592</v>
      </c>
      <c r="S9" s="19" t="n">
        <v>21000000</v>
      </c>
      <c r="T9" s="21" t="s">
        <v>592</v>
      </c>
      <c r="U9" s="21" t="s">
        <v>592</v>
      </c>
      <c r="V9" s="21" t="s">
        <v>592</v>
      </c>
      <c r="W9" s="21" t="s">
        <v>592</v>
      </c>
      <c r="X9" s="21" t="s">
        <v>592</v>
      </c>
      <c r="Y9" s="21" t="s">
        <v>592</v>
      </c>
      <c r="Z9" s="21" t="s">
        <v>592</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16411643.8356164</v>
      </c>
      <c r="AQ9" s="27" t="s">
        <v>594</v>
      </c>
    </row>
    <row r="10" customFormat="false" ht="13.8" hidden="false" customHeight="false" outlineLevel="0" collapsed="false">
      <c r="A10" s="17"/>
      <c r="B10" s="17" t="s">
        <v>597</v>
      </c>
      <c r="C10" s="0" t="s">
        <v>511</v>
      </c>
      <c r="D10" s="17" t="s">
        <v>538</v>
      </c>
      <c r="E10" s="18" t="s">
        <v>588</v>
      </c>
      <c r="F10" s="19" t="n">
        <v>0</v>
      </c>
      <c r="G10" s="18" t="s">
        <v>589</v>
      </c>
      <c r="H10" s="18" t="s">
        <v>590</v>
      </c>
      <c r="I10" s="18" t="s">
        <v>591</v>
      </c>
      <c r="J10" s="19" t="n">
        <v>400000000</v>
      </c>
      <c r="K10" s="19" t="n">
        <v>100000000</v>
      </c>
      <c r="L10" s="0" t="n">
        <v>2010</v>
      </c>
      <c r="M10" s="20" t="n">
        <v>40179</v>
      </c>
      <c r="N10" s="20" t="n">
        <v>43831</v>
      </c>
      <c r="O10" s="20" t="n">
        <v>43831</v>
      </c>
      <c r="P10" s="20" t="n">
        <v>44196</v>
      </c>
      <c r="Q10" s="21" t="s">
        <v>592</v>
      </c>
      <c r="R10" s="21" t="s">
        <v>592</v>
      </c>
      <c r="S10" s="19" t="n">
        <v>9000000</v>
      </c>
      <c r="T10" s="21" t="s">
        <v>592</v>
      </c>
      <c r="U10" s="21" t="s">
        <v>592</v>
      </c>
      <c r="V10" s="21" t="s">
        <v>592</v>
      </c>
      <c r="W10" s="21" t="s">
        <v>592</v>
      </c>
      <c r="X10" s="21" t="s">
        <v>592</v>
      </c>
      <c r="Y10" s="21" t="s">
        <v>592</v>
      </c>
      <c r="Z10" s="21" t="s">
        <v>592</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14386643.8356164</v>
      </c>
      <c r="AQ10" s="27" t="s">
        <v>594</v>
      </c>
    </row>
    <row r="11" customFormat="false" ht="13.8" hidden="false" customHeight="false" outlineLevel="0" collapsed="false">
      <c r="A11" s="17"/>
      <c r="B11" s="17" t="s">
        <v>598</v>
      </c>
      <c r="C11" s="0" t="s">
        <v>511</v>
      </c>
      <c r="D11" s="17" t="s">
        <v>538</v>
      </c>
      <c r="E11" s="18" t="s">
        <v>588</v>
      </c>
      <c r="F11" s="19" t="n">
        <v>0</v>
      </c>
      <c r="G11" s="18" t="s">
        <v>589</v>
      </c>
      <c r="H11" s="18" t="s">
        <v>590</v>
      </c>
      <c r="I11" s="18" t="s">
        <v>591</v>
      </c>
      <c r="J11" s="19" t="n">
        <v>400000000</v>
      </c>
      <c r="K11" s="19" t="n">
        <v>100000000</v>
      </c>
      <c r="L11" s="0" t="n">
        <v>2005</v>
      </c>
      <c r="M11" s="20" t="n">
        <v>38353</v>
      </c>
      <c r="N11" s="20" t="n">
        <v>43831</v>
      </c>
      <c r="O11" s="20" t="n">
        <v>43831</v>
      </c>
      <c r="P11" s="20" t="n">
        <v>44196</v>
      </c>
      <c r="Q11" s="21" t="s">
        <v>592</v>
      </c>
      <c r="R11" s="21" t="s">
        <v>592</v>
      </c>
      <c r="S11" s="19" t="n">
        <v>9000000</v>
      </c>
      <c r="T11" s="21" t="s">
        <v>592</v>
      </c>
      <c r="U11" s="21" t="s">
        <v>592</v>
      </c>
      <c r="V11" s="21" t="s">
        <v>592</v>
      </c>
      <c r="W11" s="21" t="s">
        <v>592</v>
      </c>
      <c r="X11" s="21" t="s">
        <v>592</v>
      </c>
      <c r="Y11" s="21" t="s">
        <v>592</v>
      </c>
      <c r="Z11" s="21" t="s">
        <v>592</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14536643.8356164</v>
      </c>
      <c r="AQ11" s="27" t="s">
        <v>594</v>
      </c>
    </row>
    <row r="12" customFormat="false" ht="13.8" hidden="false" customHeight="false" outlineLevel="0" collapsed="false">
      <c r="A12" s="17" t="s">
        <v>600</v>
      </c>
      <c r="B12" s="17" t="s">
        <v>587</v>
      </c>
      <c r="C12" s="0" t="s">
        <v>511</v>
      </c>
      <c r="D12" s="17" t="s">
        <v>538</v>
      </c>
      <c r="E12" s="18" t="s">
        <v>588</v>
      </c>
      <c r="F12" s="19" t="n">
        <v>0</v>
      </c>
      <c r="G12" s="18" t="s">
        <v>589</v>
      </c>
      <c r="H12" s="18" t="s">
        <v>590</v>
      </c>
      <c r="I12" s="18" t="s">
        <v>591</v>
      </c>
      <c r="J12" s="19" t="n">
        <v>410000000</v>
      </c>
      <c r="K12" s="19" t="n">
        <v>400000000</v>
      </c>
      <c r="L12" s="0" t="n">
        <v>2020</v>
      </c>
      <c r="M12" s="20" t="n">
        <v>43831</v>
      </c>
      <c r="N12" s="20" t="n">
        <v>43831</v>
      </c>
      <c r="O12" s="20" t="n">
        <v>43831</v>
      </c>
      <c r="P12" s="20" t="n">
        <v>44196</v>
      </c>
      <c r="Q12" s="21" t="s">
        <v>592</v>
      </c>
      <c r="R12" s="21" t="s">
        <v>592</v>
      </c>
      <c r="S12" s="19" t="s">
        <v>593</v>
      </c>
      <c r="T12" s="21" t="s">
        <v>592</v>
      </c>
      <c r="U12" s="21" t="s">
        <v>592</v>
      </c>
      <c r="V12" s="21" t="s">
        <v>592</v>
      </c>
      <c r="W12" s="21" t="s">
        <v>592</v>
      </c>
      <c r="X12" s="21" t="s">
        <v>592</v>
      </c>
      <c r="Y12" s="21" t="s">
        <v>592</v>
      </c>
      <c r="Z12" s="21" t="s">
        <v>592</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41346575.3424658</v>
      </c>
      <c r="AQ12" s="27" t="s">
        <v>594</v>
      </c>
    </row>
    <row r="13" customFormat="false" ht="13.8" hidden="false" customHeight="false" outlineLevel="0" collapsed="false">
      <c r="A13" s="17"/>
      <c r="B13" s="17" t="s">
        <v>595</v>
      </c>
      <c r="C13" s="0" t="s">
        <v>511</v>
      </c>
      <c r="D13" s="17" t="s">
        <v>538</v>
      </c>
      <c r="E13" s="18" t="s">
        <v>588</v>
      </c>
      <c r="F13" s="19" t="n">
        <v>0</v>
      </c>
      <c r="G13" s="18" t="s">
        <v>589</v>
      </c>
      <c r="H13" s="18" t="s">
        <v>590</v>
      </c>
      <c r="I13" s="18" t="s">
        <v>591</v>
      </c>
      <c r="J13" s="19" t="n">
        <v>500000000</v>
      </c>
      <c r="K13" s="19" t="n">
        <v>400000000</v>
      </c>
      <c r="L13" s="0" t="n">
        <v>2017</v>
      </c>
      <c r="M13" s="20" t="n">
        <v>42736</v>
      </c>
      <c r="N13" s="20" t="n">
        <v>43831</v>
      </c>
      <c r="O13" s="20" t="n">
        <v>43831</v>
      </c>
      <c r="P13" s="20" t="n">
        <v>44196</v>
      </c>
      <c r="Q13" s="21" t="s">
        <v>592</v>
      </c>
      <c r="R13" s="21" t="s">
        <v>592</v>
      </c>
      <c r="S13" s="19" t="s">
        <v>593</v>
      </c>
      <c r="T13" s="21" t="s">
        <v>592</v>
      </c>
      <c r="U13" s="21" t="s">
        <v>592</v>
      </c>
      <c r="V13" s="21" t="s">
        <v>592</v>
      </c>
      <c r="W13" s="21" t="s">
        <v>592</v>
      </c>
      <c r="X13" s="21" t="s">
        <v>592</v>
      </c>
      <c r="Y13" s="21" t="s">
        <v>592</v>
      </c>
      <c r="Z13" s="21" t="s">
        <v>592</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43146575.3424658</v>
      </c>
      <c r="AQ13" s="27" t="s">
        <v>594</v>
      </c>
    </row>
    <row r="14" customFormat="false" ht="13.8" hidden="false" customHeight="false" outlineLevel="0" collapsed="false">
      <c r="A14" s="17"/>
      <c r="B14" s="17" t="s">
        <v>596</v>
      </c>
      <c r="C14" s="0" t="s">
        <v>511</v>
      </c>
      <c r="D14" s="17" t="s">
        <v>538</v>
      </c>
      <c r="E14" s="18" t="s">
        <v>588</v>
      </c>
      <c r="F14" s="19" t="n">
        <v>0</v>
      </c>
      <c r="G14" s="18" t="s">
        <v>589</v>
      </c>
      <c r="H14" s="18" t="s">
        <v>590</v>
      </c>
      <c r="I14" s="18" t="s">
        <v>591</v>
      </c>
      <c r="J14" s="19" t="n">
        <v>2600000000</v>
      </c>
      <c r="K14" s="19" t="n">
        <v>400000000</v>
      </c>
      <c r="L14" s="0" t="n">
        <v>2014</v>
      </c>
      <c r="M14" s="20" t="n">
        <v>41640</v>
      </c>
      <c r="N14" s="20" t="n">
        <v>43831</v>
      </c>
      <c r="O14" s="20" t="n">
        <v>43831</v>
      </c>
      <c r="P14" s="20" t="n">
        <v>44196</v>
      </c>
      <c r="Q14" s="21" t="s">
        <v>592</v>
      </c>
      <c r="R14" s="21" t="s">
        <v>592</v>
      </c>
      <c r="S14" s="19" t="s">
        <v>593</v>
      </c>
      <c r="T14" s="21" t="s">
        <v>592</v>
      </c>
      <c r="U14" s="21" t="s">
        <v>592</v>
      </c>
      <c r="V14" s="21" t="s">
        <v>592</v>
      </c>
      <c r="W14" s="21" t="s">
        <v>592</v>
      </c>
      <c r="X14" s="21" t="s">
        <v>592</v>
      </c>
      <c r="Y14" s="21" t="s">
        <v>592</v>
      </c>
      <c r="Z14" s="21" t="s">
        <v>592</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594</v>
      </c>
    </row>
    <row r="15" customFormat="false" ht="13.8" hidden="false" customHeight="false" outlineLevel="0" collapsed="false">
      <c r="A15" s="17"/>
      <c r="B15" s="17" t="s">
        <v>597</v>
      </c>
      <c r="C15" s="0" t="s">
        <v>511</v>
      </c>
      <c r="D15" s="17" t="s">
        <v>538</v>
      </c>
      <c r="E15" s="18" t="s">
        <v>588</v>
      </c>
      <c r="F15" s="19" t="n">
        <v>0</v>
      </c>
      <c r="G15" s="18" t="s">
        <v>589</v>
      </c>
      <c r="H15" s="18" t="s">
        <v>590</v>
      </c>
      <c r="I15" s="18" t="s">
        <v>591</v>
      </c>
      <c r="J15" s="19" t="n">
        <v>410000000</v>
      </c>
      <c r="K15" s="19" t="n">
        <v>400000000</v>
      </c>
      <c r="L15" s="0" t="n">
        <v>2010</v>
      </c>
      <c r="M15" s="20" t="n">
        <v>40179</v>
      </c>
      <c r="N15" s="20" t="n">
        <v>43831</v>
      </c>
      <c r="O15" s="20" t="n">
        <v>43831</v>
      </c>
      <c r="P15" s="20" t="n">
        <v>44196</v>
      </c>
      <c r="Q15" s="21" t="s">
        <v>592</v>
      </c>
      <c r="R15" s="21" t="s">
        <v>592</v>
      </c>
      <c r="S15" s="19" t="s">
        <v>593</v>
      </c>
      <c r="T15" s="21" t="s">
        <v>592</v>
      </c>
      <c r="U15" s="21" t="s">
        <v>592</v>
      </c>
      <c r="V15" s="21" t="s">
        <v>592</v>
      </c>
      <c r="W15" s="21" t="s">
        <v>592</v>
      </c>
      <c r="X15" s="21" t="s">
        <v>592</v>
      </c>
      <c r="Y15" s="21" t="s">
        <v>592</v>
      </c>
      <c r="Z15" s="21" t="s">
        <v>592</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49146575.3424658</v>
      </c>
      <c r="AQ15" s="27" t="s">
        <v>594</v>
      </c>
    </row>
    <row r="16" customFormat="false" ht="13.8" hidden="false" customHeight="false" outlineLevel="0" collapsed="false">
      <c r="A16" s="17"/>
      <c r="B16" s="17" t="s">
        <v>598</v>
      </c>
      <c r="C16" s="0" t="s">
        <v>511</v>
      </c>
      <c r="D16" s="17" t="s">
        <v>538</v>
      </c>
      <c r="E16" s="18" t="s">
        <v>588</v>
      </c>
      <c r="F16" s="19" t="n">
        <v>0</v>
      </c>
      <c r="G16" s="18" t="s">
        <v>589</v>
      </c>
      <c r="H16" s="18" t="s">
        <v>590</v>
      </c>
      <c r="I16" s="18" t="s">
        <v>591</v>
      </c>
      <c r="J16" s="19" t="n">
        <v>410000000</v>
      </c>
      <c r="K16" s="19" t="n">
        <v>100000000</v>
      </c>
      <c r="L16" s="0" t="n">
        <v>2005</v>
      </c>
      <c r="M16" s="20" t="n">
        <v>38353</v>
      </c>
      <c r="N16" s="20" t="n">
        <v>43831</v>
      </c>
      <c r="O16" s="20" t="n">
        <v>43831</v>
      </c>
      <c r="P16" s="20" t="n">
        <v>44196</v>
      </c>
      <c r="Q16" s="21" t="s">
        <v>592</v>
      </c>
      <c r="R16" s="21" t="s">
        <v>592</v>
      </c>
      <c r="S16" s="19" t="n">
        <v>9000000</v>
      </c>
      <c r="T16" s="21" t="s">
        <v>592</v>
      </c>
      <c r="U16" s="21" t="s">
        <v>592</v>
      </c>
      <c r="V16" s="21" t="s">
        <v>592</v>
      </c>
      <c r="W16" s="21" t="s">
        <v>592</v>
      </c>
      <c r="X16" s="21" t="s">
        <v>592</v>
      </c>
      <c r="Y16" s="21" t="s">
        <v>592</v>
      </c>
      <c r="Z16" s="21" t="s">
        <v>592</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14536643.8356164</v>
      </c>
      <c r="AQ16" s="27" t="s">
        <v>594</v>
      </c>
    </row>
    <row r="17" customFormat="false" ht="13.8" hidden="false" customHeight="false" outlineLevel="0" collapsed="false">
      <c r="A17" s="17" t="s">
        <v>586</v>
      </c>
      <c r="B17" s="17" t="s">
        <v>587</v>
      </c>
      <c r="C17" s="0" t="s">
        <v>511</v>
      </c>
      <c r="D17" s="17" t="s">
        <v>540</v>
      </c>
      <c r="E17" s="18" t="s">
        <v>601</v>
      </c>
      <c r="F17" s="19" t="n">
        <v>0</v>
      </c>
      <c r="G17" s="18" t="s">
        <v>589</v>
      </c>
      <c r="H17" s="18" t="s">
        <v>590</v>
      </c>
      <c r="I17" s="18" t="s">
        <v>591</v>
      </c>
      <c r="J17" s="19" t="n">
        <v>390000000</v>
      </c>
      <c r="K17" s="19" t="n">
        <v>100000000</v>
      </c>
      <c r="L17" s="0" t="n">
        <v>2020</v>
      </c>
      <c r="M17" s="20" t="n">
        <v>43831</v>
      </c>
      <c r="N17" s="20" t="n">
        <v>43831</v>
      </c>
      <c r="O17" s="20" t="n">
        <v>43831</v>
      </c>
      <c r="P17" s="20" t="n">
        <v>44196</v>
      </c>
      <c r="Q17" s="21" t="s">
        <v>592</v>
      </c>
      <c r="R17" s="21" t="s">
        <v>592</v>
      </c>
      <c r="S17" s="19" t="s">
        <v>593</v>
      </c>
      <c r="T17" s="21" t="s">
        <v>592</v>
      </c>
      <c r="U17" s="21" t="s">
        <v>592</v>
      </c>
      <c r="V17" s="21" t="s">
        <v>592</v>
      </c>
      <c r="W17" s="21" t="s">
        <v>592</v>
      </c>
      <c r="X17" s="21" t="s">
        <v>592</v>
      </c>
      <c r="Y17" s="21" t="s">
        <v>592</v>
      </c>
      <c r="Z17" s="21" t="s">
        <v>592</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594</v>
      </c>
    </row>
    <row r="18" customFormat="false" ht="13.8" hidden="false" customHeight="false" outlineLevel="0" collapsed="false">
      <c r="A18" s="17"/>
      <c r="B18" s="17" t="s">
        <v>595</v>
      </c>
      <c r="C18" s="0" t="s">
        <v>511</v>
      </c>
      <c r="D18" s="17" t="s">
        <v>540</v>
      </c>
      <c r="E18" s="18" t="s">
        <v>601</v>
      </c>
      <c r="F18" s="19" t="n">
        <v>0</v>
      </c>
      <c r="G18" s="18" t="s">
        <v>589</v>
      </c>
      <c r="H18" s="18" t="s">
        <v>590</v>
      </c>
      <c r="I18" s="18" t="s">
        <v>591</v>
      </c>
      <c r="J18" s="19" t="n">
        <v>390000000</v>
      </c>
      <c r="K18" s="19" t="n">
        <v>100000000</v>
      </c>
      <c r="L18" s="0" t="n">
        <v>2017</v>
      </c>
      <c r="M18" s="20" t="n">
        <v>42736</v>
      </c>
      <c r="N18" s="20" t="n">
        <v>43831</v>
      </c>
      <c r="O18" s="20" t="n">
        <v>43831</v>
      </c>
      <c r="P18" s="20" t="n">
        <v>44196</v>
      </c>
      <c r="Q18" s="21" t="s">
        <v>592</v>
      </c>
      <c r="R18" s="21" t="s">
        <v>592</v>
      </c>
      <c r="S18" s="19" t="s">
        <v>593</v>
      </c>
      <c r="T18" s="21" t="s">
        <v>592</v>
      </c>
      <c r="U18" s="21" t="s">
        <v>592</v>
      </c>
      <c r="V18" s="21" t="s">
        <v>592</v>
      </c>
      <c r="W18" s="21" t="s">
        <v>592</v>
      </c>
      <c r="X18" s="21" t="s">
        <v>592</v>
      </c>
      <c r="Y18" s="21" t="s">
        <v>592</v>
      </c>
      <c r="Z18" s="21" t="s">
        <v>592</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13336643.8356164</v>
      </c>
      <c r="AQ18" s="27" t="s">
        <v>594</v>
      </c>
    </row>
    <row r="19" customFormat="false" ht="13.8" hidden="false" customHeight="false" outlineLevel="0" collapsed="false">
      <c r="A19" s="17"/>
      <c r="B19" s="17" t="s">
        <v>596</v>
      </c>
      <c r="C19" s="0" t="s">
        <v>511</v>
      </c>
      <c r="D19" s="17" t="s">
        <v>540</v>
      </c>
      <c r="E19" s="18" t="s">
        <v>601</v>
      </c>
      <c r="F19" s="19" t="n">
        <v>0</v>
      </c>
      <c r="G19" s="18" t="s">
        <v>589</v>
      </c>
      <c r="H19" s="18" t="s">
        <v>590</v>
      </c>
      <c r="I19" s="18" t="s">
        <v>591</v>
      </c>
      <c r="J19" s="19" t="n">
        <v>390000000</v>
      </c>
      <c r="K19" s="19" t="n">
        <v>100000000</v>
      </c>
      <c r="L19" s="0" t="n">
        <v>2014</v>
      </c>
      <c r="M19" s="20" t="n">
        <v>41640</v>
      </c>
      <c r="N19" s="20" t="n">
        <v>43831</v>
      </c>
      <c r="O19" s="20" t="n">
        <v>43831</v>
      </c>
      <c r="P19" s="20" t="n">
        <v>44196</v>
      </c>
      <c r="Q19" s="21" t="s">
        <v>592</v>
      </c>
      <c r="R19" s="21" t="s">
        <v>592</v>
      </c>
      <c r="S19" s="19" t="s">
        <v>593</v>
      </c>
      <c r="T19" s="21" t="s">
        <v>592</v>
      </c>
      <c r="U19" s="21" t="s">
        <v>592</v>
      </c>
      <c r="V19" s="21" t="s">
        <v>592</v>
      </c>
      <c r="W19" s="21" t="s">
        <v>592</v>
      </c>
      <c r="X19" s="21" t="s">
        <v>592</v>
      </c>
      <c r="Y19" s="21" t="s">
        <v>592</v>
      </c>
      <c r="Z19" s="21" t="s">
        <v>592</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15061643.8356164</v>
      </c>
      <c r="AQ19" s="27" t="s">
        <v>594</v>
      </c>
    </row>
    <row r="20" customFormat="false" ht="13.8" hidden="false" customHeight="false" outlineLevel="0" collapsed="false">
      <c r="A20" s="17"/>
      <c r="B20" s="17" t="s">
        <v>597</v>
      </c>
      <c r="C20" s="0" t="s">
        <v>511</v>
      </c>
      <c r="D20" s="17" t="s">
        <v>540</v>
      </c>
      <c r="E20" s="18" t="s">
        <v>601</v>
      </c>
      <c r="F20" s="19" t="n">
        <v>0</v>
      </c>
      <c r="G20" s="18" t="s">
        <v>589</v>
      </c>
      <c r="H20" s="18" t="s">
        <v>590</v>
      </c>
      <c r="I20" s="18" t="s">
        <v>591</v>
      </c>
      <c r="J20" s="19" t="n">
        <v>390000000</v>
      </c>
      <c r="K20" s="19" t="n">
        <v>100000000</v>
      </c>
      <c r="L20" s="0" t="n">
        <v>2010</v>
      </c>
      <c r="M20" s="20" t="n">
        <v>40179</v>
      </c>
      <c r="N20" s="20" t="n">
        <v>43831</v>
      </c>
      <c r="O20" s="20" t="n">
        <v>43831</v>
      </c>
      <c r="P20" s="20" t="n">
        <v>44196</v>
      </c>
      <c r="Q20" s="21" t="s">
        <v>592</v>
      </c>
      <c r="R20" s="21" t="s">
        <v>592</v>
      </c>
      <c r="S20" s="19" t="s">
        <v>593</v>
      </c>
      <c r="T20" s="21" t="s">
        <v>592</v>
      </c>
      <c r="U20" s="21" t="s">
        <v>592</v>
      </c>
      <c r="V20" s="21" t="s">
        <v>592</v>
      </c>
      <c r="W20" s="21" t="s">
        <v>592</v>
      </c>
      <c r="X20" s="21" t="s">
        <v>592</v>
      </c>
      <c r="Y20" s="21" t="s">
        <v>592</v>
      </c>
      <c r="Z20" s="21" t="s">
        <v>592</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16186643.8356164</v>
      </c>
      <c r="AQ20" s="27" t="s">
        <v>594</v>
      </c>
    </row>
    <row r="21" customFormat="false" ht="13.8" hidden="false" customHeight="false" outlineLevel="0" collapsed="false">
      <c r="A21" s="17"/>
      <c r="B21" s="17" t="s">
        <v>598</v>
      </c>
      <c r="C21" s="0" t="s">
        <v>511</v>
      </c>
      <c r="D21" s="17" t="s">
        <v>540</v>
      </c>
      <c r="E21" s="18" t="s">
        <v>601</v>
      </c>
      <c r="F21" s="19" t="n">
        <v>0</v>
      </c>
      <c r="G21" s="18" t="s">
        <v>589</v>
      </c>
      <c r="H21" s="18" t="s">
        <v>590</v>
      </c>
      <c r="I21" s="18" t="s">
        <v>591</v>
      </c>
      <c r="J21" s="19" t="n">
        <v>390000000</v>
      </c>
      <c r="K21" s="19" t="n">
        <v>100000000</v>
      </c>
      <c r="L21" s="0" t="n">
        <v>2005</v>
      </c>
      <c r="M21" s="20" t="n">
        <v>38353</v>
      </c>
      <c r="N21" s="20" t="n">
        <v>43831</v>
      </c>
      <c r="O21" s="20" t="n">
        <v>43831</v>
      </c>
      <c r="P21" s="20" t="n">
        <v>44196</v>
      </c>
      <c r="Q21" s="21" t="s">
        <v>592</v>
      </c>
      <c r="R21" s="21" t="s">
        <v>592</v>
      </c>
      <c r="S21" s="19" t="n">
        <v>9000000</v>
      </c>
      <c r="T21" s="21" t="s">
        <v>592</v>
      </c>
      <c r="U21" s="21" t="s">
        <v>592</v>
      </c>
      <c r="V21" s="21" t="s">
        <v>592</v>
      </c>
      <c r="W21" s="21" t="s">
        <v>592</v>
      </c>
      <c r="X21" s="21" t="s">
        <v>592</v>
      </c>
      <c r="Y21" s="21" t="s">
        <v>592</v>
      </c>
      <c r="Z21" s="21" t="s">
        <v>592</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18436643.8356164</v>
      </c>
      <c r="AQ21" s="27" t="s">
        <v>594</v>
      </c>
    </row>
    <row r="22" customFormat="false" ht="13.8" hidden="false" customHeight="false" outlineLevel="0" collapsed="false">
      <c r="A22" s="17" t="s">
        <v>599</v>
      </c>
      <c r="B22" s="17" t="s">
        <v>587</v>
      </c>
      <c r="C22" s="0" t="s">
        <v>511</v>
      </c>
      <c r="D22" s="17" t="s">
        <v>540</v>
      </c>
      <c r="E22" s="18" t="s">
        <v>601</v>
      </c>
      <c r="F22" s="19" t="n">
        <v>0</v>
      </c>
      <c r="G22" s="18" t="s">
        <v>589</v>
      </c>
      <c r="H22" s="18" t="s">
        <v>590</v>
      </c>
      <c r="I22" s="18" t="s">
        <v>591</v>
      </c>
      <c r="J22" s="19" t="n">
        <v>400000000</v>
      </c>
      <c r="K22" s="19" t="n">
        <v>100000000</v>
      </c>
      <c r="L22" s="0" t="n">
        <v>2020</v>
      </c>
      <c r="M22" s="20" t="n">
        <v>43831</v>
      </c>
      <c r="N22" s="20" t="n">
        <v>43831</v>
      </c>
      <c r="O22" s="20" t="n">
        <v>43831</v>
      </c>
      <c r="P22" s="20" t="n">
        <v>44196</v>
      </c>
      <c r="Q22" s="21" t="s">
        <v>592</v>
      </c>
      <c r="R22" s="21" t="s">
        <v>592</v>
      </c>
      <c r="S22" s="19" t="n">
        <v>9000000</v>
      </c>
      <c r="T22" s="21" t="s">
        <v>592</v>
      </c>
      <c r="U22" s="21" t="s">
        <v>592</v>
      </c>
      <c r="V22" s="21" t="s">
        <v>592</v>
      </c>
      <c r="W22" s="21" t="s">
        <v>592</v>
      </c>
      <c r="X22" s="21" t="s">
        <v>592</v>
      </c>
      <c r="Y22" s="21" t="s">
        <v>592</v>
      </c>
      <c r="Z22" s="21" t="s">
        <v>592</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594</v>
      </c>
    </row>
    <row r="23" customFormat="false" ht="13.8" hidden="false" customHeight="false" outlineLevel="0" collapsed="false">
      <c r="A23" s="17"/>
      <c r="B23" s="17" t="s">
        <v>595</v>
      </c>
      <c r="C23" s="0" t="s">
        <v>511</v>
      </c>
      <c r="D23" s="17" t="s">
        <v>540</v>
      </c>
      <c r="E23" s="18" t="s">
        <v>601</v>
      </c>
      <c r="F23" s="19" t="n">
        <v>0</v>
      </c>
      <c r="G23" s="18" t="s">
        <v>589</v>
      </c>
      <c r="H23" s="18" t="s">
        <v>590</v>
      </c>
      <c r="I23" s="18" t="s">
        <v>591</v>
      </c>
      <c r="J23" s="19" t="n">
        <v>400000000</v>
      </c>
      <c r="K23" s="19" t="n">
        <v>100000000</v>
      </c>
      <c r="L23" s="0" t="n">
        <v>2017</v>
      </c>
      <c r="M23" s="20" t="n">
        <v>42736</v>
      </c>
      <c r="N23" s="20" t="n">
        <v>43831</v>
      </c>
      <c r="O23" s="20" t="n">
        <v>43831</v>
      </c>
      <c r="P23" s="20" t="n">
        <v>44196</v>
      </c>
      <c r="Q23" s="21" t="s">
        <v>592</v>
      </c>
      <c r="R23" s="21" t="s">
        <v>592</v>
      </c>
      <c r="S23" s="19" t="n">
        <v>15000000</v>
      </c>
      <c r="T23" s="21" t="s">
        <v>592</v>
      </c>
      <c r="U23" s="21" t="s">
        <v>592</v>
      </c>
      <c r="V23" s="21" t="s">
        <v>592</v>
      </c>
      <c r="W23" s="21" t="s">
        <v>592</v>
      </c>
      <c r="X23" s="21" t="s">
        <v>592</v>
      </c>
      <c r="Y23" s="21" t="s">
        <v>592</v>
      </c>
      <c r="Z23" s="21" t="s">
        <v>592</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16336643.8356164</v>
      </c>
      <c r="AQ23" s="27" t="s">
        <v>594</v>
      </c>
    </row>
    <row r="24" customFormat="false" ht="13.8" hidden="false" customHeight="false" outlineLevel="0" collapsed="false">
      <c r="A24" s="17"/>
      <c r="B24" s="17" t="s">
        <v>596</v>
      </c>
      <c r="C24" s="0" t="s">
        <v>511</v>
      </c>
      <c r="D24" s="17" t="s">
        <v>540</v>
      </c>
      <c r="E24" s="18" t="s">
        <v>601</v>
      </c>
      <c r="F24" s="19" t="n">
        <v>0</v>
      </c>
      <c r="G24" s="18" t="s">
        <v>589</v>
      </c>
      <c r="H24" s="18" t="s">
        <v>590</v>
      </c>
      <c r="I24" s="18" t="s">
        <v>591</v>
      </c>
      <c r="J24" s="19" t="n">
        <v>400000000</v>
      </c>
      <c r="K24" s="19" t="n">
        <v>100000000</v>
      </c>
      <c r="L24" s="0" t="n">
        <v>2014</v>
      </c>
      <c r="M24" s="20" t="n">
        <v>41640</v>
      </c>
      <c r="N24" s="20" t="n">
        <v>43831</v>
      </c>
      <c r="O24" s="20" t="n">
        <v>43831</v>
      </c>
      <c r="P24" s="20" t="n">
        <v>44196</v>
      </c>
      <c r="Q24" s="21" t="s">
        <v>592</v>
      </c>
      <c r="R24" s="21" t="s">
        <v>592</v>
      </c>
      <c r="S24" s="19" t="n">
        <v>21000000</v>
      </c>
      <c r="T24" s="21" t="s">
        <v>592</v>
      </c>
      <c r="U24" s="21" t="s">
        <v>592</v>
      </c>
      <c r="V24" s="21" t="s">
        <v>592</v>
      </c>
      <c r="W24" s="21" t="s">
        <v>592</v>
      </c>
      <c r="X24" s="21" t="s">
        <v>592</v>
      </c>
      <c r="Y24" s="21" t="s">
        <v>592</v>
      </c>
      <c r="Z24" s="21" t="s">
        <v>592</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20161643.8356164</v>
      </c>
      <c r="AQ24" s="27" t="s">
        <v>594</v>
      </c>
    </row>
    <row r="25" customFormat="false" ht="13.8" hidden="false" customHeight="false" outlineLevel="0" collapsed="false">
      <c r="A25" s="17"/>
      <c r="B25" s="17" t="s">
        <v>597</v>
      </c>
      <c r="C25" s="0" t="s">
        <v>511</v>
      </c>
      <c r="D25" s="17" t="s">
        <v>540</v>
      </c>
      <c r="E25" s="18" t="s">
        <v>601</v>
      </c>
      <c r="F25" s="19" t="n">
        <v>0</v>
      </c>
      <c r="G25" s="18" t="s">
        <v>589</v>
      </c>
      <c r="H25" s="18" t="s">
        <v>590</v>
      </c>
      <c r="I25" s="18" t="s">
        <v>591</v>
      </c>
      <c r="J25" s="19" t="n">
        <v>400000000</v>
      </c>
      <c r="K25" s="19" t="n">
        <v>100000000</v>
      </c>
      <c r="L25" s="0" t="n">
        <v>2010</v>
      </c>
      <c r="M25" s="20" t="n">
        <v>40179</v>
      </c>
      <c r="N25" s="20" t="n">
        <v>43831</v>
      </c>
      <c r="O25" s="20" t="n">
        <v>43831</v>
      </c>
      <c r="P25" s="20" t="n">
        <v>44196</v>
      </c>
      <c r="Q25" s="21" t="s">
        <v>592</v>
      </c>
      <c r="R25" s="21" t="s">
        <v>592</v>
      </c>
      <c r="S25" s="19" t="n">
        <v>9000000</v>
      </c>
      <c r="T25" s="21" t="s">
        <v>592</v>
      </c>
      <c r="U25" s="21" t="s">
        <v>592</v>
      </c>
      <c r="V25" s="21" t="s">
        <v>592</v>
      </c>
      <c r="W25" s="21" t="s">
        <v>592</v>
      </c>
      <c r="X25" s="21" t="s">
        <v>592</v>
      </c>
      <c r="Y25" s="21" t="s">
        <v>592</v>
      </c>
      <c r="Z25" s="21" t="s">
        <v>592</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18286643.8356164</v>
      </c>
      <c r="AQ25" s="27" t="s">
        <v>594</v>
      </c>
    </row>
    <row r="26" customFormat="false" ht="13.8" hidden="false" customHeight="false" outlineLevel="0" collapsed="false">
      <c r="A26" s="17"/>
      <c r="B26" s="17" t="s">
        <v>598</v>
      </c>
      <c r="C26" s="0" t="s">
        <v>511</v>
      </c>
      <c r="D26" s="17" t="s">
        <v>540</v>
      </c>
      <c r="E26" s="18" t="s">
        <v>601</v>
      </c>
      <c r="F26" s="19" t="n">
        <v>0</v>
      </c>
      <c r="G26" s="18" t="s">
        <v>589</v>
      </c>
      <c r="H26" s="18" t="s">
        <v>590</v>
      </c>
      <c r="I26" s="18" t="s">
        <v>591</v>
      </c>
      <c r="J26" s="19" t="n">
        <v>400000000</v>
      </c>
      <c r="K26" s="19" t="n">
        <v>100000000</v>
      </c>
      <c r="L26" s="0" t="n">
        <v>2005</v>
      </c>
      <c r="M26" s="20" t="n">
        <v>38353</v>
      </c>
      <c r="N26" s="20" t="n">
        <v>43831</v>
      </c>
      <c r="O26" s="20" t="n">
        <v>43831</v>
      </c>
      <c r="P26" s="20" t="n">
        <v>44196</v>
      </c>
      <c r="Q26" s="21" t="s">
        <v>592</v>
      </c>
      <c r="R26" s="21" t="s">
        <v>592</v>
      </c>
      <c r="S26" s="19" t="n">
        <v>9000000</v>
      </c>
      <c r="T26" s="21" t="s">
        <v>592</v>
      </c>
      <c r="U26" s="21" t="s">
        <v>592</v>
      </c>
      <c r="V26" s="21" t="s">
        <v>592</v>
      </c>
      <c r="W26" s="21" t="s">
        <v>592</v>
      </c>
      <c r="X26" s="21" t="s">
        <v>592</v>
      </c>
      <c r="Y26" s="21" t="s">
        <v>592</v>
      </c>
      <c r="Z26" s="21" t="s">
        <v>592</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18436643.8356164</v>
      </c>
      <c r="AQ26" s="27" t="s">
        <v>594</v>
      </c>
    </row>
    <row r="27" s="21" customFormat="true" ht="13.8" hidden="false" customHeight="false" outlineLevel="0" collapsed="false">
      <c r="A27" s="17" t="s">
        <v>600</v>
      </c>
      <c r="B27" s="17" t="s">
        <v>587</v>
      </c>
      <c r="C27" s="0" t="s">
        <v>511</v>
      </c>
      <c r="D27" s="17" t="s">
        <v>540</v>
      </c>
      <c r="E27" s="18" t="s">
        <v>601</v>
      </c>
      <c r="F27" s="19" t="n">
        <v>0</v>
      </c>
      <c r="G27" s="18" t="s">
        <v>589</v>
      </c>
      <c r="H27" s="18" t="s">
        <v>590</v>
      </c>
      <c r="I27" s="18" t="s">
        <v>591</v>
      </c>
      <c r="J27" s="19" t="n">
        <v>500000000</v>
      </c>
      <c r="K27" s="19" t="n">
        <v>400000000</v>
      </c>
      <c r="L27" s="21" t="n">
        <v>2020</v>
      </c>
      <c r="M27" s="28" t="n">
        <v>43831</v>
      </c>
      <c r="N27" s="28" t="n">
        <v>43831</v>
      </c>
      <c r="O27" s="28" t="n">
        <v>43831</v>
      </c>
      <c r="P27" s="28" t="n">
        <v>44196</v>
      </c>
      <c r="Q27" s="21" t="s">
        <v>592</v>
      </c>
      <c r="R27" s="21" t="s">
        <v>592</v>
      </c>
      <c r="S27" s="19" t="s">
        <v>593</v>
      </c>
      <c r="T27" s="21" t="s">
        <v>592</v>
      </c>
      <c r="U27" s="21" t="s">
        <v>592</v>
      </c>
      <c r="V27" s="21" t="s">
        <v>592</v>
      </c>
      <c r="W27" s="21" t="s">
        <v>592</v>
      </c>
      <c r="X27" s="21" t="s">
        <v>592</v>
      </c>
      <c r="Y27" s="21" t="s">
        <v>592</v>
      </c>
      <c r="Z27" s="21" t="s">
        <v>592</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594</v>
      </c>
      <c r="AMG27" s="0"/>
      <c r="AMH27" s="0"/>
      <c r="AMI27" s="0"/>
      <c r="AMJ27" s="0"/>
    </row>
    <row r="28" customFormat="false" ht="13.8" hidden="false" customHeight="false" outlineLevel="0" collapsed="false">
      <c r="A28" s="17"/>
      <c r="B28" s="17" t="s">
        <v>595</v>
      </c>
      <c r="C28" s="0" t="s">
        <v>511</v>
      </c>
      <c r="D28" s="17" t="s">
        <v>540</v>
      </c>
      <c r="E28" s="18" t="s">
        <v>601</v>
      </c>
      <c r="F28" s="19" t="n">
        <v>0</v>
      </c>
      <c r="G28" s="18" t="s">
        <v>589</v>
      </c>
      <c r="H28" s="18" t="s">
        <v>590</v>
      </c>
      <c r="I28" s="18" t="s">
        <v>591</v>
      </c>
      <c r="J28" s="19" t="n">
        <v>500000000</v>
      </c>
      <c r="K28" s="19" t="n">
        <v>400000000</v>
      </c>
      <c r="L28" s="0" t="n">
        <v>2017</v>
      </c>
      <c r="M28" s="20" t="n">
        <v>42736</v>
      </c>
      <c r="N28" s="20" t="n">
        <v>43831</v>
      </c>
      <c r="O28" s="20" t="n">
        <v>43831</v>
      </c>
      <c r="P28" s="20" t="n">
        <v>44196</v>
      </c>
      <c r="Q28" s="21" t="s">
        <v>592</v>
      </c>
      <c r="R28" s="21" t="s">
        <v>592</v>
      </c>
      <c r="S28" s="19" t="s">
        <v>593</v>
      </c>
      <c r="T28" s="21" t="s">
        <v>592</v>
      </c>
      <c r="U28" s="21" t="s">
        <v>592</v>
      </c>
      <c r="V28" s="21" t="s">
        <v>592</v>
      </c>
      <c r="W28" s="21" t="s">
        <v>592</v>
      </c>
      <c r="X28" s="21" t="s">
        <v>592</v>
      </c>
      <c r="Y28" s="21" t="s">
        <v>592</v>
      </c>
      <c r="Z28" s="21" t="s">
        <v>592</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52746575.3424658</v>
      </c>
      <c r="AQ28" s="27" t="s">
        <v>594</v>
      </c>
    </row>
    <row r="29" customFormat="false" ht="13.8" hidden="false" customHeight="false" outlineLevel="0" collapsed="false">
      <c r="A29" s="17"/>
      <c r="B29" s="17" t="s">
        <v>596</v>
      </c>
      <c r="C29" s="0" t="s">
        <v>511</v>
      </c>
      <c r="D29" s="17" t="s">
        <v>540</v>
      </c>
      <c r="E29" s="18" t="s">
        <v>601</v>
      </c>
      <c r="F29" s="19" t="n">
        <v>0</v>
      </c>
      <c r="G29" s="18" t="s">
        <v>589</v>
      </c>
      <c r="H29" s="18" t="s">
        <v>590</v>
      </c>
      <c r="I29" s="18" t="s">
        <v>591</v>
      </c>
      <c r="J29" s="19" t="n">
        <v>500000000</v>
      </c>
      <c r="K29" s="19" t="n">
        <v>400000000</v>
      </c>
      <c r="L29" s="0" t="n">
        <v>2014</v>
      </c>
      <c r="M29" s="20" t="n">
        <v>41640</v>
      </c>
      <c r="N29" s="20" t="n">
        <v>43831</v>
      </c>
      <c r="O29" s="20" t="n">
        <v>43831</v>
      </c>
      <c r="P29" s="20" t="n">
        <v>44196</v>
      </c>
      <c r="Q29" s="21" t="s">
        <v>592</v>
      </c>
      <c r="R29" s="21" t="s">
        <v>592</v>
      </c>
      <c r="S29" s="19" t="s">
        <v>593</v>
      </c>
      <c r="T29" s="21" t="s">
        <v>592</v>
      </c>
      <c r="U29" s="21" t="s">
        <v>592</v>
      </c>
      <c r="V29" s="21" t="s">
        <v>592</v>
      </c>
      <c r="W29" s="21" t="s">
        <v>592</v>
      </c>
      <c r="X29" s="21" t="s">
        <v>592</v>
      </c>
      <c r="Y29" s="21" t="s">
        <v>592</v>
      </c>
      <c r="Z29" s="21" t="s">
        <v>592</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55146575.3424658</v>
      </c>
      <c r="AQ29" s="27" t="s">
        <v>594</v>
      </c>
    </row>
    <row r="30" customFormat="false" ht="13.8" hidden="false" customHeight="false" outlineLevel="0" collapsed="false">
      <c r="A30" s="17"/>
      <c r="B30" s="17" t="s">
        <v>597</v>
      </c>
      <c r="C30" s="0" t="s">
        <v>511</v>
      </c>
      <c r="D30" s="17" t="s">
        <v>540</v>
      </c>
      <c r="E30" s="18" t="s">
        <v>601</v>
      </c>
      <c r="F30" s="19" t="n">
        <v>0</v>
      </c>
      <c r="G30" s="18" t="s">
        <v>589</v>
      </c>
      <c r="H30" s="18" t="s">
        <v>590</v>
      </c>
      <c r="I30" s="18" t="s">
        <v>591</v>
      </c>
      <c r="J30" s="19" t="n">
        <v>500000000</v>
      </c>
      <c r="K30" s="19" t="n">
        <v>400000000</v>
      </c>
      <c r="L30" s="0" t="n">
        <v>2010</v>
      </c>
      <c r="M30" s="20" t="n">
        <v>40179</v>
      </c>
      <c r="N30" s="20" t="n">
        <v>43831</v>
      </c>
      <c r="O30" s="20" t="n">
        <v>43831</v>
      </c>
      <c r="P30" s="20" t="n">
        <v>44196</v>
      </c>
      <c r="Q30" s="21" t="s">
        <v>592</v>
      </c>
      <c r="R30" s="21" t="s">
        <v>592</v>
      </c>
      <c r="S30" s="19" t="s">
        <v>593</v>
      </c>
      <c r="T30" s="21" t="s">
        <v>592</v>
      </c>
      <c r="U30" s="21" t="s">
        <v>592</v>
      </c>
      <c r="V30" s="21" t="s">
        <v>592</v>
      </c>
      <c r="W30" s="21" t="s">
        <v>592</v>
      </c>
      <c r="X30" s="21" t="s">
        <v>592</v>
      </c>
      <c r="Y30" s="21" t="s">
        <v>592</v>
      </c>
      <c r="Z30" s="21" t="s">
        <v>592</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61146575.3424658</v>
      </c>
      <c r="AQ30" s="27" t="s">
        <v>594</v>
      </c>
    </row>
    <row r="31" customFormat="false" ht="13.8" hidden="false" customHeight="false" outlineLevel="0" collapsed="false">
      <c r="A31" s="17"/>
      <c r="B31" s="17" t="s">
        <v>598</v>
      </c>
      <c r="C31" s="0" t="s">
        <v>511</v>
      </c>
      <c r="D31" s="17" t="s">
        <v>540</v>
      </c>
      <c r="E31" s="18" t="s">
        <v>601</v>
      </c>
      <c r="F31" s="19" t="n">
        <v>0</v>
      </c>
      <c r="G31" s="18" t="s">
        <v>589</v>
      </c>
      <c r="H31" s="18" t="s">
        <v>590</v>
      </c>
      <c r="I31" s="18" t="s">
        <v>591</v>
      </c>
      <c r="J31" s="19" t="n">
        <v>410000000</v>
      </c>
      <c r="K31" s="19" t="n">
        <v>100000000</v>
      </c>
      <c r="L31" s="0" t="n">
        <v>2005</v>
      </c>
      <c r="M31" s="20" t="n">
        <v>38353</v>
      </c>
      <c r="N31" s="20" t="n">
        <v>43831</v>
      </c>
      <c r="O31" s="20" t="n">
        <v>43831</v>
      </c>
      <c r="P31" s="20" t="n">
        <v>44196</v>
      </c>
      <c r="Q31" s="21" t="s">
        <v>592</v>
      </c>
      <c r="R31" s="21" t="s">
        <v>592</v>
      </c>
      <c r="S31" s="19" t="n">
        <v>9000000</v>
      </c>
      <c r="T31" s="21" t="s">
        <v>592</v>
      </c>
      <c r="U31" s="21" t="s">
        <v>592</v>
      </c>
      <c r="V31" s="21" t="s">
        <v>592</v>
      </c>
      <c r="W31" s="21" t="s">
        <v>592</v>
      </c>
      <c r="X31" s="21" t="s">
        <v>592</v>
      </c>
      <c r="Y31" s="21" t="s">
        <v>592</v>
      </c>
      <c r="Z31" s="21" t="s">
        <v>592</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17536643.8356164</v>
      </c>
      <c r="AQ31" s="27" t="s">
        <v>594</v>
      </c>
    </row>
    <row r="32" customFormat="false" ht="13.8" hidden="false" customHeight="false" outlineLevel="0" collapsed="false">
      <c r="A32" s="17" t="s">
        <v>586</v>
      </c>
      <c r="B32" s="17" t="s">
        <v>587</v>
      </c>
      <c r="C32" s="0" t="s">
        <v>511</v>
      </c>
      <c r="D32" s="17" t="s">
        <v>544</v>
      </c>
      <c r="E32" s="18" t="s">
        <v>602</v>
      </c>
      <c r="F32" s="19" t="n">
        <v>0</v>
      </c>
      <c r="G32" s="18" t="s">
        <v>589</v>
      </c>
      <c r="H32" s="18" t="s">
        <v>603</v>
      </c>
      <c r="I32" s="18" t="s">
        <v>591</v>
      </c>
      <c r="J32" s="19" t="n">
        <v>390000000</v>
      </c>
      <c r="K32" s="19" t="n">
        <v>100000000</v>
      </c>
      <c r="L32" s="0" t="n">
        <v>2020</v>
      </c>
      <c r="M32" s="20" t="n">
        <v>43831</v>
      </c>
      <c r="N32" s="20" t="n">
        <v>43831</v>
      </c>
      <c r="O32" s="20" t="n">
        <v>43831</v>
      </c>
      <c r="P32" s="20" t="n">
        <v>44196</v>
      </c>
      <c r="Q32" s="21" t="s">
        <v>592</v>
      </c>
      <c r="R32" s="21" t="s">
        <v>592</v>
      </c>
      <c r="S32" s="19" t="s">
        <v>593</v>
      </c>
      <c r="T32" s="21" t="s">
        <v>592</v>
      </c>
      <c r="U32" s="21" t="s">
        <v>592</v>
      </c>
      <c r="V32" s="21" t="s">
        <v>592</v>
      </c>
      <c r="W32" s="21" t="s">
        <v>592</v>
      </c>
      <c r="X32" s="21" t="s">
        <v>592</v>
      </c>
      <c r="Y32" s="21" t="s">
        <v>592</v>
      </c>
      <c r="Z32" s="21" t="s">
        <v>592</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11311643.8356164</v>
      </c>
      <c r="AQ32" s="27" t="s">
        <v>594</v>
      </c>
    </row>
    <row r="33" customFormat="false" ht="13.8" hidden="false" customHeight="false" outlineLevel="0" collapsed="false">
      <c r="A33" s="17"/>
      <c r="B33" s="17" t="s">
        <v>595</v>
      </c>
      <c r="C33" s="0" t="s">
        <v>511</v>
      </c>
      <c r="D33" s="17" t="s">
        <v>544</v>
      </c>
      <c r="E33" s="18" t="s">
        <v>602</v>
      </c>
      <c r="F33" s="19" t="n">
        <v>0</v>
      </c>
      <c r="G33" s="18" t="s">
        <v>589</v>
      </c>
      <c r="H33" s="18" t="s">
        <v>603</v>
      </c>
      <c r="I33" s="18" t="s">
        <v>591</v>
      </c>
      <c r="J33" s="19" t="n">
        <v>390000000</v>
      </c>
      <c r="K33" s="19" t="n">
        <v>100000000</v>
      </c>
      <c r="L33" s="0" t="n">
        <v>2017</v>
      </c>
      <c r="M33" s="20" t="n">
        <v>42736</v>
      </c>
      <c r="N33" s="20" t="n">
        <v>43831</v>
      </c>
      <c r="O33" s="20" t="n">
        <v>43831</v>
      </c>
      <c r="P33" s="20" t="n">
        <v>44196</v>
      </c>
      <c r="Q33" s="21" t="s">
        <v>592</v>
      </c>
      <c r="R33" s="21" t="s">
        <v>592</v>
      </c>
      <c r="S33" s="19" t="s">
        <v>593</v>
      </c>
      <c r="T33" s="21" t="s">
        <v>592</v>
      </c>
      <c r="U33" s="21" t="s">
        <v>592</v>
      </c>
      <c r="V33" s="21" t="s">
        <v>592</v>
      </c>
      <c r="W33" s="21" t="s">
        <v>592</v>
      </c>
      <c r="X33" s="21" t="s">
        <v>592</v>
      </c>
      <c r="Y33" s="21" t="s">
        <v>592</v>
      </c>
      <c r="Z33" s="21" t="s">
        <v>592</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11986643.8356164</v>
      </c>
      <c r="AQ33" s="27" t="s">
        <v>594</v>
      </c>
    </row>
    <row r="34" customFormat="false" ht="13.8" hidden="false" customHeight="false" outlineLevel="0" collapsed="false">
      <c r="A34" s="17"/>
      <c r="B34" s="17" t="s">
        <v>596</v>
      </c>
      <c r="C34" s="0" t="s">
        <v>511</v>
      </c>
      <c r="D34" s="17" t="s">
        <v>544</v>
      </c>
      <c r="E34" s="18" t="s">
        <v>602</v>
      </c>
      <c r="F34" s="19" t="n">
        <v>0</v>
      </c>
      <c r="G34" s="18" t="s">
        <v>589</v>
      </c>
      <c r="H34" s="18" t="s">
        <v>603</v>
      </c>
      <c r="I34" s="18" t="s">
        <v>591</v>
      </c>
      <c r="J34" s="19" t="n">
        <v>390000000</v>
      </c>
      <c r="K34" s="19" t="n">
        <v>100000000</v>
      </c>
      <c r="L34" s="0" t="n">
        <v>2014</v>
      </c>
      <c r="M34" s="20" t="n">
        <v>41640</v>
      </c>
      <c r="N34" s="20" t="n">
        <v>43831</v>
      </c>
      <c r="O34" s="20" t="n">
        <v>43831</v>
      </c>
      <c r="P34" s="20" t="n">
        <v>44196</v>
      </c>
      <c r="Q34" s="21" t="s">
        <v>592</v>
      </c>
      <c r="R34" s="21" t="s">
        <v>592</v>
      </c>
      <c r="S34" s="19" t="s">
        <v>593</v>
      </c>
      <c r="T34" s="21" t="s">
        <v>592</v>
      </c>
      <c r="U34" s="21" t="s">
        <v>592</v>
      </c>
      <c r="V34" s="21" t="s">
        <v>592</v>
      </c>
      <c r="W34" s="21" t="s">
        <v>592</v>
      </c>
      <c r="X34" s="21" t="s">
        <v>592</v>
      </c>
      <c r="Y34" s="21" t="s">
        <v>592</v>
      </c>
      <c r="Z34" s="21" t="s">
        <v>592</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13786643.8356164</v>
      </c>
      <c r="AQ34" s="27" t="s">
        <v>594</v>
      </c>
    </row>
    <row r="35" customFormat="false" ht="13.8" hidden="false" customHeight="false" outlineLevel="0" collapsed="false">
      <c r="A35" s="17"/>
      <c r="B35" s="17" t="s">
        <v>597</v>
      </c>
      <c r="C35" s="0" t="s">
        <v>511</v>
      </c>
      <c r="D35" s="17" t="s">
        <v>544</v>
      </c>
      <c r="E35" s="18" t="s">
        <v>602</v>
      </c>
      <c r="F35" s="19" t="n">
        <v>0</v>
      </c>
      <c r="G35" s="18" t="s">
        <v>589</v>
      </c>
      <c r="H35" s="18" t="s">
        <v>603</v>
      </c>
      <c r="I35" s="18" t="s">
        <v>591</v>
      </c>
      <c r="J35" s="19" t="n">
        <v>390000000</v>
      </c>
      <c r="K35" s="19" t="n">
        <v>100000000</v>
      </c>
      <c r="L35" s="0" t="n">
        <v>2010</v>
      </c>
      <c r="M35" s="20" t="n">
        <v>40179</v>
      </c>
      <c r="N35" s="20" t="n">
        <v>43831</v>
      </c>
      <c r="O35" s="20" t="n">
        <v>43831</v>
      </c>
      <c r="P35" s="20" t="n">
        <v>44196</v>
      </c>
      <c r="Q35" s="21" t="s">
        <v>592</v>
      </c>
      <c r="R35" s="21" t="s">
        <v>592</v>
      </c>
      <c r="S35" s="19" t="s">
        <v>593</v>
      </c>
      <c r="T35" s="21" t="s">
        <v>592</v>
      </c>
      <c r="U35" s="21" t="s">
        <v>592</v>
      </c>
      <c r="V35" s="21" t="s">
        <v>592</v>
      </c>
      <c r="W35" s="21" t="s">
        <v>592</v>
      </c>
      <c r="X35" s="21" t="s">
        <v>592</v>
      </c>
      <c r="Y35" s="21" t="s">
        <v>592</v>
      </c>
      <c r="Z35" s="21" t="s">
        <v>592</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14686643.8356164</v>
      </c>
      <c r="AQ35" s="27" t="s">
        <v>594</v>
      </c>
    </row>
    <row r="36" customFormat="false" ht="13.8" hidden="false" customHeight="false" outlineLevel="0" collapsed="false">
      <c r="A36" s="17"/>
      <c r="B36" s="17" t="s">
        <v>598</v>
      </c>
      <c r="C36" s="0" t="s">
        <v>511</v>
      </c>
      <c r="D36" s="17" t="s">
        <v>544</v>
      </c>
      <c r="E36" s="18" t="s">
        <v>602</v>
      </c>
      <c r="F36" s="19" t="n">
        <v>0</v>
      </c>
      <c r="G36" s="18" t="s">
        <v>589</v>
      </c>
      <c r="H36" s="18" t="s">
        <v>603</v>
      </c>
      <c r="I36" s="18" t="s">
        <v>591</v>
      </c>
      <c r="J36" s="19" t="n">
        <v>390000000</v>
      </c>
      <c r="K36" s="19" t="n">
        <v>100000000</v>
      </c>
      <c r="L36" s="0" t="n">
        <v>2005</v>
      </c>
      <c r="M36" s="20" t="n">
        <v>38353</v>
      </c>
      <c r="N36" s="20" t="n">
        <v>43831</v>
      </c>
      <c r="O36" s="20" t="n">
        <v>43831</v>
      </c>
      <c r="P36" s="20" t="n">
        <v>44196</v>
      </c>
      <c r="Q36" s="21" t="s">
        <v>592</v>
      </c>
      <c r="R36" s="21" t="s">
        <v>592</v>
      </c>
      <c r="S36" s="19" t="n">
        <v>9000000</v>
      </c>
      <c r="T36" s="21" t="s">
        <v>592</v>
      </c>
      <c r="U36" s="21" t="s">
        <v>592</v>
      </c>
      <c r="V36" s="21" t="s">
        <v>592</v>
      </c>
      <c r="W36" s="21" t="s">
        <v>592</v>
      </c>
      <c r="X36" s="21" t="s">
        <v>592</v>
      </c>
      <c r="Y36" s="21" t="s">
        <v>592</v>
      </c>
      <c r="Z36" s="21" t="s">
        <v>592</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16936643.8356164</v>
      </c>
      <c r="AQ36" s="27" t="s">
        <v>594</v>
      </c>
    </row>
    <row r="37" customFormat="false" ht="13.8" hidden="false" customHeight="false" outlineLevel="0" collapsed="false">
      <c r="A37" s="17" t="s">
        <v>599</v>
      </c>
      <c r="B37" s="17" t="s">
        <v>587</v>
      </c>
      <c r="C37" s="0" t="s">
        <v>511</v>
      </c>
      <c r="D37" s="17" t="s">
        <v>544</v>
      </c>
      <c r="E37" s="18" t="s">
        <v>602</v>
      </c>
      <c r="F37" s="19" t="n">
        <v>0</v>
      </c>
      <c r="G37" s="18" t="s">
        <v>589</v>
      </c>
      <c r="H37" s="18" t="s">
        <v>603</v>
      </c>
      <c r="I37" s="18" t="s">
        <v>591</v>
      </c>
      <c r="J37" s="19" t="n">
        <v>400000000</v>
      </c>
      <c r="K37" s="19" t="n">
        <v>100000000</v>
      </c>
      <c r="L37" s="0" t="n">
        <v>2020</v>
      </c>
      <c r="M37" s="20" t="n">
        <v>43831</v>
      </c>
      <c r="N37" s="20" t="n">
        <v>43831</v>
      </c>
      <c r="O37" s="20" t="n">
        <v>43831</v>
      </c>
      <c r="P37" s="20" t="n">
        <v>44196</v>
      </c>
      <c r="Q37" s="21" t="s">
        <v>592</v>
      </c>
      <c r="R37" s="21" t="s">
        <v>592</v>
      </c>
      <c r="S37" s="19" t="n">
        <v>9000000</v>
      </c>
      <c r="T37" s="21" t="s">
        <v>592</v>
      </c>
      <c r="U37" s="21" t="s">
        <v>592</v>
      </c>
      <c r="V37" s="21" t="s">
        <v>592</v>
      </c>
      <c r="W37" s="21" t="s">
        <v>592</v>
      </c>
      <c r="X37" s="21" t="s">
        <v>592</v>
      </c>
      <c r="Y37" s="21" t="s">
        <v>592</v>
      </c>
      <c r="Z37" s="21" t="s">
        <v>592</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13411643.8356164</v>
      </c>
      <c r="AQ37" s="27" t="s">
        <v>594</v>
      </c>
    </row>
    <row r="38" customFormat="false" ht="13.8" hidden="false" customHeight="false" outlineLevel="0" collapsed="false">
      <c r="A38" s="17"/>
      <c r="B38" s="17" t="s">
        <v>595</v>
      </c>
      <c r="C38" s="0" t="s">
        <v>511</v>
      </c>
      <c r="D38" s="17" t="s">
        <v>544</v>
      </c>
      <c r="E38" s="18" t="s">
        <v>602</v>
      </c>
      <c r="F38" s="19" t="n">
        <v>0</v>
      </c>
      <c r="G38" s="18" t="s">
        <v>589</v>
      </c>
      <c r="H38" s="18" t="s">
        <v>603</v>
      </c>
      <c r="I38" s="18" t="s">
        <v>591</v>
      </c>
      <c r="J38" s="19" t="n">
        <v>400000000</v>
      </c>
      <c r="K38" s="19" t="n">
        <v>100000000</v>
      </c>
      <c r="L38" s="0" t="n">
        <v>2017</v>
      </c>
      <c r="M38" s="20" t="n">
        <v>42736</v>
      </c>
      <c r="N38" s="20" t="n">
        <v>43831</v>
      </c>
      <c r="O38" s="20" t="n">
        <v>43831</v>
      </c>
      <c r="P38" s="20" t="n">
        <v>44196</v>
      </c>
      <c r="Q38" s="21" t="s">
        <v>592</v>
      </c>
      <c r="R38" s="21" t="s">
        <v>592</v>
      </c>
      <c r="S38" s="19" t="n">
        <v>15000000</v>
      </c>
      <c r="T38" s="21" t="s">
        <v>592</v>
      </c>
      <c r="U38" s="21" t="s">
        <v>592</v>
      </c>
      <c r="V38" s="21" t="s">
        <v>592</v>
      </c>
      <c r="W38" s="21" t="s">
        <v>592</v>
      </c>
      <c r="X38" s="21" t="s">
        <v>592</v>
      </c>
      <c r="Y38" s="21" t="s">
        <v>592</v>
      </c>
      <c r="Z38" s="21" t="s">
        <v>592</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14986643.8356164</v>
      </c>
      <c r="AQ38" s="27" t="s">
        <v>594</v>
      </c>
    </row>
    <row r="39" customFormat="false" ht="13.8" hidden="false" customHeight="false" outlineLevel="0" collapsed="false">
      <c r="A39" s="17"/>
      <c r="B39" s="17" t="s">
        <v>596</v>
      </c>
      <c r="C39" s="0" t="s">
        <v>511</v>
      </c>
      <c r="D39" s="17" t="s">
        <v>544</v>
      </c>
      <c r="E39" s="18" t="s">
        <v>602</v>
      </c>
      <c r="F39" s="19" t="n">
        <v>0</v>
      </c>
      <c r="G39" s="18" t="s">
        <v>589</v>
      </c>
      <c r="H39" s="18" t="s">
        <v>603</v>
      </c>
      <c r="I39" s="18" t="s">
        <v>591</v>
      </c>
      <c r="J39" s="19" t="n">
        <v>400000000</v>
      </c>
      <c r="K39" s="19" t="n">
        <v>100000000</v>
      </c>
      <c r="L39" s="0" t="n">
        <v>2014</v>
      </c>
      <c r="M39" s="20" t="n">
        <v>41640</v>
      </c>
      <c r="N39" s="20" t="n">
        <v>43831</v>
      </c>
      <c r="O39" s="20" t="n">
        <v>43831</v>
      </c>
      <c r="P39" s="20" t="n">
        <v>44196</v>
      </c>
      <c r="Q39" s="21" t="s">
        <v>592</v>
      </c>
      <c r="R39" s="21" t="s">
        <v>592</v>
      </c>
      <c r="S39" s="19" t="n">
        <v>21000000</v>
      </c>
      <c r="T39" s="21" t="s">
        <v>592</v>
      </c>
      <c r="U39" s="21" t="s">
        <v>592</v>
      </c>
      <c r="V39" s="21" t="s">
        <v>592</v>
      </c>
      <c r="W39" s="21" t="s">
        <v>592</v>
      </c>
      <c r="X39" s="21" t="s">
        <v>592</v>
      </c>
      <c r="Y39" s="21" t="s">
        <v>592</v>
      </c>
      <c r="Z39" s="21" t="s">
        <v>592</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18886643.8356164</v>
      </c>
      <c r="AQ39" s="27" t="s">
        <v>594</v>
      </c>
    </row>
    <row r="40" customFormat="false" ht="13.8" hidden="false" customHeight="false" outlineLevel="0" collapsed="false">
      <c r="A40" s="17"/>
      <c r="B40" s="17" t="s">
        <v>597</v>
      </c>
      <c r="C40" s="0" t="s">
        <v>511</v>
      </c>
      <c r="D40" s="17" t="s">
        <v>544</v>
      </c>
      <c r="E40" s="18" t="s">
        <v>602</v>
      </c>
      <c r="F40" s="19" t="n">
        <v>0</v>
      </c>
      <c r="G40" s="18" t="s">
        <v>589</v>
      </c>
      <c r="H40" s="18" t="s">
        <v>603</v>
      </c>
      <c r="I40" s="18" t="s">
        <v>591</v>
      </c>
      <c r="J40" s="19" t="n">
        <v>400000000</v>
      </c>
      <c r="K40" s="19" t="n">
        <v>100000000</v>
      </c>
      <c r="L40" s="0" t="n">
        <v>2010</v>
      </c>
      <c r="M40" s="20" t="n">
        <v>40179</v>
      </c>
      <c r="N40" s="20" t="n">
        <v>43831</v>
      </c>
      <c r="O40" s="20" t="n">
        <v>43831</v>
      </c>
      <c r="P40" s="20" t="n">
        <v>44196</v>
      </c>
      <c r="Q40" s="21" t="s">
        <v>592</v>
      </c>
      <c r="R40" s="21" t="s">
        <v>592</v>
      </c>
      <c r="S40" s="19" t="n">
        <v>9000000</v>
      </c>
      <c r="T40" s="21" t="s">
        <v>592</v>
      </c>
      <c r="U40" s="21" t="s">
        <v>592</v>
      </c>
      <c r="V40" s="21" t="s">
        <v>592</v>
      </c>
      <c r="W40" s="21" t="s">
        <v>592</v>
      </c>
      <c r="X40" s="21" t="s">
        <v>592</v>
      </c>
      <c r="Y40" s="21" t="s">
        <v>592</v>
      </c>
      <c r="Z40" s="21" t="s">
        <v>592</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16786643.8356164</v>
      </c>
      <c r="AQ40" s="27" t="s">
        <v>594</v>
      </c>
    </row>
    <row r="41" customFormat="false" ht="13.8" hidden="false" customHeight="false" outlineLevel="0" collapsed="false">
      <c r="A41" s="17"/>
      <c r="B41" s="17" t="s">
        <v>598</v>
      </c>
      <c r="C41" s="0" t="s">
        <v>511</v>
      </c>
      <c r="D41" s="17" t="s">
        <v>544</v>
      </c>
      <c r="E41" s="18" t="s">
        <v>602</v>
      </c>
      <c r="F41" s="19" t="n">
        <v>0</v>
      </c>
      <c r="G41" s="18" t="s">
        <v>589</v>
      </c>
      <c r="H41" s="18" t="s">
        <v>603</v>
      </c>
      <c r="I41" s="18" t="s">
        <v>591</v>
      </c>
      <c r="J41" s="19" t="n">
        <v>400000000</v>
      </c>
      <c r="K41" s="19" t="n">
        <v>100000000</v>
      </c>
      <c r="L41" s="0" t="n">
        <v>2005</v>
      </c>
      <c r="M41" s="20" t="n">
        <v>38353</v>
      </c>
      <c r="N41" s="20" t="n">
        <v>43831</v>
      </c>
      <c r="O41" s="20" t="n">
        <v>43831</v>
      </c>
      <c r="P41" s="20" t="n">
        <v>44196</v>
      </c>
      <c r="Q41" s="21" t="s">
        <v>592</v>
      </c>
      <c r="R41" s="21" t="s">
        <v>592</v>
      </c>
      <c r="S41" s="19" t="n">
        <v>9000000</v>
      </c>
      <c r="T41" s="21" t="s">
        <v>592</v>
      </c>
      <c r="U41" s="21" t="s">
        <v>592</v>
      </c>
      <c r="V41" s="21" t="s">
        <v>592</v>
      </c>
      <c r="W41" s="21" t="s">
        <v>592</v>
      </c>
      <c r="X41" s="21" t="s">
        <v>592</v>
      </c>
      <c r="Y41" s="21" t="s">
        <v>592</v>
      </c>
      <c r="Z41" s="21" t="s">
        <v>592</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16936643.8356164</v>
      </c>
      <c r="AQ41" s="27" t="s">
        <v>594</v>
      </c>
    </row>
    <row r="42" customFormat="false" ht="13.8" hidden="false" customHeight="false" outlineLevel="0" collapsed="false">
      <c r="A42" s="17" t="s">
        <v>600</v>
      </c>
      <c r="B42" s="17" t="s">
        <v>587</v>
      </c>
      <c r="C42" s="0" t="s">
        <v>511</v>
      </c>
      <c r="D42" s="17" t="s">
        <v>544</v>
      </c>
      <c r="E42" s="18" t="s">
        <v>602</v>
      </c>
      <c r="F42" s="19" t="n">
        <v>0</v>
      </c>
      <c r="G42" s="18" t="s">
        <v>589</v>
      </c>
      <c r="H42" s="18" t="s">
        <v>603</v>
      </c>
      <c r="I42" s="18" t="s">
        <v>591</v>
      </c>
      <c r="J42" s="19" t="n">
        <v>410000000</v>
      </c>
      <c r="K42" s="19" t="n">
        <v>400000000</v>
      </c>
      <c r="L42" s="0" t="n">
        <v>2020</v>
      </c>
      <c r="M42" s="20" t="n">
        <v>43831</v>
      </c>
      <c r="N42" s="20" t="n">
        <v>43831</v>
      </c>
      <c r="O42" s="20" t="n">
        <v>43831</v>
      </c>
      <c r="P42" s="20" t="n">
        <v>44196</v>
      </c>
      <c r="Q42" s="21" t="s">
        <v>592</v>
      </c>
      <c r="R42" s="21" t="s">
        <v>592</v>
      </c>
      <c r="S42" s="19" t="s">
        <v>593</v>
      </c>
      <c r="T42" s="21" t="s">
        <v>592</v>
      </c>
      <c r="U42" s="21" t="s">
        <v>592</v>
      </c>
      <c r="V42" s="21" t="s">
        <v>592</v>
      </c>
      <c r="W42" s="21" t="s">
        <v>592</v>
      </c>
      <c r="X42" s="21" t="s">
        <v>592</v>
      </c>
      <c r="Y42" s="21" t="s">
        <v>592</v>
      </c>
      <c r="Z42" s="21" t="s">
        <v>592</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45246575.3424658</v>
      </c>
      <c r="AQ42" s="27" t="s">
        <v>594</v>
      </c>
    </row>
    <row r="43" customFormat="false" ht="13.8" hidden="false" customHeight="false" outlineLevel="0" collapsed="false">
      <c r="A43" s="17"/>
      <c r="B43" s="17" t="s">
        <v>595</v>
      </c>
      <c r="C43" s="0" t="s">
        <v>511</v>
      </c>
      <c r="D43" s="17" t="s">
        <v>544</v>
      </c>
      <c r="E43" s="18" t="s">
        <v>602</v>
      </c>
      <c r="F43" s="19" t="n">
        <v>0</v>
      </c>
      <c r="G43" s="18" t="s">
        <v>589</v>
      </c>
      <c r="H43" s="18" t="s">
        <v>603</v>
      </c>
      <c r="I43" s="18" t="s">
        <v>591</v>
      </c>
      <c r="J43" s="19" t="n">
        <v>500000000</v>
      </c>
      <c r="K43" s="19" t="n">
        <v>400000000</v>
      </c>
      <c r="L43" s="0" t="n">
        <v>2017</v>
      </c>
      <c r="M43" s="20" t="n">
        <v>42736</v>
      </c>
      <c r="N43" s="20" t="n">
        <v>43831</v>
      </c>
      <c r="O43" s="20" t="n">
        <v>43831</v>
      </c>
      <c r="P43" s="20" t="n">
        <v>44196</v>
      </c>
      <c r="Q43" s="21" t="s">
        <v>592</v>
      </c>
      <c r="R43" s="21" t="s">
        <v>592</v>
      </c>
      <c r="S43" s="19" t="s">
        <v>593</v>
      </c>
      <c r="T43" s="21" t="s">
        <v>592</v>
      </c>
      <c r="U43" s="21" t="s">
        <v>592</v>
      </c>
      <c r="V43" s="21" t="s">
        <v>592</v>
      </c>
      <c r="W43" s="21" t="s">
        <v>592</v>
      </c>
      <c r="X43" s="21" t="s">
        <v>592</v>
      </c>
      <c r="Y43" s="21" t="s">
        <v>592</v>
      </c>
      <c r="Z43" s="21" t="s">
        <v>592</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47346575.3424658</v>
      </c>
      <c r="AQ43" s="27" t="s">
        <v>594</v>
      </c>
    </row>
    <row r="44" customFormat="false" ht="13.8" hidden="false" customHeight="false" outlineLevel="0" collapsed="false">
      <c r="A44" s="17"/>
      <c r="B44" s="17" t="s">
        <v>596</v>
      </c>
      <c r="C44" s="0" t="s">
        <v>511</v>
      </c>
      <c r="D44" s="17" t="s">
        <v>544</v>
      </c>
      <c r="E44" s="18" t="s">
        <v>602</v>
      </c>
      <c r="F44" s="19" t="n">
        <v>0</v>
      </c>
      <c r="G44" s="18" t="s">
        <v>589</v>
      </c>
      <c r="H44" s="18" t="s">
        <v>603</v>
      </c>
      <c r="I44" s="18" t="s">
        <v>591</v>
      </c>
      <c r="J44" s="19" t="n">
        <v>420000000</v>
      </c>
      <c r="K44" s="19" t="n">
        <v>400000000</v>
      </c>
      <c r="L44" s="0" t="n">
        <v>2014</v>
      </c>
      <c r="M44" s="20" t="n">
        <v>41640</v>
      </c>
      <c r="N44" s="20" t="n">
        <v>43831</v>
      </c>
      <c r="O44" s="20" t="n">
        <v>43831</v>
      </c>
      <c r="P44" s="20" t="n">
        <v>44196</v>
      </c>
      <c r="Q44" s="21" t="s">
        <v>592</v>
      </c>
      <c r="R44" s="21" t="s">
        <v>592</v>
      </c>
      <c r="S44" s="19" t="s">
        <v>593</v>
      </c>
      <c r="T44" s="21" t="s">
        <v>592</v>
      </c>
      <c r="U44" s="21" t="s">
        <v>592</v>
      </c>
      <c r="V44" s="21" t="s">
        <v>592</v>
      </c>
      <c r="W44" s="21" t="s">
        <v>592</v>
      </c>
      <c r="X44" s="21" t="s">
        <v>592</v>
      </c>
      <c r="Y44" s="21" t="s">
        <v>592</v>
      </c>
      <c r="Z44" s="21" t="s">
        <v>592</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49746575.3424658</v>
      </c>
      <c r="AQ44" s="27" t="s">
        <v>594</v>
      </c>
    </row>
    <row r="45" customFormat="false" ht="13.8" hidden="false" customHeight="false" outlineLevel="0" collapsed="false">
      <c r="A45" s="17"/>
      <c r="B45" s="17" t="s">
        <v>597</v>
      </c>
      <c r="C45" s="0" t="s">
        <v>511</v>
      </c>
      <c r="D45" s="17" t="s">
        <v>544</v>
      </c>
      <c r="E45" s="18" t="s">
        <v>602</v>
      </c>
      <c r="F45" s="19" t="n">
        <v>0</v>
      </c>
      <c r="G45" s="18" t="s">
        <v>589</v>
      </c>
      <c r="H45" s="18" t="s">
        <v>603</v>
      </c>
      <c r="I45" s="18" t="s">
        <v>591</v>
      </c>
      <c r="J45" s="19" t="n">
        <v>600000000</v>
      </c>
      <c r="K45" s="19" t="n">
        <v>400000000</v>
      </c>
      <c r="L45" s="0" t="n">
        <v>2010</v>
      </c>
      <c r="M45" s="20" t="n">
        <v>40179</v>
      </c>
      <c r="N45" s="20" t="n">
        <v>43831</v>
      </c>
      <c r="O45" s="20" t="n">
        <v>43831</v>
      </c>
      <c r="P45" s="20" t="n">
        <v>44196</v>
      </c>
      <c r="Q45" s="21" t="s">
        <v>592</v>
      </c>
      <c r="R45" s="21" t="s">
        <v>592</v>
      </c>
      <c r="S45" s="19" t="s">
        <v>593</v>
      </c>
      <c r="T45" s="21" t="s">
        <v>592</v>
      </c>
      <c r="U45" s="21" t="s">
        <v>592</v>
      </c>
      <c r="V45" s="21" t="s">
        <v>592</v>
      </c>
      <c r="W45" s="21" t="s">
        <v>592</v>
      </c>
      <c r="X45" s="21" t="s">
        <v>592</v>
      </c>
      <c r="Y45" s="21" t="s">
        <v>592</v>
      </c>
      <c r="Z45" s="21" t="s">
        <v>592</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53946575.3424658</v>
      </c>
      <c r="AQ45" s="27" t="s">
        <v>594</v>
      </c>
    </row>
    <row r="46" customFormat="false" ht="13.8" hidden="false" customHeight="false" outlineLevel="0" collapsed="false">
      <c r="A46" s="17"/>
      <c r="B46" s="17" t="s">
        <v>598</v>
      </c>
      <c r="C46" s="0" t="s">
        <v>511</v>
      </c>
      <c r="D46" s="17" t="s">
        <v>544</v>
      </c>
      <c r="E46" s="18" t="s">
        <v>602</v>
      </c>
      <c r="F46" s="19" t="n">
        <v>0</v>
      </c>
      <c r="G46" s="18" t="s">
        <v>589</v>
      </c>
      <c r="H46" s="18" t="s">
        <v>603</v>
      </c>
      <c r="I46" s="18" t="s">
        <v>591</v>
      </c>
      <c r="J46" s="19" t="n">
        <v>600000000</v>
      </c>
      <c r="K46" s="19" t="n">
        <v>100000000</v>
      </c>
      <c r="L46" s="0" t="n">
        <v>2005</v>
      </c>
      <c r="M46" s="20" t="n">
        <v>38353</v>
      </c>
      <c r="N46" s="20" t="n">
        <v>43831</v>
      </c>
      <c r="O46" s="20" t="n">
        <v>43831</v>
      </c>
      <c r="P46" s="20" t="n">
        <v>44196</v>
      </c>
      <c r="Q46" s="21" t="s">
        <v>592</v>
      </c>
      <c r="R46" s="21" t="s">
        <v>592</v>
      </c>
      <c r="S46" s="19" t="n">
        <v>9000000</v>
      </c>
      <c r="T46" s="21" t="s">
        <v>592</v>
      </c>
      <c r="U46" s="21" t="s">
        <v>592</v>
      </c>
      <c r="V46" s="21" t="s">
        <v>592</v>
      </c>
      <c r="W46" s="21" t="s">
        <v>592</v>
      </c>
      <c r="X46" s="21" t="s">
        <v>592</v>
      </c>
      <c r="Y46" s="21" t="s">
        <v>592</v>
      </c>
      <c r="Z46" s="21" t="s">
        <v>592</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15736643.8356164</v>
      </c>
      <c r="AQ46" s="27" t="s">
        <v>594</v>
      </c>
    </row>
    <row r="47" customFormat="false" ht="13.8" hidden="false" customHeight="false" outlineLevel="0" collapsed="false">
      <c r="A47" s="17" t="s">
        <v>586</v>
      </c>
      <c r="B47" s="17" t="s">
        <v>587</v>
      </c>
      <c r="C47" s="0" t="s">
        <v>511</v>
      </c>
      <c r="D47" s="17" t="s">
        <v>527</v>
      </c>
      <c r="E47" s="18" t="s">
        <v>604</v>
      </c>
      <c r="F47" s="19" t="n">
        <v>0</v>
      </c>
      <c r="G47" s="18" t="s">
        <v>589</v>
      </c>
      <c r="H47" s="18" t="s">
        <v>605</v>
      </c>
      <c r="I47" s="18" t="s">
        <v>591</v>
      </c>
      <c r="J47" s="19" t="n">
        <v>390000000</v>
      </c>
      <c r="K47" s="19" t="n">
        <v>100000000</v>
      </c>
      <c r="L47" s="0" t="n">
        <v>2020</v>
      </c>
      <c r="M47" s="20" t="n">
        <v>43831</v>
      </c>
      <c r="N47" s="20" t="n">
        <v>43831</v>
      </c>
      <c r="O47" s="20" t="n">
        <v>43831</v>
      </c>
      <c r="P47" s="20" t="n">
        <v>44196</v>
      </c>
      <c r="Q47" s="21" t="s">
        <v>592</v>
      </c>
      <c r="R47" s="21" t="s">
        <v>592</v>
      </c>
      <c r="S47" s="19" t="s">
        <v>593</v>
      </c>
      <c r="T47" s="21" t="s">
        <v>592</v>
      </c>
      <c r="U47" s="21" t="s">
        <v>592</v>
      </c>
      <c r="V47" s="21" t="s">
        <v>592</v>
      </c>
      <c r="W47" s="21" t="s">
        <v>592</v>
      </c>
      <c r="X47" s="21" t="s">
        <v>592</v>
      </c>
      <c r="Y47" s="21" t="s">
        <v>592</v>
      </c>
      <c r="Z47" s="21" t="s">
        <v>592</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11461643.8356164</v>
      </c>
      <c r="AQ47" s="27" t="s">
        <v>594</v>
      </c>
    </row>
    <row r="48" customFormat="false" ht="13.8" hidden="false" customHeight="false" outlineLevel="0" collapsed="false">
      <c r="A48" s="17"/>
      <c r="B48" s="17" t="s">
        <v>595</v>
      </c>
      <c r="C48" s="0" t="s">
        <v>511</v>
      </c>
      <c r="D48" s="17" t="s">
        <v>527</v>
      </c>
      <c r="E48" s="18" t="s">
        <v>604</v>
      </c>
      <c r="F48" s="19" t="n">
        <v>0</v>
      </c>
      <c r="G48" s="18" t="s">
        <v>589</v>
      </c>
      <c r="H48" s="18" t="s">
        <v>605</v>
      </c>
      <c r="I48" s="18" t="s">
        <v>591</v>
      </c>
      <c r="J48" s="19" t="n">
        <v>390000000</v>
      </c>
      <c r="K48" s="19" t="n">
        <v>100000000</v>
      </c>
      <c r="L48" s="0" t="n">
        <v>2017</v>
      </c>
      <c r="M48" s="20" t="n">
        <v>42736</v>
      </c>
      <c r="N48" s="20" t="n">
        <v>43831</v>
      </c>
      <c r="O48" s="20" t="n">
        <v>43831</v>
      </c>
      <c r="P48" s="20" t="n">
        <v>44196</v>
      </c>
      <c r="Q48" s="21" t="s">
        <v>592</v>
      </c>
      <c r="R48" s="21" t="s">
        <v>592</v>
      </c>
      <c r="S48" s="19" t="s">
        <v>593</v>
      </c>
      <c r="T48" s="21" t="s">
        <v>592</v>
      </c>
      <c r="U48" s="21" t="s">
        <v>592</v>
      </c>
      <c r="V48" s="21" t="s">
        <v>592</v>
      </c>
      <c r="W48" s="21" t="s">
        <v>592</v>
      </c>
      <c r="X48" s="21" t="s">
        <v>592</v>
      </c>
      <c r="Y48" s="21" t="s">
        <v>592</v>
      </c>
      <c r="Z48" s="21" t="s">
        <v>592</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11986643.8356164</v>
      </c>
      <c r="AQ48" s="27" t="s">
        <v>594</v>
      </c>
    </row>
    <row r="49" customFormat="false" ht="13.8" hidden="false" customHeight="false" outlineLevel="0" collapsed="false">
      <c r="A49" s="17"/>
      <c r="B49" s="17" t="s">
        <v>596</v>
      </c>
      <c r="C49" s="0" t="s">
        <v>511</v>
      </c>
      <c r="D49" s="17" t="s">
        <v>527</v>
      </c>
      <c r="E49" s="18" t="s">
        <v>604</v>
      </c>
      <c r="F49" s="19" t="n">
        <v>0</v>
      </c>
      <c r="G49" s="18" t="s">
        <v>589</v>
      </c>
      <c r="H49" s="18" t="s">
        <v>605</v>
      </c>
      <c r="I49" s="18" t="s">
        <v>591</v>
      </c>
      <c r="J49" s="19" t="n">
        <v>390000000</v>
      </c>
      <c r="K49" s="19" t="n">
        <v>100000000</v>
      </c>
      <c r="L49" s="0" t="n">
        <v>2014</v>
      </c>
      <c r="M49" s="20" t="n">
        <v>41640</v>
      </c>
      <c r="N49" s="20" t="n">
        <v>43831</v>
      </c>
      <c r="O49" s="20" t="n">
        <v>43831</v>
      </c>
      <c r="P49" s="20" t="n">
        <v>44196</v>
      </c>
      <c r="Q49" s="21" t="s">
        <v>592</v>
      </c>
      <c r="R49" s="21" t="s">
        <v>592</v>
      </c>
      <c r="S49" s="19" t="s">
        <v>593</v>
      </c>
      <c r="T49" s="21" t="s">
        <v>592</v>
      </c>
      <c r="U49" s="21" t="s">
        <v>592</v>
      </c>
      <c r="V49" s="21" t="s">
        <v>592</v>
      </c>
      <c r="W49" s="21" t="s">
        <v>592</v>
      </c>
      <c r="X49" s="21" t="s">
        <v>592</v>
      </c>
      <c r="Y49" s="21" t="s">
        <v>592</v>
      </c>
      <c r="Z49" s="21" t="s">
        <v>592</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13786643.8356164</v>
      </c>
      <c r="AQ49" s="27" t="s">
        <v>594</v>
      </c>
    </row>
    <row r="50" customFormat="false" ht="13.8" hidden="false" customHeight="false" outlineLevel="0" collapsed="false">
      <c r="A50" s="17"/>
      <c r="B50" s="17" t="s">
        <v>597</v>
      </c>
      <c r="C50" s="0" t="s">
        <v>511</v>
      </c>
      <c r="D50" s="17" t="s">
        <v>527</v>
      </c>
      <c r="E50" s="18" t="s">
        <v>604</v>
      </c>
      <c r="F50" s="19" t="n">
        <v>0</v>
      </c>
      <c r="G50" s="18" t="s">
        <v>589</v>
      </c>
      <c r="H50" s="18" t="s">
        <v>605</v>
      </c>
      <c r="I50" s="18" t="s">
        <v>591</v>
      </c>
      <c r="J50" s="19" t="n">
        <v>390000000</v>
      </c>
      <c r="K50" s="19" t="n">
        <v>100000000</v>
      </c>
      <c r="L50" s="0" t="n">
        <v>2010</v>
      </c>
      <c r="M50" s="20" t="n">
        <v>40179</v>
      </c>
      <c r="N50" s="20" t="n">
        <v>43831</v>
      </c>
      <c r="O50" s="20" t="n">
        <v>43831</v>
      </c>
      <c r="P50" s="20" t="n">
        <v>44196</v>
      </c>
      <c r="Q50" s="21" t="s">
        <v>592</v>
      </c>
      <c r="R50" s="21" t="s">
        <v>592</v>
      </c>
      <c r="S50" s="19" t="s">
        <v>593</v>
      </c>
      <c r="T50" s="21" t="s">
        <v>592</v>
      </c>
      <c r="U50" s="21" t="s">
        <v>592</v>
      </c>
      <c r="V50" s="21" t="s">
        <v>592</v>
      </c>
      <c r="W50" s="21" t="s">
        <v>592</v>
      </c>
      <c r="X50" s="21" t="s">
        <v>592</v>
      </c>
      <c r="Y50" s="21" t="s">
        <v>592</v>
      </c>
      <c r="Z50" s="21" t="s">
        <v>592</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14686643.8356164</v>
      </c>
      <c r="AQ50" s="27" t="s">
        <v>594</v>
      </c>
    </row>
    <row r="51" customFormat="false" ht="13.8" hidden="false" customHeight="false" outlineLevel="0" collapsed="false">
      <c r="A51" s="17"/>
      <c r="B51" s="17" t="s">
        <v>598</v>
      </c>
      <c r="C51" s="0" t="s">
        <v>511</v>
      </c>
      <c r="D51" s="17" t="s">
        <v>527</v>
      </c>
      <c r="E51" s="18" t="s">
        <v>604</v>
      </c>
      <c r="F51" s="19" t="n">
        <v>0</v>
      </c>
      <c r="G51" s="18" t="s">
        <v>589</v>
      </c>
      <c r="H51" s="18" t="s">
        <v>605</v>
      </c>
      <c r="I51" s="18" t="s">
        <v>591</v>
      </c>
      <c r="J51" s="19" t="n">
        <v>390000000</v>
      </c>
      <c r="K51" s="19" t="n">
        <v>100000000</v>
      </c>
      <c r="L51" s="0" t="n">
        <v>2005</v>
      </c>
      <c r="M51" s="20" t="n">
        <v>38353</v>
      </c>
      <c r="N51" s="20" t="n">
        <v>43831</v>
      </c>
      <c r="O51" s="20" t="n">
        <v>43831</v>
      </c>
      <c r="P51" s="20" t="n">
        <v>44196</v>
      </c>
      <c r="Q51" s="21" t="s">
        <v>592</v>
      </c>
      <c r="R51" s="21" t="s">
        <v>592</v>
      </c>
      <c r="S51" s="19" t="n">
        <v>9000000</v>
      </c>
      <c r="T51" s="21" t="s">
        <v>592</v>
      </c>
      <c r="U51" s="21" t="s">
        <v>592</v>
      </c>
      <c r="V51" s="21" t="s">
        <v>592</v>
      </c>
      <c r="W51" s="21" t="s">
        <v>592</v>
      </c>
      <c r="X51" s="21" t="s">
        <v>592</v>
      </c>
      <c r="Y51" s="21" t="s">
        <v>592</v>
      </c>
      <c r="Z51" s="21" t="s">
        <v>592</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16936643.8356164</v>
      </c>
      <c r="AQ51" s="27" t="s">
        <v>594</v>
      </c>
    </row>
    <row r="52" customFormat="false" ht="13.8" hidden="false" customHeight="false" outlineLevel="0" collapsed="false">
      <c r="A52" s="17" t="s">
        <v>599</v>
      </c>
      <c r="B52" s="17" t="s">
        <v>587</v>
      </c>
      <c r="C52" s="0" t="s">
        <v>511</v>
      </c>
      <c r="D52" s="17" t="s">
        <v>527</v>
      </c>
      <c r="E52" s="18" t="s">
        <v>604</v>
      </c>
      <c r="F52" s="19" t="n">
        <v>0</v>
      </c>
      <c r="G52" s="18" t="s">
        <v>589</v>
      </c>
      <c r="H52" s="18" t="s">
        <v>605</v>
      </c>
      <c r="I52" s="18" t="s">
        <v>591</v>
      </c>
      <c r="J52" s="19" t="n">
        <v>400000000</v>
      </c>
      <c r="K52" s="19" t="n">
        <v>100000000</v>
      </c>
      <c r="L52" s="0" t="n">
        <v>2020</v>
      </c>
      <c r="M52" s="20" t="n">
        <v>43831</v>
      </c>
      <c r="N52" s="20" t="n">
        <v>43831</v>
      </c>
      <c r="O52" s="20" t="n">
        <v>43831</v>
      </c>
      <c r="P52" s="20" t="n">
        <v>44196</v>
      </c>
      <c r="Q52" s="21" t="s">
        <v>592</v>
      </c>
      <c r="R52" s="21" t="s">
        <v>592</v>
      </c>
      <c r="S52" s="19" t="n">
        <v>9000000</v>
      </c>
      <c r="T52" s="21" t="s">
        <v>592</v>
      </c>
      <c r="U52" s="21" t="s">
        <v>592</v>
      </c>
      <c r="V52" s="21" t="s">
        <v>592</v>
      </c>
      <c r="W52" s="21" t="s">
        <v>592</v>
      </c>
      <c r="X52" s="21" t="s">
        <v>592</v>
      </c>
      <c r="Y52" s="21" t="s">
        <v>592</v>
      </c>
      <c r="Z52" s="21" t="s">
        <v>592</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13561643.8356164</v>
      </c>
      <c r="AQ52" s="27" t="s">
        <v>594</v>
      </c>
    </row>
    <row r="53" customFormat="false" ht="13.8" hidden="false" customHeight="false" outlineLevel="0" collapsed="false">
      <c r="A53" s="17"/>
      <c r="B53" s="17" t="s">
        <v>595</v>
      </c>
      <c r="C53" s="0" t="s">
        <v>511</v>
      </c>
      <c r="D53" s="17" t="s">
        <v>527</v>
      </c>
      <c r="E53" s="18" t="s">
        <v>604</v>
      </c>
      <c r="F53" s="19" t="n">
        <v>0</v>
      </c>
      <c r="G53" s="18" t="s">
        <v>589</v>
      </c>
      <c r="H53" s="18" t="s">
        <v>605</v>
      </c>
      <c r="I53" s="18" t="s">
        <v>591</v>
      </c>
      <c r="J53" s="19" t="n">
        <v>400000000</v>
      </c>
      <c r="K53" s="19" t="n">
        <v>100000000</v>
      </c>
      <c r="L53" s="0" t="n">
        <v>2017</v>
      </c>
      <c r="M53" s="20" t="n">
        <v>42736</v>
      </c>
      <c r="N53" s="20" t="n">
        <v>43831</v>
      </c>
      <c r="O53" s="20" t="n">
        <v>43831</v>
      </c>
      <c r="P53" s="20" t="n">
        <v>44196</v>
      </c>
      <c r="Q53" s="21" t="s">
        <v>592</v>
      </c>
      <c r="R53" s="21" t="s">
        <v>592</v>
      </c>
      <c r="S53" s="19" t="n">
        <v>15000000</v>
      </c>
      <c r="T53" s="21" t="s">
        <v>592</v>
      </c>
      <c r="U53" s="21" t="s">
        <v>592</v>
      </c>
      <c r="V53" s="21" t="s">
        <v>592</v>
      </c>
      <c r="W53" s="21" t="s">
        <v>592</v>
      </c>
      <c r="X53" s="21" t="s">
        <v>592</v>
      </c>
      <c r="Y53" s="21" t="s">
        <v>592</v>
      </c>
      <c r="Z53" s="21" t="s">
        <v>592</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14986643.8356164</v>
      </c>
      <c r="AQ53" s="27" t="s">
        <v>594</v>
      </c>
    </row>
    <row r="54" customFormat="false" ht="13.8" hidden="false" customHeight="false" outlineLevel="0" collapsed="false">
      <c r="A54" s="17"/>
      <c r="B54" s="17" t="s">
        <v>596</v>
      </c>
      <c r="C54" s="0" t="s">
        <v>511</v>
      </c>
      <c r="D54" s="17" t="s">
        <v>527</v>
      </c>
      <c r="E54" s="18" t="s">
        <v>604</v>
      </c>
      <c r="F54" s="19" t="n">
        <v>0</v>
      </c>
      <c r="G54" s="18" t="s">
        <v>589</v>
      </c>
      <c r="H54" s="18" t="s">
        <v>605</v>
      </c>
      <c r="I54" s="18" t="s">
        <v>591</v>
      </c>
      <c r="J54" s="19" t="n">
        <v>400000000</v>
      </c>
      <c r="K54" s="19" t="n">
        <v>100000000</v>
      </c>
      <c r="L54" s="0" t="n">
        <v>2014</v>
      </c>
      <c r="M54" s="20" t="n">
        <v>41640</v>
      </c>
      <c r="N54" s="20" t="n">
        <v>43831</v>
      </c>
      <c r="O54" s="20" t="n">
        <v>43831</v>
      </c>
      <c r="P54" s="20" t="n">
        <v>44196</v>
      </c>
      <c r="Q54" s="21" t="s">
        <v>592</v>
      </c>
      <c r="R54" s="21" t="s">
        <v>592</v>
      </c>
      <c r="S54" s="19" t="n">
        <v>21000000</v>
      </c>
      <c r="T54" s="21" t="s">
        <v>592</v>
      </c>
      <c r="U54" s="21" t="s">
        <v>592</v>
      </c>
      <c r="V54" s="21" t="s">
        <v>592</v>
      </c>
      <c r="W54" s="21" t="s">
        <v>592</v>
      </c>
      <c r="X54" s="21" t="s">
        <v>592</v>
      </c>
      <c r="Y54" s="21" t="s">
        <v>592</v>
      </c>
      <c r="Z54" s="21" t="s">
        <v>592</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18886643.8356164</v>
      </c>
      <c r="AQ54" s="27" t="s">
        <v>594</v>
      </c>
    </row>
    <row r="55" customFormat="false" ht="13.8" hidden="false" customHeight="false" outlineLevel="0" collapsed="false">
      <c r="A55" s="17"/>
      <c r="B55" s="17" t="s">
        <v>597</v>
      </c>
      <c r="C55" s="0" t="s">
        <v>511</v>
      </c>
      <c r="D55" s="17" t="s">
        <v>527</v>
      </c>
      <c r="E55" s="18" t="s">
        <v>604</v>
      </c>
      <c r="F55" s="19" t="n">
        <v>0</v>
      </c>
      <c r="G55" s="18" t="s">
        <v>589</v>
      </c>
      <c r="H55" s="18" t="s">
        <v>605</v>
      </c>
      <c r="I55" s="18" t="s">
        <v>591</v>
      </c>
      <c r="J55" s="19" t="n">
        <v>400000000</v>
      </c>
      <c r="K55" s="19" t="n">
        <v>100000000</v>
      </c>
      <c r="L55" s="0" t="n">
        <v>2010</v>
      </c>
      <c r="M55" s="20" t="n">
        <v>40179</v>
      </c>
      <c r="N55" s="20" t="n">
        <v>43831</v>
      </c>
      <c r="O55" s="20" t="n">
        <v>43831</v>
      </c>
      <c r="P55" s="20" t="n">
        <v>44196</v>
      </c>
      <c r="Q55" s="21" t="s">
        <v>592</v>
      </c>
      <c r="R55" s="21" t="s">
        <v>592</v>
      </c>
      <c r="S55" s="19" t="n">
        <v>9000000</v>
      </c>
      <c r="T55" s="21" t="s">
        <v>592</v>
      </c>
      <c r="U55" s="21" t="s">
        <v>592</v>
      </c>
      <c r="V55" s="21" t="s">
        <v>592</v>
      </c>
      <c r="W55" s="21" t="s">
        <v>592</v>
      </c>
      <c r="X55" s="21" t="s">
        <v>592</v>
      </c>
      <c r="Y55" s="21" t="s">
        <v>592</v>
      </c>
      <c r="Z55" s="21" t="s">
        <v>592</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16786643.8356164</v>
      </c>
      <c r="AQ55" s="27" t="s">
        <v>594</v>
      </c>
    </row>
    <row r="56" customFormat="false" ht="13.8" hidden="false" customHeight="false" outlineLevel="0" collapsed="false">
      <c r="A56" s="17"/>
      <c r="B56" s="17" t="s">
        <v>598</v>
      </c>
      <c r="C56" s="0" t="s">
        <v>511</v>
      </c>
      <c r="D56" s="17" t="s">
        <v>527</v>
      </c>
      <c r="E56" s="18" t="s">
        <v>604</v>
      </c>
      <c r="F56" s="19" t="n">
        <v>0</v>
      </c>
      <c r="G56" s="18" t="s">
        <v>589</v>
      </c>
      <c r="H56" s="18" t="s">
        <v>605</v>
      </c>
      <c r="I56" s="18" t="s">
        <v>591</v>
      </c>
      <c r="J56" s="19" t="n">
        <v>400000000</v>
      </c>
      <c r="K56" s="19" t="n">
        <v>100000000</v>
      </c>
      <c r="L56" s="0" t="n">
        <v>2005</v>
      </c>
      <c r="M56" s="20" t="n">
        <v>38353</v>
      </c>
      <c r="N56" s="20" t="n">
        <v>43831</v>
      </c>
      <c r="O56" s="20" t="n">
        <v>43831</v>
      </c>
      <c r="P56" s="20" t="n">
        <v>44196</v>
      </c>
      <c r="Q56" s="21" t="s">
        <v>592</v>
      </c>
      <c r="R56" s="21" t="s">
        <v>592</v>
      </c>
      <c r="S56" s="19" t="n">
        <v>9000000</v>
      </c>
      <c r="T56" s="21" t="s">
        <v>592</v>
      </c>
      <c r="U56" s="21" t="s">
        <v>592</v>
      </c>
      <c r="V56" s="21" t="s">
        <v>592</v>
      </c>
      <c r="W56" s="21" t="s">
        <v>592</v>
      </c>
      <c r="X56" s="21" t="s">
        <v>592</v>
      </c>
      <c r="Y56" s="21" t="s">
        <v>592</v>
      </c>
      <c r="Z56" s="21" t="s">
        <v>592</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16936643.8356164</v>
      </c>
      <c r="AQ56" s="27" t="s">
        <v>594</v>
      </c>
    </row>
    <row r="57" customFormat="false" ht="13.8" hidden="false" customHeight="false" outlineLevel="0" collapsed="false">
      <c r="A57" s="17" t="s">
        <v>600</v>
      </c>
      <c r="B57" s="17" t="s">
        <v>587</v>
      </c>
      <c r="C57" s="0" t="s">
        <v>511</v>
      </c>
      <c r="D57" s="17" t="s">
        <v>527</v>
      </c>
      <c r="E57" s="18" t="s">
        <v>604</v>
      </c>
      <c r="F57" s="19" t="n">
        <v>0</v>
      </c>
      <c r="G57" s="18" t="s">
        <v>589</v>
      </c>
      <c r="H57" s="18" t="s">
        <v>605</v>
      </c>
      <c r="I57" s="18" t="s">
        <v>591</v>
      </c>
      <c r="J57" s="19" t="n">
        <v>410000000</v>
      </c>
      <c r="K57" s="19" t="n">
        <v>400000000</v>
      </c>
      <c r="L57" s="0" t="n">
        <v>2020</v>
      </c>
      <c r="M57" s="20" t="n">
        <v>43831</v>
      </c>
      <c r="N57" s="20" t="n">
        <v>43831</v>
      </c>
      <c r="O57" s="20" t="n">
        <v>43831</v>
      </c>
      <c r="P57" s="20" t="n">
        <v>44196</v>
      </c>
      <c r="Q57" s="21" t="s">
        <v>592</v>
      </c>
      <c r="R57" s="21" t="s">
        <v>592</v>
      </c>
      <c r="S57" s="19" t="s">
        <v>593</v>
      </c>
      <c r="T57" s="21" t="s">
        <v>592</v>
      </c>
      <c r="U57" s="21" t="s">
        <v>592</v>
      </c>
      <c r="V57" s="21" t="s">
        <v>592</v>
      </c>
      <c r="W57" s="21" t="s">
        <v>592</v>
      </c>
      <c r="X57" s="21" t="s">
        <v>592</v>
      </c>
      <c r="Y57" s="21" t="s">
        <v>592</v>
      </c>
      <c r="Z57" s="21" t="s">
        <v>592</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45246575.3424658</v>
      </c>
      <c r="AQ57" s="27" t="s">
        <v>594</v>
      </c>
    </row>
    <row r="58" customFormat="false" ht="13.8" hidden="false" customHeight="false" outlineLevel="0" collapsed="false">
      <c r="A58" s="17"/>
      <c r="B58" s="17" t="s">
        <v>595</v>
      </c>
      <c r="C58" s="0" t="s">
        <v>511</v>
      </c>
      <c r="D58" s="17" t="s">
        <v>527</v>
      </c>
      <c r="E58" s="18" t="s">
        <v>604</v>
      </c>
      <c r="F58" s="19" t="n">
        <v>0</v>
      </c>
      <c r="G58" s="18" t="s">
        <v>589</v>
      </c>
      <c r="H58" s="18" t="s">
        <v>605</v>
      </c>
      <c r="I58" s="18" t="s">
        <v>591</v>
      </c>
      <c r="J58" s="19" t="n">
        <v>500000000</v>
      </c>
      <c r="K58" s="19" t="n">
        <v>400000000</v>
      </c>
      <c r="L58" s="0" t="n">
        <v>2017</v>
      </c>
      <c r="M58" s="20" t="n">
        <v>42736</v>
      </c>
      <c r="N58" s="20" t="n">
        <v>43831</v>
      </c>
      <c r="O58" s="20" t="n">
        <v>43831</v>
      </c>
      <c r="P58" s="20" t="n">
        <v>44196</v>
      </c>
      <c r="Q58" s="21" t="s">
        <v>592</v>
      </c>
      <c r="R58" s="21" t="s">
        <v>592</v>
      </c>
      <c r="S58" s="19" t="s">
        <v>593</v>
      </c>
      <c r="T58" s="21" t="s">
        <v>592</v>
      </c>
      <c r="U58" s="21" t="s">
        <v>592</v>
      </c>
      <c r="V58" s="21" t="s">
        <v>592</v>
      </c>
      <c r="W58" s="21" t="s">
        <v>592</v>
      </c>
      <c r="X58" s="21" t="s">
        <v>592</v>
      </c>
      <c r="Y58" s="21" t="s">
        <v>592</v>
      </c>
      <c r="Z58" s="21" t="s">
        <v>592</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47346575.3424658</v>
      </c>
      <c r="AQ58" s="27" t="s">
        <v>594</v>
      </c>
    </row>
    <row r="59" customFormat="false" ht="13.8" hidden="false" customHeight="false" outlineLevel="0" collapsed="false">
      <c r="A59" s="17"/>
      <c r="B59" s="17" t="s">
        <v>596</v>
      </c>
      <c r="C59" s="0" t="s">
        <v>511</v>
      </c>
      <c r="D59" s="17" t="s">
        <v>527</v>
      </c>
      <c r="E59" s="18" t="s">
        <v>604</v>
      </c>
      <c r="F59" s="19" t="n">
        <v>0</v>
      </c>
      <c r="G59" s="18" t="s">
        <v>589</v>
      </c>
      <c r="H59" s="18" t="s">
        <v>605</v>
      </c>
      <c r="I59" s="18" t="s">
        <v>591</v>
      </c>
      <c r="J59" s="19" t="n">
        <v>450000000</v>
      </c>
      <c r="K59" s="19" t="n">
        <v>400000000</v>
      </c>
      <c r="L59" s="0" t="n">
        <v>2014</v>
      </c>
      <c r="M59" s="20" t="n">
        <v>41640</v>
      </c>
      <c r="N59" s="20" t="n">
        <v>43831</v>
      </c>
      <c r="O59" s="20" t="n">
        <v>43831</v>
      </c>
      <c r="P59" s="20" t="n">
        <v>44196</v>
      </c>
      <c r="Q59" s="21" t="s">
        <v>592</v>
      </c>
      <c r="R59" s="21" t="s">
        <v>592</v>
      </c>
      <c r="S59" s="19" t="s">
        <v>593</v>
      </c>
      <c r="T59" s="21" t="s">
        <v>592</v>
      </c>
      <c r="U59" s="21" t="s">
        <v>592</v>
      </c>
      <c r="V59" s="21" t="s">
        <v>592</v>
      </c>
      <c r="W59" s="21" t="s">
        <v>592</v>
      </c>
      <c r="X59" s="21" t="s">
        <v>592</v>
      </c>
      <c r="Y59" s="21" t="s">
        <v>592</v>
      </c>
      <c r="Z59" s="21" t="s">
        <v>592</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49746575.3424658</v>
      </c>
      <c r="AQ59" s="27" t="s">
        <v>594</v>
      </c>
    </row>
    <row r="60" customFormat="false" ht="13.8" hidden="false" customHeight="false" outlineLevel="0" collapsed="false">
      <c r="A60" s="17"/>
      <c r="B60" s="17" t="s">
        <v>597</v>
      </c>
      <c r="C60" s="0" t="s">
        <v>511</v>
      </c>
      <c r="D60" s="17" t="s">
        <v>527</v>
      </c>
      <c r="E60" s="18" t="s">
        <v>604</v>
      </c>
      <c r="F60" s="19" t="n">
        <v>0</v>
      </c>
      <c r="G60" s="18" t="s">
        <v>589</v>
      </c>
      <c r="H60" s="18" t="s">
        <v>605</v>
      </c>
      <c r="I60" s="18" t="s">
        <v>591</v>
      </c>
      <c r="J60" s="19" t="n">
        <v>600000000</v>
      </c>
      <c r="K60" s="19" t="n">
        <v>400000000</v>
      </c>
      <c r="L60" s="0" t="n">
        <v>2010</v>
      </c>
      <c r="M60" s="20" t="n">
        <v>40179</v>
      </c>
      <c r="N60" s="20" t="n">
        <v>43831</v>
      </c>
      <c r="O60" s="20" t="n">
        <v>43831</v>
      </c>
      <c r="P60" s="20" t="n">
        <v>44196</v>
      </c>
      <c r="Q60" s="21" t="s">
        <v>592</v>
      </c>
      <c r="R60" s="21" t="s">
        <v>592</v>
      </c>
      <c r="S60" s="19" t="s">
        <v>593</v>
      </c>
      <c r="T60" s="21" t="s">
        <v>592</v>
      </c>
      <c r="U60" s="21" t="s">
        <v>592</v>
      </c>
      <c r="V60" s="21" t="s">
        <v>592</v>
      </c>
      <c r="W60" s="21" t="s">
        <v>592</v>
      </c>
      <c r="X60" s="21" t="s">
        <v>592</v>
      </c>
      <c r="Y60" s="21" t="s">
        <v>592</v>
      </c>
      <c r="Z60" s="21" t="s">
        <v>592</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53946575.3424658</v>
      </c>
      <c r="AQ60" s="27" t="s">
        <v>594</v>
      </c>
    </row>
    <row r="61" customFormat="false" ht="13.8" hidden="false" customHeight="false" outlineLevel="0" collapsed="false">
      <c r="A61" s="17"/>
      <c r="B61" s="17" t="s">
        <v>598</v>
      </c>
      <c r="C61" s="0" t="s">
        <v>511</v>
      </c>
      <c r="D61" s="17" t="s">
        <v>527</v>
      </c>
      <c r="E61" s="18" t="s">
        <v>604</v>
      </c>
      <c r="F61" s="19" t="n">
        <v>0</v>
      </c>
      <c r="G61" s="18" t="s">
        <v>589</v>
      </c>
      <c r="H61" s="18" t="s">
        <v>605</v>
      </c>
      <c r="I61" s="18" t="s">
        <v>591</v>
      </c>
      <c r="J61" s="19" t="n">
        <v>600000000</v>
      </c>
      <c r="K61" s="19" t="n">
        <v>100000000</v>
      </c>
      <c r="L61" s="0" t="n">
        <v>2005</v>
      </c>
      <c r="M61" s="20" t="n">
        <v>38353</v>
      </c>
      <c r="N61" s="20" t="n">
        <v>43831</v>
      </c>
      <c r="O61" s="20" t="n">
        <v>43831</v>
      </c>
      <c r="P61" s="20" t="n">
        <v>44196</v>
      </c>
      <c r="Q61" s="21" t="s">
        <v>592</v>
      </c>
      <c r="R61" s="21" t="s">
        <v>592</v>
      </c>
      <c r="S61" s="19" t="n">
        <v>9000000</v>
      </c>
      <c r="T61" s="21" t="s">
        <v>592</v>
      </c>
      <c r="U61" s="21" t="s">
        <v>592</v>
      </c>
      <c r="V61" s="21" t="s">
        <v>592</v>
      </c>
      <c r="W61" s="21" t="s">
        <v>592</v>
      </c>
      <c r="X61" s="21" t="s">
        <v>592</v>
      </c>
      <c r="Y61" s="21" t="s">
        <v>592</v>
      </c>
      <c r="Z61" s="21" t="s">
        <v>592</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15736643.8356164</v>
      </c>
      <c r="AQ61" s="27" t="s">
        <v>594</v>
      </c>
    </row>
    <row r="62" customFormat="false" ht="13.8" hidden="false" customHeight="false" outlineLevel="0" collapsed="false">
      <c r="A62" s="17" t="s">
        <v>586</v>
      </c>
      <c r="B62" s="17" t="s">
        <v>587</v>
      </c>
      <c r="C62" s="0" t="s">
        <v>511</v>
      </c>
      <c r="D62" s="17" t="s">
        <v>530</v>
      </c>
      <c r="E62" s="18" t="s">
        <v>606</v>
      </c>
      <c r="F62" s="19" t="n">
        <v>0</v>
      </c>
      <c r="G62" s="18" t="s">
        <v>589</v>
      </c>
      <c r="H62" s="18" t="s">
        <v>605</v>
      </c>
      <c r="I62" s="18" t="s">
        <v>591</v>
      </c>
      <c r="J62" s="19" t="n">
        <v>390000000</v>
      </c>
      <c r="K62" s="19" t="n">
        <v>100000000</v>
      </c>
      <c r="L62" s="0" t="n">
        <v>2020</v>
      </c>
      <c r="M62" s="20" t="n">
        <v>43831</v>
      </c>
      <c r="N62" s="20" t="n">
        <v>43831</v>
      </c>
      <c r="O62" s="20" t="n">
        <v>43831</v>
      </c>
      <c r="P62" s="20" t="n">
        <v>44196</v>
      </c>
      <c r="Q62" s="21" t="s">
        <v>592</v>
      </c>
      <c r="R62" s="21" t="s">
        <v>592</v>
      </c>
      <c r="S62" s="19" t="s">
        <v>593</v>
      </c>
      <c r="T62" s="21" t="s">
        <v>592</v>
      </c>
      <c r="U62" s="21" t="s">
        <v>592</v>
      </c>
      <c r="V62" s="21" t="s">
        <v>592</v>
      </c>
      <c r="W62" s="21" t="s">
        <v>592</v>
      </c>
      <c r="X62" s="21" t="s">
        <v>592</v>
      </c>
      <c r="Y62" s="21" t="s">
        <v>592</v>
      </c>
      <c r="Z62" s="21" t="s">
        <v>592</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11461643.8356164</v>
      </c>
      <c r="AQ62" s="27" t="s">
        <v>594</v>
      </c>
    </row>
    <row r="63" customFormat="false" ht="13.8" hidden="false" customHeight="false" outlineLevel="0" collapsed="false">
      <c r="A63" s="17"/>
      <c r="B63" s="17" t="s">
        <v>595</v>
      </c>
      <c r="C63" s="0" t="s">
        <v>511</v>
      </c>
      <c r="D63" s="17" t="s">
        <v>530</v>
      </c>
      <c r="E63" s="18" t="s">
        <v>606</v>
      </c>
      <c r="F63" s="19" t="n">
        <v>0</v>
      </c>
      <c r="G63" s="18" t="s">
        <v>589</v>
      </c>
      <c r="H63" s="18" t="s">
        <v>605</v>
      </c>
      <c r="I63" s="18" t="s">
        <v>591</v>
      </c>
      <c r="J63" s="19" t="n">
        <v>390000000</v>
      </c>
      <c r="K63" s="19" t="n">
        <v>100000000</v>
      </c>
      <c r="L63" s="0" t="n">
        <v>2017</v>
      </c>
      <c r="M63" s="20" t="n">
        <v>42736</v>
      </c>
      <c r="N63" s="20" t="n">
        <v>43831</v>
      </c>
      <c r="O63" s="20" t="n">
        <v>43831</v>
      </c>
      <c r="P63" s="20" t="n">
        <v>44196</v>
      </c>
      <c r="Q63" s="21" t="s">
        <v>592</v>
      </c>
      <c r="R63" s="21" t="s">
        <v>592</v>
      </c>
      <c r="S63" s="19" t="s">
        <v>593</v>
      </c>
      <c r="T63" s="21" t="s">
        <v>592</v>
      </c>
      <c r="U63" s="21" t="s">
        <v>592</v>
      </c>
      <c r="V63" s="21" t="s">
        <v>592</v>
      </c>
      <c r="W63" s="21" t="s">
        <v>592</v>
      </c>
      <c r="X63" s="21" t="s">
        <v>592</v>
      </c>
      <c r="Y63" s="21" t="s">
        <v>592</v>
      </c>
      <c r="Z63" s="21" t="s">
        <v>592</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11986643.8356164</v>
      </c>
      <c r="AQ63" s="27" t="s">
        <v>594</v>
      </c>
    </row>
    <row r="64" customFormat="false" ht="13.8" hidden="false" customHeight="false" outlineLevel="0" collapsed="false">
      <c r="A64" s="17"/>
      <c r="B64" s="17" t="s">
        <v>596</v>
      </c>
      <c r="C64" s="0" t="s">
        <v>511</v>
      </c>
      <c r="D64" s="17" t="s">
        <v>530</v>
      </c>
      <c r="E64" s="18" t="s">
        <v>606</v>
      </c>
      <c r="F64" s="19" t="n">
        <v>0</v>
      </c>
      <c r="G64" s="18" t="s">
        <v>589</v>
      </c>
      <c r="H64" s="18" t="s">
        <v>605</v>
      </c>
      <c r="I64" s="18" t="s">
        <v>591</v>
      </c>
      <c r="J64" s="19" t="n">
        <v>390000000</v>
      </c>
      <c r="K64" s="19" t="n">
        <v>100000000</v>
      </c>
      <c r="L64" s="0" t="n">
        <v>2014</v>
      </c>
      <c r="M64" s="20" t="n">
        <v>41640</v>
      </c>
      <c r="N64" s="20" t="n">
        <v>43831</v>
      </c>
      <c r="O64" s="20" t="n">
        <v>43831</v>
      </c>
      <c r="P64" s="20" t="n">
        <v>44196</v>
      </c>
      <c r="Q64" s="21" t="s">
        <v>592</v>
      </c>
      <c r="R64" s="21" t="s">
        <v>592</v>
      </c>
      <c r="S64" s="19" t="s">
        <v>593</v>
      </c>
      <c r="T64" s="21" t="s">
        <v>592</v>
      </c>
      <c r="U64" s="21" t="s">
        <v>592</v>
      </c>
      <c r="V64" s="21" t="s">
        <v>592</v>
      </c>
      <c r="W64" s="21" t="s">
        <v>592</v>
      </c>
      <c r="X64" s="21" t="s">
        <v>592</v>
      </c>
      <c r="Y64" s="21" t="s">
        <v>592</v>
      </c>
      <c r="Z64" s="21" t="s">
        <v>592</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13786643.8356164</v>
      </c>
      <c r="AQ64" s="27" t="s">
        <v>594</v>
      </c>
    </row>
    <row r="65" customFormat="false" ht="13.8" hidden="false" customHeight="false" outlineLevel="0" collapsed="false">
      <c r="A65" s="17"/>
      <c r="B65" s="17" t="s">
        <v>597</v>
      </c>
      <c r="C65" s="0" t="s">
        <v>511</v>
      </c>
      <c r="D65" s="17" t="s">
        <v>530</v>
      </c>
      <c r="E65" s="18" t="s">
        <v>606</v>
      </c>
      <c r="F65" s="19" t="n">
        <v>0</v>
      </c>
      <c r="G65" s="18" t="s">
        <v>589</v>
      </c>
      <c r="H65" s="18" t="s">
        <v>605</v>
      </c>
      <c r="I65" s="18" t="s">
        <v>591</v>
      </c>
      <c r="J65" s="19" t="n">
        <v>390000000</v>
      </c>
      <c r="K65" s="19" t="n">
        <v>100000000</v>
      </c>
      <c r="L65" s="0" t="n">
        <v>2010</v>
      </c>
      <c r="M65" s="20" t="n">
        <v>40179</v>
      </c>
      <c r="N65" s="20" t="n">
        <v>43831</v>
      </c>
      <c r="O65" s="20" t="n">
        <v>43831</v>
      </c>
      <c r="P65" s="20" t="n">
        <v>44196</v>
      </c>
      <c r="Q65" s="21" t="s">
        <v>592</v>
      </c>
      <c r="R65" s="21" t="s">
        <v>592</v>
      </c>
      <c r="S65" s="19" t="s">
        <v>593</v>
      </c>
      <c r="T65" s="21" t="s">
        <v>592</v>
      </c>
      <c r="U65" s="21" t="s">
        <v>592</v>
      </c>
      <c r="V65" s="21" t="s">
        <v>592</v>
      </c>
      <c r="W65" s="21" t="s">
        <v>592</v>
      </c>
      <c r="X65" s="21" t="s">
        <v>592</v>
      </c>
      <c r="Y65" s="21" t="s">
        <v>592</v>
      </c>
      <c r="Z65" s="21" t="s">
        <v>592</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14686643.8356164</v>
      </c>
      <c r="AQ65" s="27" t="s">
        <v>594</v>
      </c>
    </row>
    <row r="66" customFormat="false" ht="13.8" hidden="false" customHeight="false" outlineLevel="0" collapsed="false">
      <c r="A66" s="17"/>
      <c r="B66" s="17" t="s">
        <v>598</v>
      </c>
      <c r="C66" s="0" t="s">
        <v>511</v>
      </c>
      <c r="D66" s="17" t="s">
        <v>530</v>
      </c>
      <c r="E66" s="18" t="s">
        <v>606</v>
      </c>
      <c r="F66" s="19" t="n">
        <v>0</v>
      </c>
      <c r="G66" s="18" t="s">
        <v>589</v>
      </c>
      <c r="H66" s="18" t="s">
        <v>605</v>
      </c>
      <c r="I66" s="18" t="s">
        <v>591</v>
      </c>
      <c r="J66" s="19" t="n">
        <v>390000000</v>
      </c>
      <c r="K66" s="19" t="n">
        <v>100000000</v>
      </c>
      <c r="L66" s="0" t="n">
        <v>2005</v>
      </c>
      <c r="M66" s="20" t="n">
        <v>38353</v>
      </c>
      <c r="N66" s="20" t="n">
        <v>43831</v>
      </c>
      <c r="O66" s="20" t="n">
        <v>43831</v>
      </c>
      <c r="P66" s="20" t="n">
        <v>44196</v>
      </c>
      <c r="Q66" s="21" t="s">
        <v>592</v>
      </c>
      <c r="R66" s="21" t="s">
        <v>592</v>
      </c>
      <c r="S66" s="19" t="n">
        <v>9000000</v>
      </c>
      <c r="T66" s="21" t="s">
        <v>592</v>
      </c>
      <c r="U66" s="21" t="s">
        <v>592</v>
      </c>
      <c r="V66" s="21" t="s">
        <v>592</v>
      </c>
      <c r="W66" s="21" t="s">
        <v>592</v>
      </c>
      <c r="X66" s="21" t="s">
        <v>592</v>
      </c>
      <c r="Y66" s="21" t="s">
        <v>592</v>
      </c>
      <c r="Z66" s="21" t="s">
        <v>592</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16936643.8356164</v>
      </c>
      <c r="AQ66" s="27" t="s">
        <v>594</v>
      </c>
    </row>
    <row r="67" customFormat="false" ht="13.8" hidden="false" customHeight="false" outlineLevel="0" collapsed="false">
      <c r="A67" s="17" t="s">
        <v>599</v>
      </c>
      <c r="B67" s="17" t="s">
        <v>587</v>
      </c>
      <c r="C67" s="0" t="s">
        <v>511</v>
      </c>
      <c r="D67" s="17" t="s">
        <v>530</v>
      </c>
      <c r="E67" s="18" t="s">
        <v>606</v>
      </c>
      <c r="F67" s="19" t="n">
        <v>0</v>
      </c>
      <c r="G67" s="18" t="s">
        <v>589</v>
      </c>
      <c r="H67" s="18" t="s">
        <v>605</v>
      </c>
      <c r="I67" s="18" t="s">
        <v>591</v>
      </c>
      <c r="J67" s="19" t="n">
        <v>400000000</v>
      </c>
      <c r="K67" s="19" t="n">
        <v>100000000</v>
      </c>
      <c r="L67" s="0" t="n">
        <v>2020</v>
      </c>
      <c r="M67" s="20" t="n">
        <v>43831</v>
      </c>
      <c r="N67" s="20" t="n">
        <v>43831</v>
      </c>
      <c r="O67" s="20" t="n">
        <v>43831</v>
      </c>
      <c r="P67" s="20" t="n">
        <v>44196</v>
      </c>
      <c r="Q67" s="21" t="s">
        <v>592</v>
      </c>
      <c r="R67" s="21" t="s">
        <v>592</v>
      </c>
      <c r="S67" s="19" t="n">
        <v>9000000</v>
      </c>
      <c r="T67" s="21" t="s">
        <v>592</v>
      </c>
      <c r="U67" s="21" t="s">
        <v>592</v>
      </c>
      <c r="V67" s="21" t="s">
        <v>592</v>
      </c>
      <c r="W67" s="21" t="s">
        <v>592</v>
      </c>
      <c r="X67" s="21" t="s">
        <v>592</v>
      </c>
      <c r="Y67" s="21" t="s">
        <v>592</v>
      </c>
      <c r="Z67" s="21" t="s">
        <v>592</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13561643.8356164</v>
      </c>
      <c r="AQ67" s="27" t="s">
        <v>594</v>
      </c>
    </row>
    <row r="68" customFormat="false" ht="13.8" hidden="false" customHeight="false" outlineLevel="0" collapsed="false">
      <c r="A68" s="17"/>
      <c r="B68" s="17" t="s">
        <v>595</v>
      </c>
      <c r="C68" s="0" t="s">
        <v>511</v>
      </c>
      <c r="D68" s="17" t="s">
        <v>530</v>
      </c>
      <c r="E68" s="18" t="s">
        <v>606</v>
      </c>
      <c r="F68" s="19" t="n">
        <v>0</v>
      </c>
      <c r="G68" s="18" t="s">
        <v>589</v>
      </c>
      <c r="H68" s="18" t="s">
        <v>605</v>
      </c>
      <c r="I68" s="18" t="s">
        <v>591</v>
      </c>
      <c r="J68" s="19" t="n">
        <v>400000000</v>
      </c>
      <c r="K68" s="19" t="n">
        <v>100000000</v>
      </c>
      <c r="L68" s="0" t="n">
        <v>2017</v>
      </c>
      <c r="M68" s="20" t="n">
        <v>42736</v>
      </c>
      <c r="N68" s="20" t="n">
        <v>43831</v>
      </c>
      <c r="O68" s="20" t="n">
        <v>43831</v>
      </c>
      <c r="P68" s="20" t="n">
        <v>44196</v>
      </c>
      <c r="Q68" s="21" t="s">
        <v>592</v>
      </c>
      <c r="R68" s="21" t="s">
        <v>592</v>
      </c>
      <c r="S68" s="19" t="n">
        <v>15000000</v>
      </c>
      <c r="T68" s="21" t="s">
        <v>592</v>
      </c>
      <c r="U68" s="21" t="s">
        <v>592</v>
      </c>
      <c r="V68" s="21" t="s">
        <v>592</v>
      </c>
      <c r="W68" s="21" t="s">
        <v>592</v>
      </c>
      <c r="X68" s="21" t="s">
        <v>592</v>
      </c>
      <c r="Y68" s="21" t="s">
        <v>592</v>
      </c>
      <c r="Z68" s="21" t="s">
        <v>592</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14986643.8356164</v>
      </c>
      <c r="AQ68" s="27" t="s">
        <v>594</v>
      </c>
    </row>
    <row r="69" customFormat="false" ht="13.8" hidden="false" customHeight="false" outlineLevel="0" collapsed="false">
      <c r="A69" s="17"/>
      <c r="B69" s="17" t="s">
        <v>596</v>
      </c>
      <c r="C69" s="0" t="s">
        <v>511</v>
      </c>
      <c r="D69" s="17" t="s">
        <v>530</v>
      </c>
      <c r="E69" s="18" t="s">
        <v>606</v>
      </c>
      <c r="F69" s="19" t="n">
        <v>0</v>
      </c>
      <c r="G69" s="18" t="s">
        <v>589</v>
      </c>
      <c r="H69" s="18" t="s">
        <v>605</v>
      </c>
      <c r="I69" s="18" t="s">
        <v>591</v>
      </c>
      <c r="J69" s="19" t="n">
        <v>400000000</v>
      </c>
      <c r="K69" s="19" t="n">
        <v>100000000</v>
      </c>
      <c r="L69" s="0" t="n">
        <v>2014</v>
      </c>
      <c r="M69" s="20" t="n">
        <v>41640</v>
      </c>
      <c r="N69" s="20" t="n">
        <v>43831</v>
      </c>
      <c r="O69" s="20" t="n">
        <v>43831</v>
      </c>
      <c r="P69" s="20" t="n">
        <v>44196</v>
      </c>
      <c r="Q69" s="21" t="s">
        <v>592</v>
      </c>
      <c r="R69" s="21" t="s">
        <v>592</v>
      </c>
      <c r="S69" s="19" t="n">
        <v>21000000</v>
      </c>
      <c r="T69" s="21" t="s">
        <v>592</v>
      </c>
      <c r="U69" s="21" t="s">
        <v>592</v>
      </c>
      <c r="V69" s="21" t="s">
        <v>592</v>
      </c>
      <c r="W69" s="21" t="s">
        <v>592</v>
      </c>
      <c r="X69" s="21" t="s">
        <v>592</v>
      </c>
      <c r="Y69" s="21" t="s">
        <v>592</v>
      </c>
      <c r="Z69" s="21" t="s">
        <v>592</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18886643.8356164</v>
      </c>
      <c r="AQ69" s="27" t="s">
        <v>594</v>
      </c>
    </row>
    <row r="70" customFormat="false" ht="13.8" hidden="false" customHeight="false" outlineLevel="0" collapsed="false">
      <c r="A70" s="17"/>
      <c r="B70" s="17" t="s">
        <v>597</v>
      </c>
      <c r="C70" s="0" t="s">
        <v>511</v>
      </c>
      <c r="D70" s="17" t="s">
        <v>530</v>
      </c>
      <c r="E70" s="18" t="s">
        <v>606</v>
      </c>
      <c r="F70" s="19" t="n">
        <v>0</v>
      </c>
      <c r="G70" s="18" t="s">
        <v>589</v>
      </c>
      <c r="H70" s="18" t="s">
        <v>605</v>
      </c>
      <c r="I70" s="18" t="s">
        <v>591</v>
      </c>
      <c r="J70" s="19" t="n">
        <v>400000000</v>
      </c>
      <c r="K70" s="19" t="n">
        <v>100000000</v>
      </c>
      <c r="L70" s="0" t="n">
        <v>2010</v>
      </c>
      <c r="M70" s="20" t="n">
        <v>40179</v>
      </c>
      <c r="N70" s="20" t="n">
        <v>43831</v>
      </c>
      <c r="O70" s="20" t="n">
        <v>43831</v>
      </c>
      <c r="P70" s="20" t="n">
        <v>44196</v>
      </c>
      <c r="Q70" s="21" t="s">
        <v>592</v>
      </c>
      <c r="R70" s="21" t="s">
        <v>592</v>
      </c>
      <c r="S70" s="19" t="n">
        <v>9000000</v>
      </c>
      <c r="T70" s="21" t="s">
        <v>592</v>
      </c>
      <c r="U70" s="21" t="s">
        <v>592</v>
      </c>
      <c r="V70" s="21" t="s">
        <v>592</v>
      </c>
      <c r="W70" s="21" t="s">
        <v>592</v>
      </c>
      <c r="X70" s="21" t="s">
        <v>592</v>
      </c>
      <c r="Y70" s="21" t="s">
        <v>592</v>
      </c>
      <c r="Z70" s="21" t="s">
        <v>592</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16786643.8356164</v>
      </c>
      <c r="AQ70" s="27" t="s">
        <v>594</v>
      </c>
    </row>
    <row r="71" customFormat="false" ht="13.8" hidden="false" customHeight="false" outlineLevel="0" collapsed="false">
      <c r="A71" s="17"/>
      <c r="B71" s="17" t="s">
        <v>598</v>
      </c>
      <c r="C71" s="0" t="s">
        <v>511</v>
      </c>
      <c r="D71" s="17" t="s">
        <v>530</v>
      </c>
      <c r="E71" s="18" t="s">
        <v>606</v>
      </c>
      <c r="F71" s="19" t="n">
        <v>0</v>
      </c>
      <c r="G71" s="18" t="s">
        <v>589</v>
      </c>
      <c r="H71" s="18" t="s">
        <v>605</v>
      </c>
      <c r="I71" s="18" t="s">
        <v>591</v>
      </c>
      <c r="J71" s="19" t="n">
        <v>400000000</v>
      </c>
      <c r="K71" s="19" t="n">
        <v>100000000</v>
      </c>
      <c r="L71" s="0" t="n">
        <v>2005</v>
      </c>
      <c r="M71" s="20" t="n">
        <v>38353</v>
      </c>
      <c r="N71" s="20" t="n">
        <v>43831</v>
      </c>
      <c r="O71" s="20" t="n">
        <v>43831</v>
      </c>
      <c r="P71" s="20" t="n">
        <v>44196</v>
      </c>
      <c r="Q71" s="21" t="s">
        <v>592</v>
      </c>
      <c r="R71" s="21" t="s">
        <v>592</v>
      </c>
      <c r="S71" s="19" t="n">
        <v>9000000</v>
      </c>
      <c r="T71" s="21" t="s">
        <v>592</v>
      </c>
      <c r="U71" s="21" t="s">
        <v>592</v>
      </c>
      <c r="V71" s="21" t="s">
        <v>592</v>
      </c>
      <c r="W71" s="21" t="s">
        <v>592</v>
      </c>
      <c r="X71" s="21" t="s">
        <v>592</v>
      </c>
      <c r="Y71" s="21" t="s">
        <v>592</v>
      </c>
      <c r="Z71" s="21" t="s">
        <v>592</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16936643.8356164</v>
      </c>
      <c r="AQ71" s="27" t="s">
        <v>594</v>
      </c>
    </row>
    <row r="72" customFormat="false" ht="13.8" hidden="false" customHeight="false" outlineLevel="0" collapsed="false">
      <c r="A72" s="17" t="s">
        <v>600</v>
      </c>
      <c r="B72" s="17" t="s">
        <v>587</v>
      </c>
      <c r="C72" s="0" t="s">
        <v>511</v>
      </c>
      <c r="D72" s="17" t="s">
        <v>530</v>
      </c>
      <c r="E72" s="18" t="s">
        <v>606</v>
      </c>
      <c r="F72" s="19" t="n">
        <v>0</v>
      </c>
      <c r="G72" s="18" t="s">
        <v>589</v>
      </c>
      <c r="H72" s="18" t="s">
        <v>605</v>
      </c>
      <c r="I72" s="18" t="s">
        <v>591</v>
      </c>
      <c r="J72" s="19" t="n">
        <v>410000000</v>
      </c>
      <c r="K72" s="19" t="n">
        <v>400000000</v>
      </c>
      <c r="L72" s="0" t="n">
        <v>2020</v>
      </c>
      <c r="M72" s="20" t="n">
        <v>43831</v>
      </c>
      <c r="N72" s="20" t="n">
        <v>43831</v>
      </c>
      <c r="O72" s="20" t="n">
        <v>43831</v>
      </c>
      <c r="P72" s="20" t="n">
        <v>44196</v>
      </c>
      <c r="Q72" s="21" t="s">
        <v>592</v>
      </c>
      <c r="R72" s="21" t="s">
        <v>592</v>
      </c>
      <c r="S72" s="19" t="s">
        <v>593</v>
      </c>
      <c r="T72" s="21" t="s">
        <v>592</v>
      </c>
      <c r="U72" s="21" t="s">
        <v>592</v>
      </c>
      <c r="V72" s="21" t="s">
        <v>592</v>
      </c>
      <c r="W72" s="21" t="s">
        <v>592</v>
      </c>
      <c r="X72" s="21" t="s">
        <v>592</v>
      </c>
      <c r="Y72" s="21" t="s">
        <v>592</v>
      </c>
      <c r="Z72" s="21" t="s">
        <v>592</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45246575.3424658</v>
      </c>
      <c r="AQ72" s="27" t="s">
        <v>594</v>
      </c>
    </row>
    <row r="73" customFormat="false" ht="13.8" hidden="false" customHeight="false" outlineLevel="0" collapsed="false">
      <c r="A73" s="17"/>
      <c r="B73" s="17" t="s">
        <v>595</v>
      </c>
      <c r="C73" s="0" t="s">
        <v>511</v>
      </c>
      <c r="D73" s="17" t="s">
        <v>530</v>
      </c>
      <c r="E73" s="18" t="s">
        <v>606</v>
      </c>
      <c r="F73" s="19" t="n">
        <v>0</v>
      </c>
      <c r="G73" s="18" t="s">
        <v>589</v>
      </c>
      <c r="H73" s="18" t="s">
        <v>605</v>
      </c>
      <c r="I73" s="18" t="s">
        <v>591</v>
      </c>
      <c r="J73" s="19" t="n">
        <v>500000000</v>
      </c>
      <c r="K73" s="19" t="n">
        <v>400000000</v>
      </c>
      <c r="L73" s="0" t="n">
        <v>2017</v>
      </c>
      <c r="M73" s="20" t="n">
        <v>42736</v>
      </c>
      <c r="N73" s="20" t="n">
        <v>43831</v>
      </c>
      <c r="O73" s="20" t="n">
        <v>43831</v>
      </c>
      <c r="P73" s="20" t="n">
        <v>44196</v>
      </c>
      <c r="Q73" s="21" t="s">
        <v>592</v>
      </c>
      <c r="R73" s="21" t="s">
        <v>592</v>
      </c>
      <c r="S73" s="19" t="s">
        <v>593</v>
      </c>
      <c r="T73" s="21" t="s">
        <v>592</v>
      </c>
      <c r="U73" s="21" t="s">
        <v>592</v>
      </c>
      <c r="V73" s="21" t="s">
        <v>592</v>
      </c>
      <c r="W73" s="21" t="s">
        <v>592</v>
      </c>
      <c r="X73" s="21" t="s">
        <v>592</v>
      </c>
      <c r="Y73" s="21" t="s">
        <v>592</v>
      </c>
      <c r="Z73" s="21" t="s">
        <v>592</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47346575.3424658</v>
      </c>
      <c r="AQ73" s="27" t="s">
        <v>594</v>
      </c>
    </row>
    <row r="74" customFormat="false" ht="13.8" hidden="false" customHeight="false" outlineLevel="0" collapsed="false">
      <c r="A74" s="17"/>
      <c r="B74" s="17" t="s">
        <v>596</v>
      </c>
      <c r="C74" s="0" t="s">
        <v>511</v>
      </c>
      <c r="D74" s="17" t="s">
        <v>530</v>
      </c>
      <c r="E74" s="18" t="s">
        <v>606</v>
      </c>
      <c r="F74" s="19" t="n">
        <v>0</v>
      </c>
      <c r="G74" s="18" t="s">
        <v>589</v>
      </c>
      <c r="H74" s="18" t="s">
        <v>605</v>
      </c>
      <c r="I74" s="18" t="s">
        <v>591</v>
      </c>
      <c r="J74" s="19" t="n">
        <v>450000000</v>
      </c>
      <c r="K74" s="19" t="n">
        <v>400000000</v>
      </c>
      <c r="L74" s="0" t="n">
        <v>2014</v>
      </c>
      <c r="M74" s="20" t="n">
        <v>41640</v>
      </c>
      <c r="N74" s="20" t="n">
        <v>43831</v>
      </c>
      <c r="O74" s="20" t="n">
        <v>43831</v>
      </c>
      <c r="P74" s="20" t="n">
        <v>44196</v>
      </c>
      <c r="Q74" s="21" t="s">
        <v>592</v>
      </c>
      <c r="R74" s="21" t="s">
        <v>592</v>
      </c>
      <c r="S74" s="19" t="s">
        <v>593</v>
      </c>
      <c r="T74" s="21" t="s">
        <v>592</v>
      </c>
      <c r="U74" s="21" t="s">
        <v>592</v>
      </c>
      <c r="V74" s="21" t="s">
        <v>592</v>
      </c>
      <c r="W74" s="21" t="s">
        <v>592</v>
      </c>
      <c r="X74" s="21" t="s">
        <v>592</v>
      </c>
      <c r="Y74" s="21" t="s">
        <v>592</v>
      </c>
      <c r="Z74" s="21" t="s">
        <v>592</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49746575.3424658</v>
      </c>
      <c r="AQ74" s="27" t="s">
        <v>594</v>
      </c>
    </row>
    <row r="75" customFormat="false" ht="13.8" hidden="false" customHeight="false" outlineLevel="0" collapsed="false">
      <c r="A75" s="17"/>
      <c r="B75" s="17" t="s">
        <v>597</v>
      </c>
      <c r="C75" s="0" t="s">
        <v>511</v>
      </c>
      <c r="D75" s="17" t="s">
        <v>530</v>
      </c>
      <c r="E75" s="18" t="s">
        <v>606</v>
      </c>
      <c r="F75" s="19" t="n">
        <v>0</v>
      </c>
      <c r="G75" s="18" t="s">
        <v>589</v>
      </c>
      <c r="H75" s="18" t="s">
        <v>605</v>
      </c>
      <c r="I75" s="18" t="s">
        <v>591</v>
      </c>
      <c r="J75" s="19" t="n">
        <v>600000000</v>
      </c>
      <c r="K75" s="19" t="n">
        <v>400000000</v>
      </c>
      <c r="L75" s="0" t="n">
        <v>2010</v>
      </c>
      <c r="M75" s="20" t="n">
        <v>40179</v>
      </c>
      <c r="N75" s="20" t="n">
        <v>43831</v>
      </c>
      <c r="O75" s="20" t="n">
        <v>43831</v>
      </c>
      <c r="P75" s="20" t="n">
        <v>44196</v>
      </c>
      <c r="Q75" s="21" t="s">
        <v>592</v>
      </c>
      <c r="R75" s="21" t="s">
        <v>592</v>
      </c>
      <c r="S75" s="19" t="s">
        <v>593</v>
      </c>
      <c r="T75" s="21" t="s">
        <v>592</v>
      </c>
      <c r="U75" s="21" t="s">
        <v>592</v>
      </c>
      <c r="V75" s="21" t="s">
        <v>592</v>
      </c>
      <c r="W75" s="21" t="s">
        <v>592</v>
      </c>
      <c r="X75" s="21" t="s">
        <v>592</v>
      </c>
      <c r="Y75" s="21" t="s">
        <v>592</v>
      </c>
      <c r="Z75" s="21" t="s">
        <v>592</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53946575.3424658</v>
      </c>
      <c r="AQ75" s="27" t="s">
        <v>594</v>
      </c>
    </row>
    <row r="76" customFormat="false" ht="13.8" hidden="false" customHeight="false" outlineLevel="0" collapsed="false">
      <c r="A76" s="17"/>
      <c r="B76" s="17" t="s">
        <v>598</v>
      </c>
      <c r="C76" s="0" t="s">
        <v>511</v>
      </c>
      <c r="D76" s="17" t="s">
        <v>530</v>
      </c>
      <c r="E76" s="18" t="s">
        <v>606</v>
      </c>
      <c r="F76" s="19" t="n">
        <v>0</v>
      </c>
      <c r="G76" s="18" t="s">
        <v>589</v>
      </c>
      <c r="H76" s="18" t="s">
        <v>605</v>
      </c>
      <c r="I76" s="18" t="s">
        <v>591</v>
      </c>
      <c r="J76" s="19" t="n">
        <v>600000000</v>
      </c>
      <c r="K76" s="19" t="n">
        <v>100000000</v>
      </c>
      <c r="L76" s="0" t="n">
        <v>2005</v>
      </c>
      <c r="M76" s="20" t="n">
        <v>38353</v>
      </c>
      <c r="N76" s="20" t="n">
        <v>43831</v>
      </c>
      <c r="O76" s="20" t="n">
        <v>43831</v>
      </c>
      <c r="P76" s="20" t="n">
        <v>44196</v>
      </c>
      <c r="Q76" s="21" t="s">
        <v>592</v>
      </c>
      <c r="R76" s="21" t="s">
        <v>592</v>
      </c>
      <c r="S76" s="19" t="n">
        <v>9000000</v>
      </c>
      <c r="T76" s="21" t="s">
        <v>592</v>
      </c>
      <c r="U76" s="21" t="s">
        <v>592</v>
      </c>
      <c r="V76" s="21" t="s">
        <v>592</v>
      </c>
      <c r="W76" s="21" t="s">
        <v>592</v>
      </c>
      <c r="X76" s="21" t="s">
        <v>592</v>
      </c>
      <c r="Y76" s="21" t="s">
        <v>592</v>
      </c>
      <c r="Z76" s="21" t="s">
        <v>592</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15736643.8356164</v>
      </c>
      <c r="AQ76" s="27" t="s">
        <v>594</v>
      </c>
    </row>
    <row r="77" customFormat="false" ht="13.8" hidden="false" customHeight="false" outlineLevel="0" collapsed="false">
      <c r="A77" s="17" t="s">
        <v>586</v>
      </c>
      <c r="B77" s="17" t="s">
        <v>587</v>
      </c>
      <c r="C77" s="0" t="s">
        <v>511</v>
      </c>
      <c r="D77" s="17" t="s">
        <v>541</v>
      </c>
      <c r="E77" s="18" t="s">
        <v>607</v>
      </c>
      <c r="F77" s="19" t="n">
        <v>0</v>
      </c>
      <c r="G77" s="18" t="s">
        <v>589</v>
      </c>
      <c r="H77" s="18" t="s">
        <v>605</v>
      </c>
      <c r="I77" s="18" t="s">
        <v>591</v>
      </c>
      <c r="J77" s="19" t="n">
        <v>390000000</v>
      </c>
      <c r="K77" s="19" t="n">
        <v>100000000</v>
      </c>
      <c r="L77" s="0" t="n">
        <v>2020</v>
      </c>
      <c r="M77" s="20" t="n">
        <v>43831</v>
      </c>
      <c r="N77" s="20" t="n">
        <v>43831</v>
      </c>
      <c r="O77" s="20" t="n">
        <v>43831</v>
      </c>
      <c r="P77" s="20" t="n">
        <v>44196</v>
      </c>
      <c r="Q77" s="21" t="s">
        <v>592</v>
      </c>
      <c r="R77" s="21" t="s">
        <v>592</v>
      </c>
      <c r="S77" s="19" t="s">
        <v>593</v>
      </c>
      <c r="T77" s="21" t="s">
        <v>592</v>
      </c>
      <c r="U77" s="21" t="s">
        <v>592</v>
      </c>
      <c r="V77" s="21" t="s">
        <v>592</v>
      </c>
      <c r="W77" s="21" t="s">
        <v>592</v>
      </c>
      <c r="X77" s="21" t="s">
        <v>592</v>
      </c>
      <c r="Y77" s="21" t="s">
        <v>592</v>
      </c>
      <c r="Z77" s="21" t="s">
        <v>592</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 0)</f>
        <v>0.05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11461643.8356164</v>
      </c>
      <c r="AQ77" s="27" t="s">
        <v>594</v>
      </c>
    </row>
    <row r="78" customFormat="false" ht="13.8" hidden="false" customHeight="false" outlineLevel="0" collapsed="false">
      <c r="A78" s="17"/>
      <c r="B78" s="17" t="s">
        <v>595</v>
      </c>
      <c r="C78" s="0" t="s">
        <v>511</v>
      </c>
      <c r="D78" s="17" t="s">
        <v>541</v>
      </c>
      <c r="E78" s="18" t="s">
        <v>607</v>
      </c>
      <c r="F78" s="19" t="n">
        <v>0</v>
      </c>
      <c r="G78" s="18" t="s">
        <v>589</v>
      </c>
      <c r="H78" s="18" t="s">
        <v>605</v>
      </c>
      <c r="I78" s="18" t="s">
        <v>591</v>
      </c>
      <c r="J78" s="19" t="n">
        <v>390000000</v>
      </c>
      <c r="K78" s="19" t="n">
        <v>100000000</v>
      </c>
      <c r="L78" s="0" t="n">
        <v>2017</v>
      </c>
      <c r="M78" s="20" t="n">
        <v>42736</v>
      </c>
      <c r="N78" s="20" t="n">
        <v>43831</v>
      </c>
      <c r="O78" s="20" t="n">
        <v>43831</v>
      </c>
      <c r="P78" s="20" t="n">
        <v>44196</v>
      </c>
      <c r="Q78" s="21" t="s">
        <v>592</v>
      </c>
      <c r="R78" s="21" t="s">
        <v>592</v>
      </c>
      <c r="S78" s="19" t="s">
        <v>593</v>
      </c>
      <c r="T78" s="21" t="s">
        <v>592</v>
      </c>
      <c r="U78" s="21" t="s">
        <v>592</v>
      </c>
      <c r="V78" s="21" t="s">
        <v>592</v>
      </c>
      <c r="W78" s="21" t="s">
        <v>592</v>
      </c>
      <c r="X78" s="21" t="s">
        <v>592</v>
      </c>
      <c r="Y78" s="21" t="s">
        <v>592</v>
      </c>
      <c r="Z78" s="21" t="s">
        <v>592</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 0)</f>
        <v>0.05</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11986643.8356164</v>
      </c>
      <c r="AQ78" s="27" t="s">
        <v>594</v>
      </c>
    </row>
    <row r="79" customFormat="false" ht="13.8" hidden="false" customHeight="false" outlineLevel="0" collapsed="false">
      <c r="A79" s="17"/>
      <c r="B79" s="17" t="s">
        <v>596</v>
      </c>
      <c r="C79" s="0" t="s">
        <v>511</v>
      </c>
      <c r="D79" s="17" t="s">
        <v>541</v>
      </c>
      <c r="E79" s="18" t="s">
        <v>607</v>
      </c>
      <c r="F79" s="19" t="n">
        <v>0</v>
      </c>
      <c r="G79" s="18" t="s">
        <v>589</v>
      </c>
      <c r="H79" s="18" t="s">
        <v>605</v>
      </c>
      <c r="I79" s="18" t="s">
        <v>591</v>
      </c>
      <c r="J79" s="19" t="n">
        <v>390000000</v>
      </c>
      <c r="K79" s="19" t="n">
        <v>100000000</v>
      </c>
      <c r="L79" s="0" t="n">
        <v>2014</v>
      </c>
      <c r="M79" s="20" t="n">
        <v>41640</v>
      </c>
      <c r="N79" s="20" t="n">
        <v>43831</v>
      </c>
      <c r="O79" s="20" t="n">
        <v>43831</v>
      </c>
      <c r="P79" s="20" t="n">
        <v>44196</v>
      </c>
      <c r="Q79" s="21" t="s">
        <v>592</v>
      </c>
      <c r="R79" s="21" t="s">
        <v>592</v>
      </c>
      <c r="S79" s="19" t="s">
        <v>593</v>
      </c>
      <c r="T79" s="21" t="s">
        <v>592</v>
      </c>
      <c r="U79" s="21" t="s">
        <v>592</v>
      </c>
      <c r="V79" s="21" t="s">
        <v>592</v>
      </c>
      <c r="W79" s="21" t="s">
        <v>592</v>
      </c>
      <c r="X79" s="21" t="s">
        <v>592</v>
      </c>
      <c r="Y79" s="21" t="s">
        <v>592</v>
      </c>
      <c r="Z79" s="21" t="s">
        <v>592</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13786643.8356164</v>
      </c>
      <c r="AQ79" s="27" t="s">
        <v>594</v>
      </c>
    </row>
    <row r="80" customFormat="false" ht="13.8" hidden="false" customHeight="false" outlineLevel="0" collapsed="false">
      <c r="A80" s="17"/>
      <c r="B80" s="17" t="s">
        <v>597</v>
      </c>
      <c r="C80" s="0" t="s">
        <v>511</v>
      </c>
      <c r="D80" s="17" t="s">
        <v>541</v>
      </c>
      <c r="E80" s="18" t="s">
        <v>607</v>
      </c>
      <c r="F80" s="19" t="n">
        <v>0</v>
      </c>
      <c r="G80" s="18" t="s">
        <v>589</v>
      </c>
      <c r="H80" s="18" t="s">
        <v>605</v>
      </c>
      <c r="I80" s="18" t="s">
        <v>591</v>
      </c>
      <c r="J80" s="19" t="n">
        <v>390000000</v>
      </c>
      <c r="K80" s="19" t="n">
        <v>100000000</v>
      </c>
      <c r="L80" s="0" t="n">
        <v>2010</v>
      </c>
      <c r="M80" s="20" t="n">
        <v>40179</v>
      </c>
      <c r="N80" s="20" t="n">
        <v>43831</v>
      </c>
      <c r="O80" s="20" t="n">
        <v>43831</v>
      </c>
      <c r="P80" s="20" t="n">
        <v>44196</v>
      </c>
      <c r="Q80" s="21" t="s">
        <v>592</v>
      </c>
      <c r="R80" s="21" t="s">
        <v>592</v>
      </c>
      <c r="S80" s="19" t="s">
        <v>593</v>
      </c>
      <c r="T80" s="21" t="s">
        <v>592</v>
      </c>
      <c r="U80" s="21" t="s">
        <v>592</v>
      </c>
      <c r="V80" s="21" t="s">
        <v>592</v>
      </c>
      <c r="W80" s="21" t="s">
        <v>592</v>
      </c>
      <c r="X80" s="21" t="s">
        <v>592</v>
      </c>
      <c r="Y80" s="21" t="s">
        <v>592</v>
      </c>
      <c r="Z80" s="21" t="s">
        <v>592</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 0)</f>
        <v>0.05</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14686643.8356164</v>
      </c>
      <c r="AQ80" s="27" t="s">
        <v>594</v>
      </c>
    </row>
    <row r="81" customFormat="false" ht="13.8" hidden="false" customHeight="false" outlineLevel="0" collapsed="false">
      <c r="A81" s="17"/>
      <c r="B81" s="17" t="s">
        <v>598</v>
      </c>
      <c r="C81" s="0" t="s">
        <v>511</v>
      </c>
      <c r="D81" s="17" t="s">
        <v>541</v>
      </c>
      <c r="E81" s="18" t="s">
        <v>607</v>
      </c>
      <c r="F81" s="19" t="n">
        <v>0</v>
      </c>
      <c r="G81" s="18" t="s">
        <v>589</v>
      </c>
      <c r="H81" s="18" t="s">
        <v>605</v>
      </c>
      <c r="I81" s="18" t="s">
        <v>591</v>
      </c>
      <c r="J81" s="19" t="n">
        <v>390000000</v>
      </c>
      <c r="K81" s="19" t="n">
        <v>100000000</v>
      </c>
      <c r="L81" s="0" t="n">
        <v>2005</v>
      </c>
      <c r="M81" s="20" t="n">
        <v>38353</v>
      </c>
      <c r="N81" s="20" t="n">
        <v>43831</v>
      </c>
      <c r="O81" s="20" t="n">
        <v>43831</v>
      </c>
      <c r="P81" s="20" t="n">
        <v>44196</v>
      </c>
      <c r="Q81" s="21" t="s">
        <v>592</v>
      </c>
      <c r="R81" s="21" t="s">
        <v>592</v>
      </c>
      <c r="S81" s="19" t="n">
        <v>9000000</v>
      </c>
      <c r="T81" s="21" t="s">
        <v>592</v>
      </c>
      <c r="U81" s="21" t="s">
        <v>592</v>
      </c>
      <c r="V81" s="21" t="s">
        <v>592</v>
      </c>
      <c r="W81" s="21" t="s">
        <v>592</v>
      </c>
      <c r="X81" s="21" t="s">
        <v>592</v>
      </c>
      <c r="Y81" s="21" t="s">
        <v>592</v>
      </c>
      <c r="Z81" s="21" t="s">
        <v>592</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16936643.8356164</v>
      </c>
      <c r="AQ81" s="27" t="s">
        <v>594</v>
      </c>
    </row>
    <row r="82" customFormat="false" ht="13.8" hidden="false" customHeight="false" outlineLevel="0" collapsed="false">
      <c r="A82" s="17" t="s">
        <v>599</v>
      </c>
      <c r="B82" s="17" t="s">
        <v>587</v>
      </c>
      <c r="C82" s="0" t="s">
        <v>511</v>
      </c>
      <c r="D82" s="17" t="s">
        <v>541</v>
      </c>
      <c r="E82" s="18" t="s">
        <v>607</v>
      </c>
      <c r="F82" s="19" t="n">
        <v>0</v>
      </c>
      <c r="G82" s="18" t="s">
        <v>589</v>
      </c>
      <c r="H82" s="18" t="s">
        <v>605</v>
      </c>
      <c r="I82" s="18" t="s">
        <v>591</v>
      </c>
      <c r="J82" s="19" t="n">
        <v>400000000</v>
      </c>
      <c r="K82" s="19" t="n">
        <v>100000000</v>
      </c>
      <c r="L82" s="0" t="n">
        <v>2020</v>
      </c>
      <c r="M82" s="20" t="n">
        <v>43831</v>
      </c>
      <c r="N82" s="20" t="n">
        <v>43831</v>
      </c>
      <c r="O82" s="20" t="n">
        <v>43831</v>
      </c>
      <c r="P82" s="20" t="n">
        <v>44196</v>
      </c>
      <c r="Q82" s="21" t="s">
        <v>592</v>
      </c>
      <c r="R82" s="21" t="s">
        <v>592</v>
      </c>
      <c r="S82" s="19" t="n">
        <v>9000000</v>
      </c>
      <c r="T82" s="21" t="s">
        <v>592</v>
      </c>
      <c r="U82" s="21" t="s">
        <v>592</v>
      </c>
      <c r="V82" s="21" t="s">
        <v>592</v>
      </c>
      <c r="W82" s="21" t="s">
        <v>592</v>
      </c>
      <c r="X82" s="21" t="s">
        <v>592</v>
      </c>
      <c r="Y82" s="21" t="s">
        <v>592</v>
      </c>
      <c r="Z82" s="21" t="s">
        <v>592</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 0)</f>
        <v>0.05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13561643.8356164</v>
      </c>
      <c r="AQ82" s="27" t="s">
        <v>594</v>
      </c>
    </row>
    <row r="83" customFormat="false" ht="13.8" hidden="false" customHeight="false" outlineLevel="0" collapsed="false">
      <c r="A83" s="17"/>
      <c r="B83" s="17" t="s">
        <v>595</v>
      </c>
      <c r="C83" s="0" t="s">
        <v>511</v>
      </c>
      <c r="D83" s="17" t="s">
        <v>541</v>
      </c>
      <c r="E83" s="18" t="s">
        <v>607</v>
      </c>
      <c r="F83" s="19" t="n">
        <v>0</v>
      </c>
      <c r="G83" s="18" t="s">
        <v>589</v>
      </c>
      <c r="H83" s="18" t="s">
        <v>605</v>
      </c>
      <c r="I83" s="18" t="s">
        <v>591</v>
      </c>
      <c r="J83" s="19" t="n">
        <v>400000000</v>
      </c>
      <c r="K83" s="19" t="n">
        <v>100000000</v>
      </c>
      <c r="L83" s="0" t="n">
        <v>2017</v>
      </c>
      <c r="M83" s="20" t="n">
        <v>42736</v>
      </c>
      <c r="N83" s="20" t="n">
        <v>43831</v>
      </c>
      <c r="O83" s="20" t="n">
        <v>43831</v>
      </c>
      <c r="P83" s="20" t="n">
        <v>44196</v>
      </c>
      <c r="Q83" s="21" t="s">
        <v>592</v>
      </c>
      <c r="R83" s="21" t="s">
        <v>592</v>
      </c>
      <c r="S83" s="19" t="n">
        <v>15000000</v>
      </c>
      <c r="T83" s="21" t="s">
        <v>592</v>
      </c>
      <c r="U83" s="21" t="s">
        <v>592</v>
      </c>
      <c r="V83" s="21" t="s">
        <v>592</v>
      </c>
      <c r="W83" s="21" t="s">
        <v>592</v>
      </c>
      <c r="X83" s="21" t="s">
        <v>592</v>
      </c>
      <c r="Y83" s="21" t="s">
        <v>592</v>
      </c>
      <c r="Z83" s="21" t="s">
        <v>592</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 0)</f>
        <v>0.05</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14986643.8356164</v>
      </c>
      <c r="AQ83" s="27" t="s">
        <v>594</v>
      </c>
    </row>
    <row r="84" customFormat="false" ht="13.8" hidden="false" customHeight="false" outlineLevel="0" collapsed="false">
      <c r="A84" s="17"/>
      <c r="B84" s="17" t="s">
        <v>596</v>
      </c>
      <c r="C84" s="0" t="s">
        <v>511</v>
      </c>
      <c r="D84" s="17" t="s">
        <v>541</v>
      </c>
      <c r="E84" s="18" t="s">
        <v>607</v>
      </c>
      <c r="F84" s="19" t="n">
        <v>0</v>
      </c>
      <c r="G84" s="18" t="s">
        <v>589</v>
      </c>
      <c r="H84" s="18" t="s">
        <v>605</v>
      </c>
      <c r="I84" s="18" t="s">
        <v>591</v>
      </c>
      <c r="J84" s="19" t="n">
        <v>400000000</v>
      </c>
      <c r="K84" s="19" t="n">
        <v>100000000</v>
      </c>
      <c r="L84" s="0" t="n">
        <v>2014</v>
      </c>
      <c r="M84" s="20" t="n">
        <v>41640</v>
      </c>
      <c r="N84" s="20" t="n">
        <v>43831</v>
      </c>
      <c r="O84" s="20" t="n">
        <v>43831</v>
      </c>
      <c r="P84" s="20" t="n">
        <v>44196</v>
      </c>
      <c r="Q84" s="21" t="s">
        <v>592</v>
      </c>
      <c r="R84" s="21" t="s">
        <v>592</v>
      </c>
      <c r="S84" s="19" t="n">
        <v>21000000</v>
      </c>
      <c r="T84" s="21" t="s">
        <v>592</v>
      </c>
      <c r="U84" s="21" t="s">
        <v>592</v>
      </c>
      <c r="V84" s="21" t="s">
        <v>592</v>
      </c>
      <c r="W84" s="21" t="s">
        <v>592</v>
      </c>
      <c r="X84" s="21" t="s">
        <v>592</v>
      </c>
      <c r="Y84" s="21" t="s">
        <v>592</v>
      </c>
      <c r="Z84" s="21" t="s">
        <v>592</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18886643.8356164</v>
      </c>
      <c r="AQ84" s="27" t="s">
        <v>594</v>
      </c>
    </row>
    <row r="85" customFormat="false" ht="13.8" hidden="false" customHeight="false" outlineLevel="0" collapsed="false">
      <c r="A85" s="17"/>
      <c r="B85" s="17" t="s">
        <v>597</v>
      </c>
      <c r="C85" s="0" t="s">
        <v>511</v>
      </c>
      <c r="D85" s="17" t="s">
        <v>541</v>
      </c>
      <c r="E85" s="18" t="s">
        <v>607</v>
      </c>
      <c r="F85" s="19" t="n">
        <v>0</v>
      </c>
      <c r="G85" s="18" t="s">
        <v>589</v>
      </c>
      <c r="H85" s="18" t="s">
        <v>605</v>
      </c>
      <c r="I85" s="18" t="s">
        <v>591</v>
      </c>
      <c r="J85" s="19" t="n">
        <v>400000000</v>
      </c>
      <c r="K85" s="19" t="n">
        <v>100000000</v>
      </c>
      <c r="L85" s="0" t="n">
        <v>2010</v>
      </c>
      <c r="M85" s="20" t="n">
        <v>40179</v>
      </c>
      <c r="N85" s="20" t="n">
        <v>43831</v>
      </c>
      <c r="O85" s="20" t="n">
        <v>43831</v>
      </c>
      <c r="P85" s="20" t="n">
        <v>44196</v>
      </c>
      <c r="Q85" s="21" t="s">
        <v>592</v>
      </c>
      <c r="R85" s="21" t="s">
        <v>592</v>
      </c>
      <c r="S85" s="19" t="n">
        <v>9000000</v>
      </c>
      <c r="T85" s="21" t="s">
        <v>592</v>
      </c>
      <c r="U85" s="21" t="s">
        <v>592</v>
      </c>
      <c r="V85" s="21" t="s">
        <v>592</v>
      </c>
      <c r="W85" s="21" t="s">
        <v>592</v>
      </c>
      <c r="X85" s="21" t="s">
        <v>592</v>
      </c>
      <c r="Y85" s="21" t="s">
        <v>592</v>
      </c>
      <c r="Z85" s="21" t="s">
        <v>592</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 0)</f>
        <v>0.05</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16786643.8356164</v>
      </c>
      <c r="AQ85" s="27" t="s">
        <v>594</v>
      </c>
    </row>
    <row r="86" customFormat="false" ht="13.8" hidden="false" customHeight="false" outlineLevel="0" collapsed="false">
      <c r="A86" s="17"/>
      <c r="B86" s="17" t="s">
        <v>598</v>
      </c>
      <c r="C86" s="0" t="s">
        <v>511</v>
      </c>
      <c r="D86" s="17" t="s">
        <v>541</v>
      </c>
      <c r="E86" s="18" t="s">
        <v>607</v>
      </c>
      <c r="F86" s="19" t="n">
        <v>0</v>
      </c>
      <c r="G86" s="18" t="s">
        <v>589</v>
      </c>
      <c r="H86" s="18" t="s">
        <v>605</v>
      </c>
      <c r="I86" s="18" t="s">
        <v>591</v>
      </c>
      <c r="J86" s="19" t="n">
        <v>400000000</v>
      </c>
      <c r="K86" s="19" t="n">
        <v>100000000</v>
      </c>
      <c r="L86" s="0" t="n">
        <v>2005</v>
      </c>
      <c r="M86" s="20" t="n">
        <v>38353</v>
      </c>
      <c r="N86" s="20" t="n">
        <v>43831</v>
      </c>
      <c r="O86" s="20" t="n">
        <v>43831</v>
      </c>
      <c r="P86" s="20" t="n">
        <v>44196</v>
      </c>
      <c r="Q86" s="21" t="s">
        <v>592</v>
      </c>
      <c r="R86" s="21" t="s">
        <v>592</v>
      </c>
      <c r="S86" s="19" t="n">
        <v>9000000</v>
      </c>
      <c r="T86" s="21" t="s">
        <v>592</v>
      </c>
      <c r="U86" s="21" t="s">
        <v>592</v>
      </c>
      <c r="V86" s="21" t="s">
        <v>592</v>
      </c>
      <c r="W86" s="21" t="s">
        <v>592</v>
      </c>
      <c r="X86" s="21" t="s">
        <v>592</v>
      </c>
      <c r="Y86" s="21" t="s">
        <v>592</v>
      </c>
      <c r="Z86" s="21" t="s">
        <v>592</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16936643.8356164</v>
      </c>
      <c r="AQ86" s="27" t="s">
        <v>594</v>
      </c>
    </row>
    <row r="87" customFormat="false" ht="13.8" hidden="false" customHeight="false" outlineLevel="0" collapsed="false">
      <c r="A87" s="17" t="s">
        <v>600</v>
      </c>
      <c r="B87" s="17" t="s">
        <v>587</v>
      </c>
      <c r="C87" s="0" t="s">
        <v>511</v>
      </c>
      <c r="D87" s="17" t="s">
        <v>541</v>
      </c>
      <c r="E87" s="18" t="s">
        <v>607</v>
      </c>
      <c r="F87" s="19" t="n">
        <v>0</v>
      </c>
      <c r="G87" s="18" t="s">
        <v>589</v>
      </c>
      <c r="H87" s="18" t="s">
        <v>605</v>
      </c>
      <c r="I87" s="18" t="s">
        <v>591</v>
      </c>
      <c r="J87" s="19" t="n">
        <v>410000000</v>
      </c>
      <c r="K87" s="19" t="n">
        <v>400000000</v>
      </c>
      <c r="L87" s="0" t="n">
        <v>2020</v>
      </c>
      <c r="M87" s="20" t="n">
        <v>43831</v>
      </c>
      <c r="N87" s="20" t="n">
        <v>43831</v>
      </c>
      <c r="O87" s="20" t="n">
        <v>43831</v>
      </c>
      <c r="P87" s="20" t="n">
        <v>44196</v>
      </c>
      <c r="Q87" s="21" t="s">
        <v>592</v>
      </c>
      <c r="R87" s="21" t="s">
        <v>592</v>
      </c>
      <c r="S87" s="19" t="s">
        <v>593</v>
      </c>
      <c r="T87" s="21" t="s">
        <v>592</v>
      </c>
      <c r="U87" s="21" t="s">
        <v>592</v>
      </c>
      <c r="V87" s="21" t="s">
        <v>592</v>
      </c>
      <c r="W87" s="21" t="s">
        <v>592</v>
      </c>
      <c r="X87" s="21" t="s">
        <v>592</v>
      </c>
      <c r="Y87" s="21" t="s">
        <v>592</v>
      </c>
      <c r="Z87" s="21" t="s">
        <v>592</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 0)</f>
        <v>0.05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45246575.3424658</v>
      </c>
      <c r="AQ87" s="27" t="s">
        <v>594</v>
      </c>
    </row>
    <row r="88" customFormat="false" ht="13.8" hidden="false" customHeight="false" outlineLevel="0" collapsed="false">
      <c r="A88" s="17"/>
      <c r="B88" s="17" t="s">
        <v>595</v>
      </c>
      <c r="C88" s="0" t="s">
        <v>511</v>
      </c>
      <c r="D88" s="17" t="s">
        <v>541</v>
      </c>
      <c r="E88" s="18" t="s">
        <v>607</v>
      </c>
      <c r="F88" s="19" t="n">
        <v>0</v>
      </c>
      <c r="G88" s="18" t="s">
        <v>589</v>
      </c>
      <c r="H88" s="18" t="s">
        <v>605</v>
      </c>
      <c r="I88" s="18" t="s">
        <v>591</v>
      </c>
      <c r="J88" s="19" t="n">
        <v>500000000</v>
      </c>
      <c r="K88" s="19" t="n">
        <v>400000000</v>
      </c>
      <c r="L88" s="0" t="n">
        <v>2017</v>
      </c>
      <c r="M88" s="20" t="n">
        <v>42736</v>
      </c>
      <c r="N88" s="20" t="n">
        <v>43831</v>
      </c>
      <c r="O88" s="20" t="n">
        <v>43831</v>
      </c>
      <c r="P88" s="20" t="n">
        <v>44196</v>
      </c>
      <c r="Q88" s="21" t="s">
        <v>592</v>
      </c>
      <c r="R88" s="21" t="s">
        <v>592</v>
      </c>
      <c r="S88" s="19" t="s">
        <v>593</v>
      </c>
      <c r="T88" s="21" t="s">
        <v>592</v>
      </c>
      <c r="U88" s="21" t="s">
        <v>592</v>
      </c>
      <c r="V88" s="21" t="s">
        <v>592</v>
      </c>
      <c r="W88" s="21" t="s">
        <v>592</v>
      </c>
      <c r="X88" s="21" t="s">
        <v>592</v>
      </c>
      <c r="Y88" s="21" t="s">
        <v>592</v>
      </c>
      <c r="Z88" s="21" t="s">
        <v>592</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 0)</f>
        <v>0.05</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47346575.3424658</v>
      </c>
      <c r="AQ88" s="27" t="s">
        <v>594</v>
      </c>
    </row>
    <row r="89" customFormat="false" ht="13.8" hidden="false" customHeight="false" outlineLevel="0" collapsed="false">
      <c r="A89" s="17"/>
      <c r="B89" s="17" t="s">
        <v>596</v>
      </c>
      <c r="C89" s="0" t="s">
        <v>511</v>
      </c>
      <c r="D89" s="17" t="s">
        <v>541</v>
      </c>
      <c r="E89" s="18" t="s">
        <v>607</v>
      </c>
      <c r="F89" s="19" t="n">
        <v>0</v>
      </c>
      <c r="G89" s="18" t="s">
        <v>589</v>
      </c>
      <c r="H89" s="18" t="s">
        <v>605</v>
      </c>
      <c r="I89" s="18" t="s">
        <v>591</v>
      </c>
      <c r="J89" s="19" t="n">
        <v>450000000</v>
      </c>
      <c r="K89" s="19" t="n">
        <v>400000000</v>
      </c>
      <c r="L89" s="0" t="n">
        <v>2014</v>
      </c>
      <c r="M89" s="20" t="n">
        <v>41640</v>
      </c>
      <c r="N89" s="20" t="n">
        <v>43831</v>
      </c>
      <c r="O89" s="20" t="n">
        <v>43831</v>
      </c>
      <c r="P89" s="20" t="n">
        <v>44196</v>
      </c>
      <c r="Q89" s="21" t="s">
        <v>592</v>
      </c>
      <c r="R89" s="21" t="s">
        <v>592</v>
      </c>
      <c r="S89" s="19" t="s">
        <v>593</v>
      </c>
      <c r="T89" s="21" t="s">
        <v>592</v>
      </c>
      <c r="U89" s="21" t="s">
        <v>592</v>
      </c>
      <c r="V89" s="21" t="s">
        <v>592</v>
      </c>
      <c r="W89" s="21" t="s">
        <v>592</v>
      </c>
      <c r="X89" s="21" t="s">
        <v>592</v>
      </c>
      <c r="Y89" s="21" t="s">
        <v>592</v>
      </c>
      <c r="Z89" s="21" t="s">
        <v>592</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49746575.3424658</v>
      </c>
      <c r="AQ89" s="27" t="s">
        <v>594</v>
      </c>
    </row>
    <row r="90" customFormat="false" ht="13.8" hidden="false" customHeight="false" outlineLevel="0" collapsed="false">
      <c r="A90" s="17"/>
      <c r="B90" s="17" t="s">
        <v>597</v>
      </c>
      <c r="C90" s="0" t="s">
        <v>511</v>
      </c>
      <c r="D90" s="17" t="s">
        <v>541</v>
      </c>
      <c r="E90" s="18" t="s">
        <v>607</v>
      </c>
      <c r="F90" s="19" t="n">
        <v>0</v>
      </c>
      <c r="G90" s="18" t="s">
        <v>589</v>
      </c>
      <c r="H90" s="18" t="s">
        <v>605</v>
      </c>
      <c r="I90" s="18" t="s">
        <v>591</v>
      </c>
      <c r="J90" s="19" t="n">
        <v>600000000</v>
      </c>
      <c r="K90" s="19" t="n">
        <v>400000000</v>
      </c>
      <c r="L90" s="0" t="n">
        <v>2010</v>
      </c>
      <c r="M90" s="20" t="n">
        <v>40179</v>
      </c>
      <c r="N90" s="20" t="n">
        <v>43831</v>
      </c>
      <c r="O90" s="20" t="n">
        <v>43831</v>
      </c>
      <c r="P90" s="20" t="n">
        <v>44196</v>
      </c>
      <c r="Q90" s="21" t="s">
        <v>592</v>
      </c>
      <c r="R90" s="21" t="s">
        <v>592</v>
      </c>
      <c r="S90" s="19" t="s">
        <v>593</v>
      </c>
      <c r="T90" s="21" t="s">
        <v>592</v>
      </c>
      <c r="U90" s="21" t="s">
        <v>592</v>
      </c>
      <c r="V90" s="21" t="s">
        <v>592</v>
      </c>
      <c r="W90" s="21" t="s">
        <v>592</v>
      </c>
      <c r="X90" s="21" t="s">
        <v>592</v>
      </c>
      <c r="Y90" s="21" t="s">
        <v>592</v>
      </c>
      <c r="Z90" s="21" t="s">
        <v>592</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 0)</f>
        <v>0.05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53946575.3424658</v>
      </c>
      <c r="AQ90" s="27" t="s">
        <v>594</v>
      </c>
    </row>
    <row r="91" customFormat="false" ht="13.8" hidden="false" customHeight="false" outlineLevel="0" collapsed="false">
      <c r="A91" s="17"/>
      <c r="B91" s="17" t="s">
        <v>598</v>
      </c>
      <c r="C91" s="0" t="s">
        <v>511</v>
      </c>
      <c r="D91" s="17" t="s">
        <v>541</v>
      </c>
      <c r="E91" s="18" t="s">
        <v>607</v>
      </c>
      <c r="F91" s="19" t="n">
        <v>0</v>
      </c>
      <c r="G91" s="18" t="s">
        <v>589</v>
      </c>
      <c r="H91" s="18" t="s">
        <v>605</v>
      </c>
      <c r="I91" s="18" t="s">
        <v>591</v>
      </c>
      <c r="J91" s="19" t="n">
        <v>600000000</v>
      </c>
      <c r="K91" s="19" t="n">
        <v>100000000</v>
      </c>
      <c r="L91" s="0" t="n">
        <v>2005</v>
      </c>
      <c r="M91" s="20" t="n">
        <v>38353</v>
      </c>
      <c r="N91" s="20" t="n">
        <v>43831</v>
      </c>
      <c r="O91" s="20" t="n">
        <v>43831</v>
      </c>
      <c r="P91" s="20" t="n">
        <v>44196</v>
      </c>
      <c r="Q91" s="21" t="s">
        <v>592</v>
      </c>
      <c r="R91" s="21" t="s">
        <v>592</v>
      </c>
      <c r="S91" s="19" t="n">
        <v>9000000</v>
      </c>
      <c r="T91" s="21" t="s">
        <v>592</v>
      </c>
      <c r="U91" s="21" t="s">
        <v>592</v>
      </c>
      <c r="V91" s="21" t="s">
        <v>592</v>
      </c>
      <c r="W91" s="21" t="s">
        <v>592</v>
      </c>
      <c r="X91" s="21" t="s">
        <v>592</v>
      </c>
      <c r="Y91" s="21" t="s">
        <v>592</v>
      </c>
      <c r="Z91" s="21" t="s">
        <v>592</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15736643.8356164</v>
      </c>
      <c r="AQ91" s="27" t="s">
        <v>594</v>
      </c>
    </row>
    <row r="92" customFormat="false" ht="13.8" hidden="false" customHeight="false" outlineLevel="0" collapsed="false">
      <c r="A92" s="17" t="s">
        <v>586</v>
      </c>
      <c r="B92" s="17" t="s">
        <v>587</v>
      </c>
      <c r="C92" s="0" t="s">
        <v>511</v>
      </c>
      <c r="D92" s="17" t="s">
        <v>543</v>
      </c>
      <c r="E92" s="18" t="s">
        <v>608</v>
      </c>
      <c r="F92" s="19" t="n">
        <v>0</v>
      </c>
      <c r="G92" s="18" t="s">
        <v>589</v>
      </c>
      <c r="H92" s="18" t="s">
        <v>605</v>
      </c>
      <c r="I92" s="18" t="s">
        <v>591</v>
      </c>
      <c r="J92" s="19" t="n">
        <v>390000000</v>
      </c>
      <c r="K92" s="19" t="n">
        <v>100000000</v>
      </c>
      <c r="L92" s="0" t="n">
        <v>2020</v>
      </c>
      <c r="M92" s="20" t="n">
        <v>43831</v>
      </c>
      <c r="N92" s="20" t="n">
        <v>43831</v>
      </c>
      <c r="O92" s="20" t="n">
        <v>43831</v>
      </c>
      <c r="P92" s="20" t="n">
        <v>44196</v>
      </c>
      <c r="Q92" s="21" t="s">
        <v>592</v>
      </c>
      <c r="R92" s="21" t="s">
        <v>592</v>
      </c>
      <c r="S92" s="19" t="s">
        <v>593</v>
      </c>
      <c r="T92" s="21" t="s">
        <v>592</v>
      </c>
      <c r="U92" s="21" t="s">
        <v>592</v>
      </c>
      <c r="V92" s="21" t="s">
        <v>592</v>
      </c>
      <c r="W92" s="21" t="s">
        <v>592</v>
      </c>
      <c r="X92" s="21" t="s">
        <v>592</v>
      </c>
      <c r="Y92" s="21" t="s">
        <v>592</v>
      </c>
      <c r="Z92" s="21" t="s">
        <v>592</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 0)</f>
        <v>0.05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12436643.8356164</v>
      </c>
      <c r="AQ92" s="27" t="s">
        <v>594</v>
      </c>
    </row>
    <row r="93" customFormat="false" ht="13.8" hidden="false" customHeight="false" outlineLevel="0" collapsed="false">
      <c r="A93" s="17"/>
      <c r="B93" s="17" t="s">
        <v>595</v>
      </c>
      <c r="C93" s="0" t="s">
        <v>511</v>
      </c>
      <c r="D93" s="17" t="s">
        <v>543</v>
      </c>
      <c r="E93" s="18" t="s">
        <v>608</v>
      </c>
      <c r="F93" s="19" t="n">
        <v>0</v>
      </c>
      <c r="G93" s="18" t="s">
        <v>589</v>
      </c>
      <c r="H93" s="18" t="s">
        <v>605</v>
      </c>
      <c r="I93" s="18" t="s">
        <v>591</v>
      </c>
      <c r="J93" s="19" t="n">
        <v>390000000</v>
      </c>
      <c r="K93" s="19" t="n">
        <v>100000000</v>
      </c>
      <c r="L93" s="0" t="n">
        <v>2017</v>
      </c>
      <c r="M93" s="20" t="n">
        <v>42736</v>
      </c>
      <c r="N93" s="20" t="n">
        <v>43831</v>
      </c>
      <c r="O93" s="20" t="n">
        <v>43831</v>
      </c>
      <c r="P93" s="20" t="n">
        <v>44196</v>
      </c>
      <c r="Q93" s="21" t="s">
        <v>592</v>
      </c>
      <c r="R93" s="21" t="s">
        <v>592</v>
      </c>
      <c r="S93" s="19" t="s">
        <v>593</v>
      </c>
      <c r="T93" s="21" t="s">
        <v>592</v>
      </c>
      <c r="U93" s="21" t="s">
        <v>592</v>
      </c>
      <c r="V93" s="21" t="s">
        <v>592</v>
      </c>
      <c r="W93" s="21" t="s">
        <v>592</v>
      </c>
      <c r="X93" s="21" t="s">
        <v>592</v>
      </c>
      <c r="Y93" s="21" t="s">
        <v>592</v>
      </c>
      <c r="Z93" s="21" t="s">
        <v>592</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 0)</f>
        <v>0.05</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13336643.8356164</v>
      </c>
      <c r="AQ93" s="27" t="s">
        <v>594</v>
      </c>
    </row>
    <row r="94" customFormat="false" ht="13.8" hidden="false" customHeight="false" outlineLevel="0" collapsed="false">
      <c r="A94" s="17"/>
      <c r="B94" s="17" t="s">
        <v>596</v>
      </c>
      <c r="C94" s="0" t="s">
        <v>511</v>
      </c>
      <c r="D94" s="17" t="s">
        <v>543</v>
      </c>
      <c r="E94" s="18" t="s">
        <v>608</v>
      </c>
      <c r="F94" s="19" t="n">
        <v>0</v>
      </c>
      <c r="G94" s="18" t="s">
        <v>589</v>
      </c>
      <c r="H94" s="18" t="s">
        <v>605</v>
      </c>
      <c r="I94" s="18" t="s">
        <v>591</v>
      </c>
      <c r="J94" s="19" t="n">
        <v>390000000</v>
      </c>
      <c r="K94" s="19" t="n">
        <v>100000000</v>
      </c>
      <c r="L94" s="0" t="n">
        <v>2014</v>
      </c>
      <c r="M94" s="20" t="n">
        <v>41640</v>
      </c>
      <c r="N94" s="20" t="n">
        <v>43831</v>
      </c>
      <c r="O94" s="20" t="n">
        <v>43831</v>
      </c>
      <c r="P94" s="20" t="n">
        <v>44196</v>
      </c>
      <c r="Q94" s="21" t="s">
        <v>592</v>
      </c>
      <c r="R94" s="21" t="s">
        <v>592</v>
      </c>
      <c r="S94" s="19" t="s">
        <v>593</v>
      </c>
      <c r="T94" s="21" t="s">
        <v>592</v>
      </c>
      <c r="U94" s="21" t="s">
        <v>592</v>
      </c>
      <c r="V94" s="21" t="s">
        <v>592</v>
      </c>
      <c r="W94" s="21" t="s">
        <v>592</v>
      </c>
      <c r="X94" s="21" t="s">
        <v>592</v>
      </c>
      <c r="Y94" s="21" t="s">
        <v>592</v>
      </c>
      <c r="Z94" s="21" t="s">
        <v>592</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 0)</f>
        <v>0.05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15061643.8356164</v>
      </c>
      <c r="AQ94" s="27" t="s">
        <v>594</v>
      </c>
    </row>
    <row r="95" customFormat="false" ht="13.8" hidden="false" customHeight="false" outlineLevel="0" collapsed="false">
      <c r="A95" s="17"/>
      <c r="B95" s="17" t="s">
        <v>597</v>
      </c>
      <c r="C95" s="0" t="s">
        <v>511</v>
      </c>
      <c r="D95" s="17" t="s">
        <v>543</v>
      </c>
      <c r="E95" s="18" t="s">
        <v>608</v>
      </c>
      <c r="F95" s="19" t="n">
        <v>0</v>
      </c>
      <c r="G95" s="18" t="s">
        <v>589</v>
      </c>
      <c r="H95" s="18" t="s">
        <v>605</v>
      </c>
      <c r="I95" s="18" t="s">
        <v>591</v>
      </c>
      <c r="J95" s="19" t="n">
        <v>390000000</v>
      </c>
      <c r="K95" s="19" t="n">
        <v>100000000</v>
      </c>
      <c r="L95" s="0" t="n">
        <v>2010</v>
      </c>
      <c r="M95" s="20" t="n">
        <v>40179</v>
      </c>
      <c r="N95" s="20" t="n">
        <v>43831</v>
      </c>
      <c r="O95" s="20" t="n">
        <v>43831</v>
      </c>
      <c r="P95" s="20" t="n">
        <v>44196</v>
      </c>
      <c r="Q95" s="21" t="s">
        <v>592</v>
      </c>
      <c r="R95" s="21" t="s">
        <v>592</v>
      </c>
      <c r="S95" s="19" t="s">
        <v>593</v>
      </c>
      <c r="T95" s="21" t="s">
        <v>592</v>
      </c>
      <c r="U95" s="21" t="s">
        <v>592</v>
      </c>
      <c r="V95" s="21" t="s">
        <v>592</v>
      </c>
      <c r="W95" s="21" t="s">
        <v>592</v>
      </c>
      <c r="X95" s="21" t="s">
        <v>592</v>
      </c>
      <c r="Y95" s="21" t="s">
        <v>592</v>
      </c>
      <c r="Z95" s="21" t="s">
        <v>592</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 0)</f>
        <v>0.05</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16186643.8356164</v>
      </c>
      <c r="AQ95" s="27" t="s">
        <v>594</v>
      </c>
    </row>
    <row r="96" customFormat="false" ht="13.8" hidden="false" customHeight="false" outlineLevel="0" collapsed="false">
      <c r="A96" s="17"/>
      <c r="B96" s="17" t="s">
        <v>598</v>
      </c>
      <c r="C96" s="0" t="s">
        <v>511</v>
      </c>
      <c r="D96" s="17" t="s">
        <v>543</v>
      </c>
      <c r="E96" s="18" t="s">
        <v>608</v>
      </c>
      <c r="F96" s="19" t="n">
        <v>0</v>
      </c>
      <c r="G96" s="18" t="s">
        <v>589</v>
      </c>
      <c r="H96" s="18" t="s">
        <v>605</v>
      </c>
      <c r="I96" s="18" t="s">
        <v>591</v>
      </c>
      <c r="J96" s="19" t="n">
        <v>390000000</v>
      </c>
      <c r="K96" s="19" t="n">
        <v>100000000</v>
      </c>
      <c r="L96" s="0" t="n">
        <v>2005</v>
      </c>
      <c r="M96" s="20" t="n">
        <v>38353</v>
      </c>
      <c r="N96" s="20" t="n">
        <v>43831</v>
      </c>
      <c r="O96" s="20" t="n">
        <v>43831</v>
      </c>
      <c r="P96" s="20" t="n">
        <v>44196</v>
      </c>
      <c r="Q96" s="21" t="s">
        <v>592</v>
      </c>
      <c r="R96" s="21" t="s">
        <v>592</v>
      </c>
      <c r="S96" s="19" t="n">
        <v>9000000</v>
      </c>
      <c r="T96" s="21" t="s">
        <v>592</v>
      </c>
      <c r="U96" s="21" t="s">
        <v>592</v>
      </c>
      <c r="V96" s="21" t="s">
        <v>592</v>
      </c>
      <c r="W96" s="21" t="s">
        <v>592</v>
      </c>
      <c r="X96" s="21" t="s">
        <v>592</v>
      </c>
      <c r="Y96" s="21" t="s">
        <v>592</v>
      </c>
      <c r="Z96" s="21" t="s">
        <v>592</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 0)</f>
        <v>0.05</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18436643.8356164</v>
      </c>
      <c r="AQ96" s="27" t="s">
        <v>594</v>
      </c>
    </row>
    <row r="97" customFormat="false" ht="13.8" hidden="false" customHeight="false" outlineLevel="0" collapsed="false">
      <c r="A97" s="17" t="s">
        <v>599</v>
      </c>
      <c r="B97" s="17" t="s">
        <v>587</v>
      </c>
      <c r="C97" s="0" t="s">
        <v>511</v>
      </c>
      <c r="D97" s="17" t="s">
        <v>543</v>
      </c>
      <c r="E97" s="18" t="s">
        <v>608</v>
      </c>
      <c r="F97" s="19" t="n">
        <v>0</v>
      </c>
      <c r="G97" s="18" t="s">
        <v>589</v>
      </c>
      <c r="H97" s="18" t="s">
        <v>605</v>
      </c>
      <c r="I97" s="18" t="s">
        <v>591</v>
      </c>
      <c r="J97" s="19" t="n">
        <v>400000000</v>
      </c>
      <c r="K97" s="19" t="n">
        <v>100000000</v>
      </c>
      <c r="L97" s="0" t="n">
        <v>2020</v>
      </c>
      <c r="M97" s="20" t="n">
        <v>43831</v>
      </c>
      <c r="N97" s="20" t="n">
        <v>43831</v>
      </c>
      <c r="O97" s="20" t="n">
        <v>43831</v>
      </c>
      <c r="P97" s="20" t="n">
        <v>44196</v>
      </c>
      <c r="Q97" s="21" t="s">
        <v>592</v>
      </c>
      <c r="R97" s="21" t="s">
        <v>592</v>
      </c>
      <c r="S97" s="19" t="n">
        <v>9000000</v>
      </c>
      <c r="T97" s="21" t="s">
        <v>592</v>
      </c>
      <c r="U97" s="21" t="s">
        <v>592</v>
      </c>
      <c r="V97" s="21" t="s">
        <v>592</v>
      </c>
      <c r="W97" s="21" t="s">
        <v>592</v>
      </c>
      <c r="X97" s="21" t="s">
        <v>592</v>
      </c>
      <c r="Y97" s="21" t="s">
        <v>592</v>
      </c>
      <c r="Z97" s="21" t="s">
        <v>592</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 0)</f>
        <v>0.05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14536643.8356164</v>
      </c>
      <c r="AQ97" s="27" t="s">
        <v>594</v>
      </c>
    </row>
    <row r="98" customFormat="false" ht="13.8" hidden="false" customHeight="false" outlineLevel="0" collapsed="false">
      <c r="A98" s="17"/>
      <c r="B98" s="17" t="s">
        <v>595</v>
      </c>
      <c r="C98" s="0" t="s">
        <v>511</v>
      </c>
      <c r="D98" s="17" t="s">
        <v>543</v>
      </c>
      <c r="E98" s="18" t="s">
        <v>608</v>
      </c>
      <c r="F98" s="19" t="n">
        <v>0</v>
      </c>
      <c r="G98" s="18" t="s">
        <v>589</v>
      </c>
      <c r="H98" s="18" t="s">
        <v>605</v>
      </c>
      <c r="I98" s="18" t="s">
        <v>591</v>
      </c>
      <c r="J98" s="19" t="n">
        <v>400000000</v>
      </c>
      <c r="K98" s="19" t="n">
        <v>100000000</v>
      </c>
      <c r="L98" s="0" t="n">
        <v>2017</v>
      </c>
      <c r="M98" s="20" t="n">
        <v>42736</v>
      </c>
      <c r="N98" s="20" t="n">
        <v>43831</v>
      </c>
      <c r="O98" s="20" t="n">
        <v>43831</v>
      </c>
      <c r="P98" s="20" t="n">
        <v>44196</v>
      </c>
      <c r="Q98" s="21" t="s">
        <v>592</v>
      </c>
      <c r="R98" s="21" t="s">
        <v>592</v>
      </c>
      <c r="S98" s="19" t="n">
        <v>15000000</v>
      </c>
      <c r="T98" s="21" t="s">
        <v>592</v>
      </c>
      <c r="U98" s="21" t="s">
        <v>592</v>
      </c>
      <c r="V98" s="21" t="s">
        <v>592</v>
      </c>
      <c r="W98" s="21" t="s">
        <v>592</v>
      </c>
      <c r="X98" s="21" t="s">
        <v>592</v>
      </c>
      <c r="Y98" s="21" t="s">
        <v>592</v>
      </c>
      <c r="Z98" s="21" t="s">
        <v>592</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 0)</f>
        <v>0.05</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16336643.8356164</v>
      </c>
      <c r="AQ98" s="27" t="s">
        <v>594</v>
      </c>
    </row>
    <row r="99" customFormat="false" ht="13.8" hidden="false" customHeight="false" outlineLevel="0" collapsed="false">
      <c r="A99" s="17"/>
      <c r="B99" s="17" t="s">
        <v>596</v>
      </c>
      <c r="C99" s="0" t="s">
        <v>511</v>
      </c>
      <c r="D99" s="17" t="s">
        <v>543</v>
      </c>
      <c r="E99" s="18" t="s">
        <v>608</v>
      </c>
      <c r="F99" s="19" t="n">
        <v>0</v>
      </c>
      <c r="G99" s="18" t="s">
        <v>589</v>
      </c>
      <c r="H99" s="18" t="s">
        <v>605</v>
      </c>
      <c r="I99" s="18" t="s">
        <v>591</v>
      </c>
      <c r="J99" s="19" t="n">
        <v>400000000</v>
      </c>
      <c r="K99" s="19" t="n">
        <v>100000000</v>
      </c>
      <c r="L99" s="0" t="n">
        <v>2014</v>
      </c>
      <c r="M99" s="20" t="n">
        <v>41640</v>
      </c>
      <c r="N99" s="20" t="n">
        <v>43831</v>
      </c>
      <c r="O99" s="20" t="n">
        <v>43831</v>
      </c>
      <c r="P99" s="20" t="n">
        <v>44196</v>
      </c>
      <c r="Q99" s="21" t="s">
        <v>592</v>
      </c>
      <c r="R99" s="21" t="s">
        <v>592</v>
      </c>
      <c r="S99" s="19" t="n">
        <v>21000000</v>
      </c>
      <c r="T99" s="21" t="s">
        <v>592</v>
      </c>
      <c r="U99" s="21" t="s">
        <v>592</v>
      </c>
      <c r="V99" s="21" t="s">
        <v>592</v>
      </c>
      <c r="W99" s="21" t="s">
        <v>592</v>
      </c>
      <c r="X99" s="21" t="s">
        <v>592</v>
      </c>
      <c r="Y99" s="21" t="s">
        <v>592</v>
      </c>
      <c r="Z99" s="21" t="s">
        <v>592</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 0)</f>
        <v>0.05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20161643.8356164</v>
      </c>
      <c r="AQ99" s="27" t="s">
        <v>594</v>
      </c>
    </row>
    <row r="100" customFormat="false" ht="13.8" hidden="false" customHeight="false" outlineLevel="0" collapsed="false">
      <c r="A100" s="17"/>
      <c r="B100" s="17" t="s">
        <v>597</v>
      </c>
      <c r="C100" s="0" t="s">
        <v>511</v>
      </c>
      <c r="D100" s="17" t="s">
        <v>543</v>
      </c>
      <c r="E100" s="18" t="s">
        <v>608</v>
      </c>
      <c r="F100" s="19" t="n">
        <v>0</v>
      </c>
      <c r="G100" s="18" t="s">
        <v>589</v>
      </c>
      <c r="H100" s="18" t="s">
        <v>605</v>
      </c>
      <c r="I100" s="18" t="s">
        <v>591</v>
      </c>
      <c r="J100" s="19" t="n">
        <v>400000000</v>
      </c>
      <c r="K100" s="19" t="n">
        <v>100000000</v>
      </c>
      <c r="L100" s="0" t="n">
        <v>2010</v>
      </c>
      <c r="M100" s="20" t="n">
        <v>40179</v>
      </c>
      <c r="N100" s="20" t="n">
        <v>43831</v>
      </c>
      <c r="O100" s="20" t="n">
        <v>43831</v>
      </c>
      <c r="P100" s="20" t="n">
        <v>44196</v>
      </c>
      <c r="Q100" s="21" t="s">
        <v>592</v>
      </c>
      <c r="R100" s="21" t="s">
        <v>592</v>
      </c>
      <c r="S100" s="19" t="n">
        <v>9000000</v>
      </c>
      <c r="T100" s="21" t="s">
        <v>592</v>
      </c>
      <c r="U100" s="21" t="s">
        <v>592</v>
      </c>
      <c r="V100" s="21" t="s">
        <v>592</v>
      </c>
      <c r="W100" s="21" t="s">
        <v>592</v>
      </c>
      <c r="X100" s="21" t="s">
        <v>592</v>
      </c>
      <c r="Y100" s="21" t="s">
        <v>592</v>
      </c>
      <c r="Z100" s="21" t="s">
        <v>592</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 0)</f>
        <v>0.05</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18286643.8356164</v>
      </c>
      <c r="AQ100" s="27" t="s">
        <v>594</v>
      </c>
    </row>
    <row r="101" customFormat="false" ht="13.8" hidden="false" customHeight="false" outlineLevel="0" collapsed="false">
      <c r="A101" s="17"/>
      <c r="B101" s="17" t="s">
        <v>598</v>
      </c>
      <c r="C101" s="0" t="s">
        <v>511</v>
      </c>
      <c r="D101" s="17" t="s">
        <v>543</v>
      </c>
      <c r="E101" s="18" t="s">
        <v>608</v>
      </c>
      <c r="F101" s="19" t="n">
        <v>0</v>
      </c>
      <c r="G101" s="18" t="s">
        <v>589</v>
      </c>
      <c r="H101" s="18" t="s">
        <v>605</v>
      </c>
      <c r="I101" s="18" t="s">
        <v>591</v>
      </c>
      <c r="J101" s="19" t="n">
        <v>400000000</v>
      </c>
      <c r="K101" s="19" t="n">
        <v>100000000</v>
      </c>
      <c r="L101" s="0" t="n">
        <v>2005</v>
      </c>
      <c r="M101" s="20" t="n">
        <v>38353</v>
      </c>
      <c r="N101" s="20" t="n">
        <v>43831</v>
      </c>
      <c r="O101" s="20" t="n">
        <v>43831</v>
      </c>
      <c r="P101" s="20" t="n">
        <v>44196</v>
      </c>
      <c r="Q101" s="21" t="s">
        <v>592</v>
      </c>
      <c r="R101" s="21" t="s">
        <v>592</v>
      </c>
      <c r="S101" s="19" t="n">
        <v>9000000</v>
      </c>
      <c r="T101" s="21" t="s">
        <v>592</v>
      </c>
      <c r="U101" s="21" t="s">
        <v>592</v>
      </c>
      <c r="V101" s="21" t="s">
        <v>592</v>
      </c>
      <c r="W101" s="21" t="s">
        <v>592</v>
      </c>
      <c r="X101" s="21" t="s">
        <v>592</v>
      </c>
      <c r="Y101" s="21" t="s">
        <v>592</v>
      </c>
      <c r="Z101" s="21" t="s">
        <v>592</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 0)</f>
        <v>0.05</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18436643.8356164</v>
      </c>
      <c r="AQ101" s="27" t="s">
        <v>594</v>
      </c>
    </row>
    <row r="102" customFormat="false" ht="13.8" hidden="false" customHeight="false" outlineLevel="0" collapsed="false">
      <c r="A102" s="17" t="s">
        <v>600</v>
      </c>
      <c r="B102" s="17" t="s">
        <v>587</v>
      </c>
      <c r="C102" s="0" t="s">
        <v>511</v>
      </c>
      <c r="D102" s="17" t="s">
        <v>543</v>
      </c>
      <c r="E102" s="18" t="s">
        <v>608</v>
      </c>
      <c r="F102" s="19" t="n">
        <v>0</v>
      </c>
      <c r="G102" s="18" t="s">
        <v>589</v>
      </c>
      <c r="H102" s="18" t="s">
        <v>605</v>
      </c>
      <c r="I102" s="18" t="s">
        <v>591</v>
      </c>
      <c r="J102" s="19" t="n">
        <v>410000000</v>
      </c>
      <c r="K102" s="19" t="n">
        <v>400000000</v>
      </c>
      <c r="L102" s="0" t="n">
        <v>2020</v>
      </c>
      <c r="M102" s="20" t="n">
        <v>43831</v>
      </c>
      <c r="N102" s="20" t="n">
        <v>43831</v>
      </c>
      <c r="O102" s="20" t="n">
        <v>43831</v>
      </c>
      <c r="P102" s="20" t="n">
        <v>44196</v>
      </c>
      <c r="Q102" s="21" t="s">
        <v>592</v>
      </c>
      <c r="R102" s="21" t="s">
        <v>592</v>
      </c>
      <c r="S102" s="19" t="s">
        <v>593</v>
      </c>
      <c r="T102" s="21" t="s">
        <v>592</v>
      </c>
      <c r="U102" s="21" t="s">
        <v>592</v>
      </c>
      <c r="V102" s="21" t="s">
        <v>592</v>
      </c>
      <c r="W102" s="21" t="s">
        <v>592</v>
      </c>
      <c r="X102" s="21" t="s">
        <v>592</v>
      </c>
      <c r="Y102" s="21" t="s">
        <v>592</v>
      </c>
      <c r="Z102" s="21" t="s">
        <v>592</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 0)</f>
        <v>0.05</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49146575.3424658</v>
      </c>
      <c r="AQ102" s="27" t="s">
        <v>594</v>
      </c>
    </row>
    <row r="103" customFormat="false" ht="13.8" hidden="false" customHeight="false" outlineLevel="0" collapsed="false">
      <c r="A103" s="17"/>
      <c r="B103" s="17" t="s">
        <v>595</v>
      </c>
      <c r="C103" s="0" t="s">
        <v>511</v>
      </c>
      <c r="D103" s="17" t="s">
        <v>543</v>
      </c>
      <c r="E103" s="18" t="s">
        <v>608</v>
      </c>
      <c r="F103" s="19" t="n">
        <v>0</v>
      </c>
      <c r="G103" s="18" t="s">
        <v>589</v>
      </c>
      <c r="H103" s="18" t="s">
        <v>605</v>
      </c>
      <c r="I103" s="18" t="s">
        <v>591</v>
      </c>
      <c r="J103" s="19" t="n">
        <v>500000000</v>
      </c>
      <c r="K103" s="19" t="n">
        <v>400000000</v>
      </c>
      <c r="L103" s="0" t="n">
        <v>2017</v>
      </c>
      <c r="M103" s="20" t="n">
        <v>42736</v>
      </c>
      <c r="N103" s="20" t="n">
        <v>43831</v>
      </c>
      <c r="O103" s="20" t="n">
        <v>43831</v>
      </c>
      <c r="P103" s="20" t="n">
        <v>44196</v>
      </c>
      <c r="Q103" s="21" t="s">
        <v>592</v>
      </c>
      <c r="R103" s="21" t="s">
        <v>592</v>
      </c>
      <c r="S103" s="19" t="s">
        <v>593</v>
      </c>
      <c r="T103" s="21" t="s">
        <v>592</v>
      </c>
      <c r="U103" s="21" t="s">
        <v>592</v>
      </c>
      <c r="V103" s="21" t="s">
        <v>592</v>
      </c>
      <c r="W103" s="21" t="s">
        <v>592</v>
      </c>
      <c r="X103" s="21" t="s">
        <v>592</v>
      </c>
      <c r="Y103" s="21" t="s">
        <v>592</v>
      </c>
      <c r="Z103" s="21" t="s">
        <v>592</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 0)</f>
        <v>0.05</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52746575.3424658</v>
      </c>
      <c r="AQ103" s="27" t="s">
        <v>594</v>
      </c>
    </row>
    <row r="104" customFormat="false" ht="13.8" hidden="false" customHeight="false" outlineLevel="0" collapsed="false">
      <c r="A104" s="17"/>
      <c r="B104" s="17" t="s">
        <v>596</v>
      </c>
      <c r="C104" s="0" t="s">
        <v>511</v>
      </c>
      <c r="D104" s="17" t="s">
        <v>543</v>
      </c>
      <c r="E104" s="18" t="s">
        <v>608</v>
      </c>
      <c r="F104" s="19" t="n">
        <v>0</v>
      </c>
      <c r="G104" s="18" t="s">
        <v>589</v>
      </c>
      <c r="H104" s="18" t="s">
        <v>605</v>
      </c>
      <c r="I104" s="18" t="s">
        <v>591</v>
      </c>
      <c r="J104" s="19" t="n">
        <v>450000000</v>
      </c>
      <c r="K104" s="19" t="n">
        <v>400000000</v>
      </c>
      <c r="L104" s="0" t="n">
        <v>2014</v>
      </c>
      <c r="M104" s="20" t="n">
        <v>41640</v>
      </c>
      <c r="N104" s="20" t="n">
        <v>43831</v>
      </c>
      <c r="O104" s="20" t="n">
        <v>43831</v>
      </c>
      <c r="P104" s="20" t="n">
        <v>44196</v>
      </c>
      <c r="Q104" s="21" t="s">
        <v>592</v>
      </c>
      <c r="R104" s="21" t="s">
        <v>592</v>
      </c>
      <c r="S104" s="19" t="s">
        <v>593</v>
      </c>
      <c r="T104" s="21" t="s">
        <v>592</v>
      </c>
      <c r="U104" s="21" t="s">
        <v>592</v>
      </c>
      <c r="V104" s="21" t="s">
        <v>592</v>
      </c>
      <c r="W104" s="21" t="s">
        <v>592</v>
      </c>
      <c r="X104" s="21" t="s">
        <v>592</v>
      </c>
      <c r="Y104" s="21" t="s">
        <v>592</v>
      </c>
      <c r="Z104" s="21" t="s">
        <v>592</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 0)</f>
        <v>0.05</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55146575.3424658</v>
      </c>
      <c r="AQ104" s="27" t="s">
        <v>594</v>
      </c>
    </row>
    <row r="105" customFormat="false" ht="13.8" hidden="false" customHeight="false" outlineLevel="0" collapsed="false">
      <c r="A105" s="17"/>
      <c r="B105" s="17" t="s">
        <v>597</v>
      </c>
      <c r="C105" s="0" t="s">
        <v>511</v>
      </c>
      <c r="D105" s="17" t="s">
        <v>543</v>
      </c>
      <c r="E105" s="18" t="s">
        <v>608</v>
      </c>
      <c r="F105" s="19" t="n">
        <v>0</v>
      </c>
      <c r="G105" s="18" t="s">
        <v>589</v>
      </c>
      <c r="H105" s="18" t="s">
        <v>605</v>
      </c>
      <c r="I105" s="18" t="s">
        <v>591</v>
      </c>
      <c r="J105" s="19" t="n">
        <v>600000000</v>
      </c>
      <c r="K105" s="19" t="n">
        <v>400000000</v>
      </c>
      <c r="L105" s="0" t="n">
        <v>2010</v>
      </c>
      <c r="M105" s="20" t="n">
        <v>40179</v>
      </c>
      <c r="N105" s="20" t="n">
        <v>43831</v>
      </c>
      <c r="O105" s="20" t="n">
        <v>43831</v>
      </c>
      <c r="P105" s="20" t="n">
        <v>44196</v>
      </c>
      <c r="Q105" s="21" t="s">
        <v>592</v>
      </c>
      <c r="R105" s="21" t="s">
        <v>592</v>
      </c>
      <c r="S105" s="19" t="s">
        <v>593</v>
      </c>
      <c r="T105" s="21" t="s">
        <v>592</v>
      </c>
      <c r="U105" s="21" t="s">
        <v>592</v>
      </c>
      <c r="V105" s="21" t="s">
        <v>592</v>
      </c>
      <c r="W105" s="21" t="s">
        <v>592</v>
      </c>
      <c r="X105" s="21" t="s">
        <v>592</v>
      </c>
      <c r="Y105" s="21" t="s">
        <v>592</v>
      </c>
      <c r="Z105" s="21" t="s">
        <v>592</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 0)</f>
        <v>0.05</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61146575.3424658</v>
      </c>
      <c r="AQ105" s="27" t="s">
        <v>594</v>
      </c>
    </row>
    <row r="106" customFormat="false" ht="13.8" hidden="false" customHeight="false" outlineLevel="0" collapsed="false">
      <c r="A106" s="17"/>
      <c r="B106" s="17" t="s">
        <v>598</v>
      </c>
      <c r="C106" s="0" t="s">
        <v>511</v>
      </c>
      <c r="D106" s="17" t="s">
        <v>543</v>
      </c>
      <c r="E106" s="18" t="s">
        <v>608</v>
      </c>
      <c r="F106" s="19" t="n">
        <v>0</v>
      </c>
      <c r="G106" s="18" t="s">
        <v>589</v>
      </c>
      <c r="H106" s="18" t="s">
        <v>605</v>
      </c>
      <c r="I106" s="18" t="s">
        <v>591</v>
      </c>
      <c r="J106" s="19" t="n">
        <v>600000000</v>
      </c>
      <c r="K106" s="19" t="n">
        <v>100000000</v>
      </c>
      <c r="L106" s="0" t="n">
        <v>2005</v>
      </c>
      <c r="M106" s="20" t="n">
        <v>38353</v>
      </c>
      <c r="N106" s="20" t="n">
        <v>43831</v>
      </c>
      <c r="O106" s="20" t="n">
        <v>43831</v>
      </c>
      <c r="P106" s="20" t="n">
        <v>44196</v>
      </c>
      <c r="Q106" s="21" t="s">
        <v>592</v>
      </c>
      <c r="R106" s="21" t="s">
        <v>592</v>
      </c>
      <c r="S106" s="19" t="n">
        <v>9000000</v>
      </c>
      <c r="T106" s="21" t="s">
        <v>592</v>
      </c>
      <c r="U106" s="21" t="s">
        <v>592</v>
      </c>
      <c r="V106" s="21" t="s">
        <v>592</v>
      </c>
      <c r="W106" s="21" t="s">
        <v>592</v>
      </c>
      <c r="X106" s="21" t="s">
        <v>592</v>
      </c>
      <c r="Y106" s="21" t="s">
        <v>592</v>
      </c>
      <c r="Z106" s="21" t="s">
        <v>592</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 0)</f>
        <v>0.05</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17536643.8356164</v>
      </c>
      <c r="AQ106" s="27" t="s">
        <v>594</v>
      </c>
    </row>
    <row r="107" customFormat="false" ht="13.8" hidden="false" customHeight="false" outlineLevel="0" collapsed="false">
      <c r="A107" s="17" t="s">
        <v>586</v>
      </c>
      <c r="B107" s="17" t="s">
        <v>587</v>
      </c>
      <c r="C107" s="0" t="s">
        <v>511</v>
      </c>
      <c r="D107" s="17" t="s">
        <v>542</v>
      </c>
      <c r="E107" s="18" t="s">
        <v>609</v>
      </c>
      <c r="F107" s="19" t="n">
        <v>0</v>
      </c>
      <c r="G107" s="18" t="s">
        <v>589</v>
      </c>
      <c r="H107" s="18" t="s">
        <v>610</v>
      </c>
      <c r="I107" s="18" t="s">
        <v>591</v>
      </c>
      <c r="J107" s="19" t="n">
        <v>390000000</v>
      </c>
      <c r="K107" s="19" t="n">
        <v>100000000</v>
      </c>
      <c r="L107" s="0" t="n">
        <v>2020</v>
      </c>
      <c r="M107" s="20" t="n">
        <v>43831</v>
      </c>
      <c r="N107" s="20" t="n">
        <v>43831</v>
      </c>
      <c r="O107" s="20" t="n">
        <v>43831</v>
      </c>
      <c r="P107" s="20" t="n">
        <v>44196</v>
      </c>
      <c r="Q107" s="21" t="s">
        <v>592</v>
      </c>
      <c r="R107" s="21" t="s">
        <v>592</v>
      </c>
      <c r="S107" s="19" t="s">
        <v>593</v>
      </c>
      <c r="T107" s="21" t="s">
        <v>592</v>
      </c>
      <c r="U107" s="21" t="s">
        <v>592</v>
      </c>
      <c r="V107" s="21" t="s">
        <v>592</v>
      </c>
      <c r="W107" s="21" t="s">
        <v>592</v>
      </c>
      <c r="X107" s="21" t="s">
        <v>592</v>
      </c>
      <c r="Y107" s="21" t="s">
        <v>592</v>
      </c>
      <c r="Z107" s="21" t="s">
        <v>592</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12436643.8356164</v>
      </c>
      <c r="AQ107" s="27" t="s">
        <v>594</v>
      </c>
    </row>
    <row r="108" customFormat="false" ht="13.8" hidden="false" customHeight="false" outlineLevel="0" collapsed="false">
      <c r="A108" s="17"/>
      <c r="B108" s="17" t="s">
        <v>595</v>
      </c>
      <c r="C108" s="0" t="s">
        <v>511</v>
      </c>
      <c r="D108" s="17" t="s">
        <v>542</v>
      </c>
      <c r="E108" s="18" t="s">
        <v>609</v>
      </c>
      <c r="F108" s="19" t="n">
        <v>0</v>
      </c>
      <c r="G108" s="18" t="s">
        <v>589</v>
      </c>
      <c r="H108" s="18" t="s">
        <v>610</v>
      </c>
      <c r="I108" s="18" t="s">
        <v>591</v>
      </c>
      <c r="J108" s="19" t="n">
        <v>390000000</v>
      </c>
      <c r="K108" s="19" t="n">
        <v>100000000</v>
      </c>
      <c r="L108" s="0" t="n">
        <v>2017</v>
      </c>
      <c r="M108" s="20" t="n">
        <v>42736</v>
      </c>
      <c r="N108" s="20" t="n">
        <v>43831</v>
      </c>
      <c r="O108" s="20" t="n">
        <v>43831</v>
      </c>
      <c r="P108" s="20" t="n">
        <v>44196</v>
      </c>
      <c r="Q108" s="21" t="s">
        <v>592</v>
      </c>
      <c r="R108" s="21" t="s">
        <v>592</v>
      </c>
      <c r="S108" s="19" t="s">
        <v>593</v>
      </c>
      <c r="T108" s="21" t="s">
        <v>592</v>
      </c>
      <c r="U108" s="21" t="s">
        <v>592</v>
      </c>
      <c r="V108" s="21" t="s">
        <v>592</v>
      </c>
      <c r="W108" s="21" t="s">
        <v>592</v>
      </c>
      <c r="X108" s="21" t="s">
        <v>592</v>
      </c>
      <c r="Y108" s="21" t="s">
        <v>592</v>
      </c>
      <c r="Z108" s="21" t="s">
        <v>592</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13336643.8356164</v>
      </c>
      <c r="AQ108" s="27" t="s">
        <v>594</v>
      </c>
    </row>
    <row r="109" customFormat="false" ht="13.8" hidden="false" customHeight="false" outlineLevel="0" collapsed="false">
      <c r="A109" s="17"/>
      <c r="B109" s="17" t="s">
        <v>596</v>
      </c>
      <c r="C109" s="0" t="s">
        <v>511</v>
      </c>
      <c r="D109" s="17" t="s">
        <v>542</v>
      </c>
      <c r="E109" s="18" t="s">
        <v>609</v>
      </c>
      <c r="F109" s="19" t="n">
        <v>0</v>
      </c>
      <c r="G109" s="18" t="s">
        <v>589</v>
      </c>
      <c r="H109" s="18" t="s">
        <v>610</v>
      </c>
      <c r="I109" s="18" t="s">
        <v>591</v>
      </c>
      <c r="J109" s="19" t="n">
        <v>390000000</v>
      </c>
      <c r="K109" s="19" t="n">
        <v>100000000</v>
      </c>
      <c r="L109" s="0" t="n">
        <v>2014</v>
      </c>
      <c r="M109" s="20" t="n">
        <v>41640</v>
      </c>
      <c r="N109" s="20" t="n">
        <v>43831</v>
      </c>
      <c r="O109" s="20" t="n">
        <v>43831</v>
      </c>
      <c r="P109" s="20" t="n">
        <v>44196</v>
      </c>
      <c r="Q109" s="21" t="s">
        <v>592</v>
      </c>
      <c r="R109" s="21" t="s">
        <v>592</v>
      </c>
      <c r="S109" s="19" t="s">
        <v>593</v>
      </c>
      <c r="T109" s="21" t="s">
        <v>592</v>
      </c>
      <c r="U109" s="21" t="s">
        <v>592</v>
      </c>
      <c r="V109" s="21" t="s">
        <v>592</v>
      </c>
      <c r="W109" s="21" t="s">
        <v>592</v>
      </c>
      <c r="X109" s="21" t="s">
        <v>592</v>
      </c>
      <c r="Y109" s="21" t="s">
        <v>592</v>
      </c>
      <c r="Z109" s="21" t="s">
        <v>592</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15061643.8356164</v>
      </c>
      <c r="AQ109" s="27" t="s">
        <v>594</v>
      </c>
    </row>
    <row r="110" customFormat="false" ht="13.8" hidden="false" customHeight="false" outlineLevel="0" collapsed="false">
      <c r="A110" s="17"/>
      <c r="B110" s="17" t="s">
        <v>597</v>
      </c>
      <c r="C110" s="0" t="s">
        <v>511</v>
      </c>
      <c r="D110" s="17" t="s">
        <v>542</v>
      </c>
      <c r="E110" s="18" t="s">
        <v>609</v>
      </c>
      <c r="F110" s="19" t="n">
        <v>0</v>
      </c>
      <c r="G110" s="18" t="s">
        <v>589</v>
      </c>
      <c r="H110" s="18" t="s">
        <v>610</v>
      </c>
      <c r="I110" s="18" t="s">
        <v>591</v>
      </c>
      <c r="J110" s="19" t="n">
        <v>390000000</v>
      </c>
      <c r="K110" s="19" t="n">
        <v>100000000</v>
      </c>
      <c r="L110" s="0" t="n">
        <v>2010</v>
      </c>
      <c r="M110" s="20" t="n">
        <v>40179</v>
      </c>
      <c r="N110" s="20" t="n">
        <v>43831</v>
      </c>
      <c r="O110" s="20" t="n">
        <v>43831</v>
      </c>
      <c r="P110" s="20" t="n">
        <v>44196</v>
      </c>
      <c r="Q110" s="21" t="s">
        <v>592</v>
      </c>
      <c r="R110" s="21" t="s">
        <v>592</v>
      </c>
      <c r="S110" s="19" t="s">
        <v>593</v>
      </c>
      <c r="T110" s="21" t="s">
        <v>592</v>
      </c>
      <c r="U110" s="21" t="s">
        <v>592</v>
      </c>
      <c r="V110" s="21" t="s">
        <v>592</v>
      </c>
      <c r="W110" s="21" t="s">
        <v>592</v>
      </c>
      <c r="X110" s="21" t="s">
        <v>592</v>
      </c>
      <c r="Y110" s="21" t="s">
        <v>592</v>
      </c>
      <c r="Z110" s="21" t="s">
        <v>592</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16186643.8356164</v>
      </c>
      <c r="AQ110" s="27" t="s">
        <v>594</v>
      </c>
    </row>
    <row r="111" customFormat="false" ht="13.8" hidden="false" customHeight="false" outlineLevel="0" collapsed="false">
      <c r="A111" s="17"/>
      <c r="B111" s="17" t="s">
        <v>598</v>
      </c>
      <c r="C111" s="0" t="s">
        <v>511</v>
      </c>
      <c r="D111" s="17" t="s">
        <v>542</v>
      </c>
      <c r="E111" s="18" t="s">
        <v>609</v>
      </c>
      <c r="F111" s="19" t="n">
        <v>0</v>
      </c>
      <c r="G111" s="18" t="s">
        <v>589</v>
      </c>
      <c r="H111" s="18" t="s">
        <v>610</v>
      </c>
      <c r="I111" s="18" t="s">
        <v>591</v>
      </c>
      <c r="J111" s="19" t="n">
        <v>390000000</v>
      </c>
      <c r="K111" s="19" t="n">
        <v>100000000</v>
      </c>
      <c r="L111" s="0" t="n">
        <v>2005</v>
      </c>
      <c r="M111" s="20" t="n">
        <v>38353</v>
      </c>
      <c r="N111" s="20" t="n">
        <v>43831</v>
      </c>
      <c r="O111" s="20" t="n">
        <v>43831</v>
      </c>
      <c r="P111" s="20" t="n">
        <v>44196</v>
      </c>
      <c r="Q111" s="21" t="s">
        <v>592</v>
      </c>
      <c r="R111" s="21" t="s">
        <v>592</v>
      </c>
      <c r="S111" s="19" t="n">
        <v>9000000</v>
      </c>
      <c r="T111" s="21" t="s">
        <v>592</v>
      </c>
      <c r="U111" s="21" t="s">
        <v>592</v>
      </c>
      <c r="V111" s="21" t="s">
        <v>592</v>
      </c>
      <c r="W111" s="21" t="s">
        <v>592</v>
      </c>
      <c r="X111" s="21" t="s">
        <v>592</v>
      </c>
      <c r="Y111" s="21" t="s">
        <v>592</v>
      </c>
      <c r="Z111" s="21" t="s">
        <v>592</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18436643.8356164</v>
      </c>
      <c r="AQ111" s="27" t="s">
        <v>594</v>
      </c>
    </row>
    <row r="112" customFormat="false" ht="13.8" hidden="false" customHeight="false" outlineLevel="0" collapsed="false">
      <c r="A112" s="17" t="s">
        <v>599</v>
      </c>
      <c r="B112" s="17" t="s">
        <v>587</v>
      </c>
      <c r="C112" s="0" t="s">
        <v>511</v>
      </c>
      <c r="D112" s="17" t="s">
        <v>542</v>
      </c>
      <c r="E112" s="18" t="s">
        <v>609</v>
      </c>
      <c r="F112" s="19" t="n">
        <v>0</v>
      </c>
      <c r="G112" s="18" t="s">
        <v>589</v>
      </c>
      <c r="H112" s="18" t="s">
        <v>610</v>
      </c>
      <c r="I112" s="18" t="s">
        <v>591</v>
      </c>
      <c r="J112" s="19" t="n">
        <v>400000000</v>
      </c>
      <c r="K112" s="19" t="n">
        <v>100000000</v>
      </c>
      <c r="L112" s="0" t="n">
        <v>2020</v>
      </c>
      <c r="M112" s="20" t="n">
        <v>43831</v>
      </c>
      <c r="N112" s="20" t="n">
        <v>43831</v>
      </c>
      <c r="O112" s="20" t="n">
        <v>43831</v>
      </c>
      <c r="P112" s="20" t="n">
        <v>44196</v>
      </c>
      <c r="Q112" s="21" t="s">
        <v>592</v>
      </c>
      <c r="R112" s="21" t="s">
        <v>592</v>
      </c>
      <c r="S112" s="19" t="n">
        <v>9000000</v>
      </c>
      <c r="T112" s="21" t="s">
        <v>592</v>
      </c>
      <c r="U112" s="21" t="s">
        <v>592</v>
      </c>
      <c r="V112" s="21" t="s">
        <v>592</v>
      </c>
      <c r="W112" s="21" t="s">
        <v>592</v>
      </c>
      <c r="X112" s="21" t="s">
        <v>592</v>
      </c>
      <c r="Y112" s="21" t="s">
        <v>592</v>
      </c>
      <c r="Z112" s="21" t="s">
        <v>592</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14536643.8356164</v>
      </c>
      <c r="AQ112" s="27" t="s">
        <v>594</v>
      </c>
    </row>
    <row r="113" customFormat="false" ht="13.8" hidden="false" customHeight="false" outlineLevel="0" collapsed="false">
      <c r="A113" s="17"/>
      <c r="B113" s="17" t="s">
        <v>595</v>
      </c>
      <c r="C113" s="0" t="s">
        <v>511</v>
      </c>
      <c r="D113" s="17" t="s">
        <v>542</v>
      </c>
      <c r="E113" s="18" t="s">
        <v>609</v>
      </c>
      <c r="F113" s="19" t="n">
        <v>0</v>
      </c>
      <c r="G113" s="18" t="s">
        <v>589</v>
      </c>
      <c r="H113" s="18" t="s">
        <v>610</v>
      </c>
      <c r="I113" s="18" t="s">
        <v>591</v>
      </c>
      <c r="J113" s="19" t="n">
        <v>400000000</v>
      </c>
      <c r="K113" s="19" t="n">
        <v>100000000</v>
      </c>
      <c r="L113" s="0" t="n">
        <v>2017</v>
      </c>
      <c r="M113" s="20" t="n">
        <v>42736</v>
      </c>
      <c r="N113" s="20" t="n">
        <v>43831</v>
      </c>
      <c r="O113" s="20" t="n">
        <v>43831</v>
      </c>
      <c r="P113" s="20" t="n">
        <v>44196</v>
      </c>
      <c r="Q113" s="21" t="s">
        <v>592</v>
      </c>
      <c r="R113" s="21" t="s">
        <v>592</v>
      </c>
      <c r="S113" s="19" t="n">
        <v>15000000</v>
      </c>
      <c r="T113" s="21" t="s">
        <v>592</v>
      </c>
      <c r="U113" s="21" t="s">
        <v>592</v>
      </c>
      <c r="V113" s="21" t="s">
        <v>592</v>
      </c>
      <c r="W113" s="21" t="s">
        <v>592</v>
      </c>
      <c r="X113" s="21" t="s">
        <v>592</v>
      </c>
      <c r="Y113" s="21" t="s">
        <v>592</v>
      </c>
      <c r="Z113" s="21" t="s">
        <v>592</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16336643.8356164</v>
      </c>
      <c r="AQ113" s="27" t="s">
        <v>594</v>
      </c>
    </row>
    <row r="114" customFormat="false" ht="13.8" hidden="false" customHeight="false" outlineLevel="0" collapsed="false">
      <c r="A114" s="17"/>
      <c r="B114" s="17" t="s">
        <v>596</v>
      </c>
      <c r="C114" s="0" t="s">
        <v>511</v>
      </c>
      <c r="D114" s="17" t="s">
        <v>542</v>
      </c>
      <c r="E114" s="18" t="s">
        <v>609</v>
      </c>
      <c r="F114" s="19" t="n">
        <v>0</v>
      </c>
      <c r="G114" s="18" t="s">
        <v>589</v>
      </c>
      <c r="H114" s="18" t="s">
        <v>610</v>
      </c>
      <c r="I114" s="18" t="s">
        <v>591</v>
      </c>
      <c r="J114" s="19" t="n">
        <v>400000000</v>
      </c>
      <c r="K114" s="19" t="n">
        <v>100000000</v>
      </c>
      <c r="L114" s="0" t="n">
        <v>2014</v>
      </c>
      <c r="M114" s="20" t="n">
        <v>41640</v>
      </c>
      <c r="N114" s="20" t="n">
        <v>43831</v>
      </c>
      <c r="O114" s="20" t="n">
        <v>43831</v>
      </c>
      <c r="P114" s="20" t="n">
        <v>44196</v>
      </c>
      <c r="Q114" s="21" t="s">
        <v>592</v>
      </c>
      <c r="R114" s="21" t="s">
        <v>592</v>
      </c>
      <c r="S114" s="19" t="n">
        <v>21000000</v>
      </c>
      <c r="T114" s="21" t="s">
        <v>592</v>
      </c>
      <c r="U114" s="21" t="s">
        <v>592</v>
      </c>
      <c r="V114" s="21" t="s">
        <v>592</v>
      </c>
      <c r="W114" s="21" t="s">
        <v>592</v>
      </c>
      <c r="X114" s="21" t="s">
        <v>592</v>
      </c>
      <c r="Y114" s="21" t="s">
        <v>592</v>
      </c>
      <c r="Z114" s="21" t="s">
        <v>592</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20161643.8356164</v>
      </c>
      <c r="AQ114" s="27" t="s">
        <v>594</v>
      </c>
    </row>
    <row r="115" customFormat="false" ht="13.8" hidden="false" customHeight="false" outlineLevel="0" collapsed="false">
      <c r="A115" s="17"/>
      <c r="B115" s="17" t="s">
        <v>597</v>
      </c>
      <c r="C115" s="0" t="s">
        <v>511</v>
      </c>
      <c r="D115" s="17" t="s">
        <v>542</v>
      </c>
      <c r="E115" s="18" t="s">
        <v>609</v>
      </c>
      <c r="F115" s="19" t="n">
        <v>0</v>
      </c>
      <c r="G115" s="18" t="s">
        <v>589</v>
      </c>
      <c r="H115" s="18" t="s">
        <v>610</v>
      </c>
      <c r="I115" s="18" t="s">
        <v>591</v>
      </c>
      <c r="J115" s="19" t="n">
        <v>400000000</v>
      </c>
      <c r="K115" s="19" t="n">
        <v>100000000</v>
      </c>
      <c r="L115" s="0" t="n">
        <v>2010</v>
      </c>
      <c r="M115" s="20" t="n">
        <v>40179</v>
      </c>
      <c r="N115" s="20" t="n">
        <v>43831</v>
      </c>
      <c r="O115" s="20" t="n">
        <v>43831</v>
      </c>
      <c r="P115" s="20" t="n">
        <v>44196</v>
      </c>
      <c r="Q115" s="21" t="s">
        <v>592</v>
      </c>
      <c r="R115" s="21" t="s">
        <v>592</v>
      </c>
      <c r="S115" s="19" t="n">
        <v>9000000</v>
      </c>
      <c r="T115" s="21" t="s">
        <v>592</v>
      </c>
      <c r="U115" s="21" t="s">
        <v>592</v>
      </c>
      <c r="V115" s="21" t="s">
        <v>592</v>
      </c>
      <c r="W115" s="21" t="s">
        <v>592</v>
      </c>
      <c r="X115" s="21" t="s">
        <v>592</v>
      </c>
      <c r="Y115" s="21" t="s">
        <v>592</v>
      </c>
      <c r="Z115" s="21" t="s">
        <v>592</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18286643.8356164</v>
      </c>
      <c r="AQ115" s="27" t="s">
        <v>594</v>
      </c>
    </row>
    <row r="116" customFormat="false" ht="13.8" hidden="false" customHeight="false" outlineLevel="0" collapsed="false">
      <c r="A116" s="17"/>
      <c r="B116" s="17" t="s">
        <v>598</v>
      </c>
      <c r="C116" s="0" t="s">
        <v>511</v>
      </c>
      <c r="D116" s="17" t="s">
        <v>542</v>
      </c>
      <c r="E116" s="18" t="s">
        <v>609</v>
      </c>
      <c r="F116" s="19" t="n">
        <v>0</v>
      </c>
      <c r="G116" s="18" t="s">
        <v>589</v>
      </c>
      <c r="H116" s="18" t="s">
        <v>610</v>
      </c>
      <c r="I116" s="18" t="s">
        <v>591</v>
      </c>
      <c r="J116" s="19" t="n">
        <v>400000000</v>
      </c>
      <c r="K116" s="19" t="n">
        <v>100000000</v>
      </c>
      <c r="L116" s="0" t="n">
        <v>2005</v>
      </c>
      <c r="M116" s="20" t="n">
        <v>38353</v>
      </c>
      <c r="N116" s="20" t="n">
        <v>43831</v>
      </c>
      <c r="O116" s="20" t="n">
        <v>43831</v>
      </c>
      <c r="P116" s="20" t="n">
        <v>44196</v>
      </c>
      <c r="Q116" s="21" t="s">
        <v>592</v>
      </c>
      <c r="R116" s="21" t="s">
        <v>592</v>
      </c>
      <c r="S116" s="19" t="n">
        <v>9000000</v>
      </c>
      <c r="T116" s="21" t="s">
        <v>592</v>
      </c>
      <c r="U116" s="21" t="s">
        <v>592</v>
      </c>
      <c r="V116" s="21" t="s">
        <v>592</v>
      </c>
      <c r="W116" s="21" t="s">
        <v>592</v>
      </c>
      <c r="X116" s="21" t="s">
        <v>592</v>
      </c>
      <c r="Y116" s="21" t="s">
        <v>592</v>
      </c>
      <c r="Z116" s="21" t="s">
        <v>592</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18436643.8356164</v>
      </c>
      <c r="AQ116" s="27" t="s">
        <v>594</v>
      </c>
    </row>
    <row r="117" customFormat="false" ht="13.8" hidden="false" customHeight="false" outlineLevel="0" collapsed="false">
      <c r="A117" s="17" t="s">
        <v>600</v>
      </c>
      <c r="B117" s="17" t="s">
        <v>587</v>
      </c>
      <c r="C117" s="0" t="s">
        <v>511</v>
      </c>
      <c r="D117" s="17" t="s">
        <v>542</v>
      </c>
      <c r="E117" s="18" t="s">
        <v>609</v>
      </c>
      <c r="F117" s="19" t="n">
        <v>0</v>
      </c>
      <c r="G117" s="18" t="s">
        <v>589</v>
      </c>
      <c r="H117" s="18" t="s">
        <v>610</v>
      </c>
      <c r="I117" s="18" t="s">
        <v>591</v>
      </c>
      <c r="J117" s="19" t="n">
        <v>410000000</v>
      </c>
      <c r="K117" s="19" t="n">
        <v>400000000</v>
      </c>
      <c r="L117" s="0" t="n">
        <v>2020</v>
      </c>
      <c r="M117" s="20" t="n">
        <v>43831</v>
      </c>
      <c r="N117" s="20" t="n">
        <v>43831</v>
      </c>
      <c r="O117" s="20" t="n">
        <v>43831</v>
      </c>
      <c r="P117" s="20" t="n">
        <v>44196</v>
      </c>
      <c r="Q117" s="21" t="s">
        <v>592</v>
      </c>
      <c r="R117" s="21" t="s">
        <v>592</v>
      </c>
      <c r="S117" s="19" t="s">
        <v>593</v>
      </c>
      <c r="T117" s="21" t="s">
        <v>592</v>
      </c>
      <c r="U117" s="21" t="s">
        <v>592</v>
      </c>
      <c r="V117" s="21" t="s">
        <v>592</v>
      </c>
      <c r="W117" s="21" t="s">
        <v>592</v>
      </c>
      <c r="X117" s="21" t="s">
        <v>592</v>
      </c>
      <c r="Y117" s="21" t="s">
        <v>592</v>
      </c>
      <c r="Z117" s="21" t="s">
        <v>592</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49146575.3424658</v>
      </c>
      <c r="AQ117" s="27" t="s">
        <v>594</v>
      </c>
    </row>
    <row r="118" customFormat="false" ht="13.8" hidden="false" customHeight="false" outlineLevel="0" collapsed="false">
      <c r="A118" s="17"/>
      <c r="B118" s="17" t="s">
        <v>595</v>
      </c>
      <c r="C118" s="0" t="s">
        <v>511</v>
      </c>
      <c r="D118" s="17" t="s">
        <v>542</v>
      </c>
      <c r="E118" s="18" t="s">
        <v>609</v>
      </c>
      <c r="F118" s="19" t="n">
        <v>0</v>
      </c>
      <c r="G118" s="18" t="s">
        <v>589</v>
      </c>
      <c r="H118" s="18" t="s">
        <v>610</v>
      </c>
      <c r="I118" s="18" t="s">
        <v>591</v>
      </c>
      <c r="J118" s="19" t="n">
        <v>500000000</v>
      </c>
      <c r="K118" s="19" t="n">
        <v>400000000</v>
      </c>
      <c r="L118" s="0" t="n">
        <v>2017</v>
      </c>
      <c r="M118" s="20" t="n">
        <v>42736</v>
      </c>
      <c r="N118" s="20" t="n">
        <v>43831</v>
      </c>
      <c r="O118" s="20" t="n">
        <v>43831</v>
      </c>
      <c r="P118" s="20" t="n">
        <v>44196</v>
      </c>
      <c r="Q118" s="21" t="s">
        <v>592</v>
      </c>
      <c r="R118" s="21" t="s">
        <v>592</v>
      </c>
      <c r="S118" s="19" t="s">
        <v>593</v>
      </c>
      <c r="T118" s="21" t="s">
        <v>592</v>
      </c>
      <c r="U118" s="21" t="s">
        <v>592</v>
      </c>
      <c r="V118" s="21" t="s">
        <v>592</v>
      </c>
      <c r="W118" s="21" t="s">
        <v>592</v>
      </c>
      <c r="X118" s="21" t="s">
        <v>592</v>
      </c>
      <c r="Y118" s="21" t="s">
        <v>592</v>
      </c>
      <c r="Z118" s="21" t="s">
        <v>592</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52746575.3424658</v>
      </c>
      <c r="AQ118" s="27" t="s">
        <v>594</v>
      </c>
    </row>
    <row r="119" customFormat="false" ht="13.8" hidden="false" customHeight="false" outlineLevel="0" collapsed="false">
      <c r="A119" s="17"/>
      <c r="B119" s="17" t="s">
        <v>596</v>
      </c>
      <c r="C119" s="0" t="s">
        <v>511</v>
      </c>
      <c r="D119" s="17" t="s">
        <v>542</v>
      </c>
      <c r="E119" s="18" t="s">
        <v>609</v>
      </c>
      <c r="F119" s="19" t="n">
        <v>0</v>
      </c>
      <c r="G119" s="18" t="s">
        <v>589</v>
      </c>
      <c r="H119" s="18" t="s">
        <v>610</v>
      </c>
      <c r="I119" s="18" t="s">
        <v>591</v>
      </c>
      <c r="J119" s="19" t="n">
        <v>450000000</v>
      </c>
      <c r="K119" s="19" t="n">
        <v>400000000</v>
      </c>
      <c r="L119" s="0" t="n">
        <v>2014</v>
      </c>
      <c r="M119" s="20" t="n">
        <v>41640</v>
      </c>
      <c r="N119" s="20" t="n">
        <v>43831</v>
      </c>
      <c r="O119" s="20" t="n">
        <v>43831</v>
      </c>
      <c r="P119" s="20" t="n">
        <v>44196</v>
      </c>
      <c r="Q119" s="21" t="s">
        <v>592</v>
      </c>
      <c r="R119" s="21" t="s">
        <v>592</v>
      </c>
      <c r="S119" s="19" t="s">
        <v>593</v>
      </c>
      <c r="T119" s="21" t="s">
        <v>592</v>
      </c>
      <c r="U119" s="21" t="s">
        <v>592</v>
      </c>
      <c r="V119" s="21" t="s">
        <v>592</v>
      </c>
      <c r="W119" s="21" t="s">
        <v>592</v>
      </c>
      <c r="X119" s="21" t="s">
        <v>592</v>
      </c>
      <c r="Y119" s="21" t="s">
        <v>592</v>
      </c>
      <c r="Z119" s="21" t="s">
        <v>592</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55146575.3424658</v>
      </c>
      <c r="AQ119" s="27" t="s">
        <v>594</v>
      </c>
    </row>
    <row r="120" customFormat="false" ht="13.8" hidden="false" customHeight="false" outlineLevel="0" collapsed="false">
      <c r="A120" s="17"/>
      <c r="B120" s="17" t="s">
        <v>597</v>
      </c>
      <c r="C120" s="0" t="s">
        <v>511</v>
      </c>
      <c r="D120" s="17" t="s">
        <v>542</v>
      </c>
      <c r="E120" s="18" t="s">
        <v>609</v>
      </c>
      <c r="F120" s="19" t="n">
        <v>0</v>
      </c>
      <c r="G120" s="18" t="s">
        <v>589</v>
      </c>
      <c r="H120" s="18" t="s">
        <v>610</v>
      </c>
      <c r="I120" s="18" t="s">
        <v>591</v>
      </c>
      <c r="J120" s="19" t="n">
        <v>600000000</v>
      </c>
      <c r="K120" s="19" t="n">
        <v>400000000</v>
      </c>
      <c r="L120" s="0" t="n">
        <v>2010</v>
      </c>
      <c r="M120" s="20" t="n">
        <v>40179</v>
      </c>
      <c r="N120" s="20" t="n">
        <v>43831</v>
      </c>
      <c r="O120" s="20" t="n">
        <v>43831</v>
      </c>
      <c r="P120" s="20" t="n">
        <v>44196</v>
      </c>
      <c r="Q120" s="21" t="s">
        <v>592</v>
      </c>
      <c r="R120" s="21" t="s">
        <v>592</v>
      </c>
      <c r="S120" s="19" t="s">
        <v>593</v>
      </c>
      <c r="T120" s="21" t="s">
        <v>592</v>
      </c>
      <c r="U120" s="21" t="s">
        <v>592</v>
      </c>
      <c r="V120" s="21" t="s">
        <v>592</v>
      </c>
      <c r="W120" s="21" t="s">
        <v>592</v>
      </c>
      <c r="X120" s="21" t="s">
        <v>592</v>
      </c>
      <c r="Y120" s="21" t="s">
        <v>592</v>
      </c>
      <c r="Z120" s="21" t="s">
        <v>592</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61146575.3424658</v>
      </c>
      <c r="AQ120" s="27" t="s">
        <v>594</v>
      </c>
    </row>
    <row r="121" customFormat="false" ht="13.8" hidden="false" customHeight="false" outlineLevel="0" collapsed="false">
      <c r="A121" s="17"/>
      <c r="B121" s="17" t="s">
        <v>598</v>
      </c>
      <c r="C121" s="0" t="s">
        <v>511</v>
      </c>
      <c r="D121" s="17" t="s">
        <v>542</v>
      </c>
      <c r="E121" s="18" t="s">
        <v>609</v>
      </c>
      <c r="F121" s="19" t="n">
        <v>0</v>
      </c>
      <c r="G121" s="18" t="s">
        <v>589</v>
      </c>
      <c r="H121" s="18" t="s">
        <v>610</v>
      </c>
      <c r="I121" s="18" t="s">
        <v>591</v>
      </c>
      <c r="J121" s="19" t="n">
        <v>600000000</v>
      </c>
      <c r="K121" s="19" t="n">
        <v>100000000</v>
      </c>
      <c r="L121" s="0" t="n">
        <v>2005</v>
      </c>
      <c r="M121" s="20" t="n">
        <v>38353</v>
      </c>
      <c r="N121" s="20" t="n">
        <v>43831</v>
      </c>
      <c r="O121" s="20" t="n">
        <v>43831</v>
      </c>
      <c r="P121" s="20" t="n">
        <v>44196</v>
      </c>
      <c r="Q121" s="21" t="s">
        <v>592</v>
      </c>
      <c r="R121" s="21" t="s">
        <v>592</v>
      </c>
      <c r="S121" s="19" t="n">
        <v>9000000</v>
      </c>
      <c r="T121" s="21" t="s">
        <v>592</v>
      </c>
      <c r="U121" s="21" t="s">
        <v>592</v>
      </c>
      <c r="V121" s="21" t="s">
        <v>592</v>
      </c>
      <c r="W121" s="21" t="s">
        <v>592</v>
      </c>
      <c r="X121" s="21" t="s">
        <v>592</v>
      </c>
      <c r="Y121" s="21" t="s">
        <v>592</v>
      </c>
      <c r="Z121" s="21" t="s">
        <v>592</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17536643.8356164</v>
      </c>
      <c r="AQ121" s="27" t="s">
        <v>594</v>
      </c>
    </row>
    <row r="122" customFormat="false" ht="13.8" hidden="false" customHeight="false" outlineLevel="0" collapsed="false">
      <c r="A122" s="17" t="s">
        <v>586</v>
      </c>
      <c r="B122" s="17" t="s">
        <v>587</v>
      </c>
      <c r="C122" s="0" t="s">
        <v>511</v>
      </c>
      <c r="D122" s="17" t="s">
        <v>521</v>
      </c>
      <c r="E122" s="18" t="s">
        <v>611</v>
      </c>
      <c r="F122" s="19" t="n">
        <v>0</v>
      </c>
      <c r="G122" s="18" t="s">
        <v>589</v>
      </c>
      <c r="H122" s="18" t="s">
        <v>605</v>
      </c>
      <c r="I122" s="18" t="s">
        <v>591</v>
      </c>
      <c r="J122" s="19" t="n">
        <v>390000000</v>
      </c>
      <c r="K122" s="19" t="n">
        <v>100000000</v>
      </c>
      <c r="L122" s="0" t="n">
        <v>2020</v>
      </c>
      <c r="M122" s="20" t="n">
        <v>43831</v>
      </c>
      <c r="N122" s="20" t="n">
        <v>43831</v>
      </c>
      <c r="O122" s="20" t="n">
        <v>43831</v>
      </c>
      <c r="P122" s="20" t="n">
        <v>44196</v>
      </c>
      <c r="Q122" s="21" t="s">
        <v>592</v>
      </c>
      <c r="R122" s="21" t="s">
        <v>592</v>
      </c>
      <c r="S122" s="19" t="s">
        <v>593</v>
      </c>
      <c r="T122" s="21" t="s">
        <v>592</v>
      </c>
      <c r="U122" s="21" t="s">
        <v>592</v>
      </c>
      <c r="V122" s="21" t="s">
        <v>592</v>
      </c>
      <c r="W122" s="21" t="s">
        <v>592</v>
      </c>
      <c r="X122" s="21" t="s">
        <v>592</v>
      </c>
      <c r="Y122" s="21" t="s">
        <v>592</v>
      </c>
      <c r="Z122" s="21" t="s">
        <v>592</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594</v>
      </c>
    </row>
    <row r="123" customFormat="false" ht="13.8" hidden="false" customHeight="false" outlineLevel="0" collapsed="false">
      <c r="A123" s="17"/>
      <c r="B123" s="17" t="s">
        <v>595</v>
      </c>
      <c r="C123" s="0" t="s">
        <v>511</v>
      </c>
      <c r="D123" s="17" t="s">
        <v>521</v>
      </c>
      <c r="E123" s="18" t="s">
        <v>611</v>
      </c>
      <c r="F123" s="19" t="n">
        <v>0</v>
      </c>
      <c r="G123" s="18" t="s">
        <v>589</v>
      </c>
      <c r="H123" s="18" t="s">
        <v>605</v>
      </c>
      <c r="I123" s="18" t="s">
        <v>591</v>
      </c>
      <c r="J123" s="19" t="n">
        <v>390000000</v>
      </c>
      <c r="K123" s="19" t="n">
        <v>100000000</v>
      </c>
      <c r="L123" s="0" t="n">
        <v>2017</v>
      </c>
      <c r="M123" s="20" t="n">
        <v>42736</v>
      </c>
      <c r="N123" s="20" t="n">
        <v>43831</v>
      </c>
      <c r="O123" s="20" t="n">
        <v>43831</v>
      </c>
      <c r="P123" s="20" t="n">
        <v>44196</v>
      </c>
      <c r="Q123" s="21" t="s">
        <v>592</v>
      </c>
      <c r="R123" s="21" t="s">
        <v>592</v>
      </c>
      <c r="S123" s="19" t="s">
        <v>593</v>
      </c>
      <c r="T123" s="21" t="s">
        <v>592</v>
      </c>
      <c r="U123" s="21" t="s">
        <v>592</v>
      </c>
      <c r="V123" s="21" t="s">
        <v>592</v>
      </c>
      <c r="W123" s="21" t="s">
        <v>592</v>
      </c>
      <c r="X123" s="21" t="s">
        <v>592</v>
      </c>
      <c r="Y123" s="21" t="s">
        <v>592</v>
      </c>
      <c r="Z123" s="21" t="s">
        <v>592</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13186643.8356164</v>
      </c>
      <c r="AQ123" s="27" t="s">
        <v>594</v>
      </c>
    </row>
    <row r="124" customFormat="false" ht="13.8" hidden="false" customHeight="false" outlineLevel="0" collapsed="false">
      <c r="A124" s="17"/>
      <c r="B124" s="17" t="s">
        <v>596</v>
      </c>
      <c r="C124" s="0" t="s">
        <v>511</v>
      </c>
      <c r="D124" s="17" t="s">
        <v>521</v>
      </c>
      <c r="E124" s="18" t="s">
        <v>611</v>
      </c>
      <c r="F124" s="19" t="n">
        <v>0</v>
      </c>
      <c r="G124" s="18" t="s">
        <v>589</v>
      </c>
      <c r="H124" s="18" t="s">
        <v>605</v>
      </c>
      <c r="I124" s="18" t="s">
        <v>591</v>
      </c>
      <c r="J124" s="19" t="n">
        <v>390000000</v>
      </c>
      <c r="K124" s="19" t="n">
        <v>100000000</v>
      </c>
      <c r="L124" s="0" t="n">
        <v>2014</v>
      </c>
      <c r="M124" s="20" t="n">
        <v>41640</v>
      </c>
      <c r="N124" s="20" t="n">
        <v>43831</v>
      </c>
      <c r="O124" s="20" t="n">
        <v>43831</v>
      </c>
      <c r="P124" s="20" t="n">
        <v>44196</v>
      </c>
      <c r="Q124" s="21" t="s">
        <v>592</v>
      </c>
      <c r="R124" s="21" t="s">
        <v>592</v>
      </c>
      <c r="S124" s="19" t="s">
        <v>593</v>
      </c>
      <c r="T124" s="21" t="s">
        <v>592</v>
      </c>
      <c r="U124" s="21" t="s">
        <v>592</v>
      </c>
      <c r="V124" s="21" t="s">
        <v>592</v>
      </c>
      <c r="W124" s="21" t="s">
        <v>592</v>
      </c>
      <c r="X124" s="21" t="s">
        <v>592</v>
      </c>
      <c r="Y124" s="21" t="s">
        <v>592</v>
      </c>
      <c r="Z124" s="21" t="s">
        <v>592</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16036643.8356164</v>
      </c>
      <c r="AQ124" s="27" t="s">
        <v>594</v>
      </c>
    </row>
    <row r="125" customFormat="false" ht="13.8" hidden="false" customHeight="false" outlineLevel="0" collapsed="false">
      <c r="A125" s="17"/>
      <c r="B125" s="17" t="s">
        <v>597</v>
      </c>
      <c r="C125" s="0" t="s">
        <v>511</v>
      </c>
      <c r="D125" s="17" t="s">
        <v>521</v>
      </c>
      <c r="E125" s="18" t="s">
        <v>611</v>
      </c>
      <c r="F125" s="19" t="n">
        <v>0</v>
      </c>
      <c r="G125" s="18" t="s">
        <v>589</v>
      </c>
      <c r="H125" s="18" t="s">
        <v>605</v>
      </c>
      <c r="I125" s="18" t="s">
        <v>591</v>
      </c>
      <c r="J125" s="19" t="n">
        <v>390000000</v>
      </c>
      <c r="K125" s="19" t="n">
        <v>100000000</v>
      </c>
      <c r="L125" s="0" t="n">
        <v>2010</v>
      </c>
      <c r="M125" s="20" t="n">
        <v>40179</v>
      </c>
      <c r="N125" s="20" t="n">
        <v>43831</v>
      </c>
      <c r="O125" s="20" t="n">
        <v>43831</v>
      </c>
      <c r="P125" s="20" t="n">
        <v>44196</v>
      </c>
      <c r="Q125" s="21" t="s">
        <v>592</v>
      </c>
      <c r="R125" s="21" t="s">
        <v>592</v>
      </c>
      <c r="S125" s="19" t="s">
        <v>593</v>
      </c>
      <c r="T125" s="21" t="s">
        <v>592</v>
      </c>
      <c r="U125" s="21" t="s">
        <v>592</v>
      </c>
      <c r="V125" s="21" t="s">
        <v>592</v>
      </c>
      <c r="W125" s="21" t="s">
        <v>592</v>
      </c>
      <c r="X125" s="21" t="s">
        <v>592</v>
      </c>
      <c r="Y125" s="21" t="s">
        <v>592</v>
      </c>
      <c r="Z125" s="21" t="s">
        <v>592</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17236643.8356164</v>
      </c>
      <c r="AQ125" s="27" t="s">
        <v>594</v>
      </c>
    </row>
    <row r="126" customFormat="false" ht="13.8" hidden="false" customHeight="false" outlineLevel="0" collapsed="false">
      <c r="A126" s="17"/>
      <c r="B126" s="17" t="s">
        <v>598</v>
      </c>
      <c r="C126" s="0" t="s">
        <v>511</v>
      </c>
      <c r="D126" s="17" t="s">
        <v>521</v>
      </c>
      <c r="E126" s="18" t="s">
        <v>611</v>
      </c>
      <c r="F126" s="19" t="n">
        <v>0</v>
      </c>
      <c r="G126" s="18" t="s">
        <v>589</v>
      </c>
      <c r="H126" s="18" t="s">
        <v>605</v>
      </c>
      <c r="I126" s="18" t="s">
        <v>591</v>
      </c>
      <c r="J126" s="19" t="n">
        <v>390000000</v>
      </c>
      <c r="K126" s="19" t="n">
        <v>100000000</v>
      </c>
      <c r="L126" s="0" t="n">
        <v>2005</v>
      </c>
      <c r="M126" s="20" t="n">
        <v>38353</v>
      </c>
      <c r="N126" s="20" t="n">
        <v>43831</v>
      </c>
      <c r="O126" s="20" t="n">
        <v>43831</v>
      </c>
      <c r="P126" s="20" t="n">
        <v>44196</v>
      </c>
      <c r="Q126" s="21" t="s">
        <v>592</v>
      </c>
      <c r="R126" s="21" t="s">
        <v>592</v>
      </c>
      <c r="S126" s="19" t="n">
        <v>9000000</v>
      </c>
      <c r="T126" s="21" t="s">
        <v>592</v>
      </c>
      <c r="U126" s="21" t="s">
        <v>592</v>
      </c>
      <c r="V126" s="21" t="s">
        <v>592</v>
      </c>
      <c r="W126" s="21" t="s">
        <v>592</v>
      </c>
      <c r="X126" s="21" t="s">
        <v>592</v>
      </c>
      <c r="Y126" s="21" t="s">
        <v>592</v>
      </c>
      <c r="Z126" s="21" t="s">
        <v>592</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19486643.8356164</v>
      </c>
      <c r="AQ126" s="27" t="s">
        <v>594</v>
      </c>
    </row>
    <row r="127" customFormat="false" ht="13.8" hidden="false" customHeight="false" outlineLevel="0" collapsed="false">
      <c r="A127" s="17" t="s">
        <v>599</v>
      </c>
      <c r="B127" s="17" t="s">
        <v>587</v>
      </c>
      <c r="C127" s="0" t="s">
        <v>511</v>
      </c>
      <c r="D127" s="17" t="s">
        <v>521</v>
      </c>
      <c r="E127" s="18" t="s">
        <v>611</v>
      </c>
      <c r="F127" s="19" t="n">
        <v>0</v>
      </c>
      <c r="G127" s="18" t="s">
        <v>589</v>
      </c>
      <c r="H127" s="18" t="s">
        <v>605</v>
      </c>
      <c r="I127" s="18" t="s">
        <v>591</v>
      </c>
      <c r="J127" s="19" t="n">
        <v>400000000</v>
      </c>
      <c r="K127" s="19" t="n">
        <v>100000000</v>
      </c>
      <c r="L127" s="0" t="n">
        <v>2020</v>
      </c>
      <c r="M127" s="20" t="n">
        <v>43831</v>
      </c>
      <c r="N127" s="20" t="n">
        <v>43831</v>
      </c>
      <c r="O127" s="20" t="n">
        <v>43831</v>
      </c>
      <c r="P127" s="20" t="n">
        <v>44196</v>
      </c>
      <c r="Q127" s="21" t="s">
        <v>592</v>
      </c>
      <c r="R127" s="21" t="s">
        <v>592</v>
      </c>
      <c r="S127" s="19" t="n">
        <v>9000000</v>
      </c>
      <c r="T127" s="21" t="s">
        <v>592</v>
      </c>
      <c r="U127" s="21" t="s">
        <v>592</v>
      </c>
      <c r="V127" s="21" t="s">
        <v>592</v>
      </c>
      <c r="W127" s="21" t="s">
        <v>592</v>
      </c>
      <c r="X127" s="21" t="s">
        <v>592</v>
      </c>
      <c r="Y127" s="21" t="s">
        <v>592</v>
      </c>
      <c r="Z127" s="21" t="s">
        <v>592</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14536643.8356164</v>
      </c>
      <c r="AQ127" s="27" t="s">
        <v>594</v>
      </c>
    </row>
    <row r="128" customFormat="false" ht="13.8" hidden="false" customHeight="false" outlineLevel="0" collapsed="false">
      <c r="A128" s="17"/>
      <c r="B128" s="17" t="s">
        <v>595</v>
      </c>
      <c r="C128" s="0" t="s">
        <v>511</v>
      </c>
      <c r="D128" s="17" t="s">
        <v>521</v>
      </c>
      <c r="E128" s="18" t="s">
        <v>611</v>
      </c>
      <c r="F128" s="19" t="n">
        <v>0</v>
      </c>
      <c r="G128" s="18" t="s">
        <v>589</v>
      </c>
      <c r="H128" s="18" t="s">
        <v>605</v>
      </c>
      <c r="I128" s="18" t="s">
        <v>591</v>
      </c>
      <c r="J128" s="19" t="n">
        <v>400000000</v>
      </c>
      <c r="K128" s="19" t="n">
        <v>100000000</v>
      </c>
      <c r="L128" s="0" t="n">
        <v>2017</v>
      </c>
      <c r="M128" s="20" t="n">
        <v>42736</v>
      </c>
      <c r="N128" s="20" t="n">
        <v>43831</v>
      </c>
      <c r="O128" s="20" t="n">
        <v>43831</v>
      </c>
      <c r="P128" s="20" t="n">
        <v>44196</v>
      </c>
      <c r="Q128" s="21" t="s">
        <v>592</v>
      </c>
      <c r="R128" s="21" t="s">
        <v>592</v>
      </c>
      <c r="S128" s="19" t="n">
        <v>15000000</v>
      </c>
      <c r="T128" s="21" t="s">
        <v>592</v>
      </c>
      <c r="U128" s="21" t="s">
        <v>592</v>
      </c>
      <c r="V128" s="21" t="s">
        <v>592</v>
      </c>
      <c r="W128" s="21" t="s">
        <v>592</v>
      </c>
      <c r="X128" s="21" t="s">
        <v>592</v>
      </c>
      <c r="Y128" s="21" t="s">
        <v>592</v>
      </c>
      <c r="Z128" s="21" t="s">
        <v>592</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16186643.8356164</v>
      </c>
      <c r="AQ128" s="27" t="s">
        <v>594</v>
      </c>
    </row>
    <row r="129" customFormat="false" ht="13.8" hidden="false" customHeight="false" outlineLevel="0" collapsed="false">
      <c r="A129" s="17"/>
      <c r="B129" s="17" t="s">
        <v>596</v>
      </c>
      <c r="C129" s="0" t="s">
        <v>511</v>
      </c>
      <c r="D129" s="17" t="s">
        <v>521</v>
      </c>
      <c r="E129" s="18" t="s">
        <v>611</v>
      </c>
      <c r="F129" s="19" t="n">
        <v>0</v>
      </c>
      <c r="G129" s="18" t="s">
        <v>589</v>
      </c>
      <c r="H129" s="18" t="s">
        <v>605</v>
      </c>
      <c r="I129" s="18" t="s">
        <v>591</v>
      </c>
      <c r="J129" s="19" t="n">
        <v>400000000</v>
      </c>
      <c r="K129" s="19" t="n">
        <v>100000000</v>
      </c>
      <c r="L129" s="0" t="n">
        <v>2014</v>
      </c>
      <c r="M129" s="20" t="n">
        <v>41640</v>
      </c>
      <c r="N129" s="20" t="n">
        <v>43831</v>
      </c>
      <c r="O129" s="20" t="n">
        <v>43831</v>
      </c>
      <c r="P129" s="20" t="n">
        <v>44196</v>
      </c>
      <c r="Q129" s="21" t="s">
        <v>592</v>
      </c>
      <c r="R129" s="21" t="s">
        <v>592</v>
      </c>
      <c r="S129" s="19" t="n">
        <v>21000000</v>
      </c>
      <c r="T129" s="21" t="s">
        <v>592</v>
      </c>
      <c r="U129" s="21" t="s">
        <v>592</v>
      </c>
      <c r="V129" s="21" t="s">
        <v>592</v>
      </c>
      <c r="W129" s="21" t="s">
        <v>592</v>
      </c>
      <c r="X129" s="21" t="s">
        <v>592</v>
      </c>
      <c r="Y129" s="21" t="s">
        <v>592</v>
      </c>
      <c r="Z129" s="21" t="s">
        <v>592</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21136643.8356164</v>
      </c>
      <c r="AQ129" s="27" t="s">
        <v>594</v>
      </c>
    </row>
    <row r="130" customFormat="false" ht="13.8" hidden="false" customHeight="false" outlineLevel="0" collapsed="false">
      <c r="A130" s="17"/>
      <c r="B130" s="17" t="s">
        <v>597</v>
      </c>
      <c r="C130" s="0" t="s">
        <v>511</v>
      </c>
      <c r="D130" s="17" t="s">
        <v>521</v>
      </c>
      <c r="E130" s="18" t="s">
        <v>611</v>
      </c>
      <c r="F130" s="19" t="n">
        <v>0</v>
      </c>
      <c r="G130" s="18" t="s">
        <v>589</v>
      </c>
      <c r="H130" s="18" t="s">
        <v>605</v>
      </c>
      <c r="I130" s="18" t="s">
        <v>591</v>
      </c>
      <c r="J130" s="19" t="n">
        <v>400000000</v>
      </c>
      <c r="K130" s="19" t="n">
        <v>100000000</v>
      </c>
      <c r="L130" s="0" t="n">
        <v>2010</v>
      </c>
      <c r="M130" s="20" t="n">
        <v>40179</v>
      </c>
      <c r="N130" s="20" t="n">
        <v>43831</v>
      </c>
      <c r="O130" s="20" t="n">
        <v>43831</v>
      </c>
      <c r="P130" s="20" t="n">
        <v>44196</v>
      </c>
      <c r="Q130" s="21" t="s">
        <v>592</v>
      </c>
      <c r="R130" s="21" t="s">
        <v>592</v>
      </c>
      <c r="S130" s="19" t="n">
        <v>9000000</v>
      </c>
      <c r="T130" s="21" t="s">
        <v>592</v>
      </c>
      <c r="U130" s="21" t="s">
        <v>592</v>
      </c>
      <c r="V130" s="21" t="s">
        <v>592</v>
      </c>
      <c r="W130" s="21" t="s">
        <v>592</v>
      </c>
      <c r="X130" s="21" t="s">
        <v>592</v>
      </c>
      <c r="Y130" s="21" t="s">
        <v>592</v>
      </c>
      <c r="Z130" s="21" t="s">
        <v>592</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19336643.8356164</v>
      </c>
      <c r="AQ130" s="27" t="s">
        <v>594</v>
      </c>
    </row>
    <row r="131" customFormat="false" ht="13.8" hidden="false" customHeight="false" outlineLevel="0" collapsed="false">
      <c r="A131" s="17"/>
      <c r="B131" s="17" t="s">
        <v>598</v>
      </c>
      <c r="C131" s="0" t="s">
        <v>511</v>
      </c>
      <c r="D131" s="17" t="s">
        <v>521</v>
      </c>
      <c r="E131" s="18" t="s">
        <v>611</v>
      </c>
      <c r="F131" s="19" t="n">
        <v>0</v>
      </c>
      <c r="G131" s="18" t="s">
        <v>589</v>
      </c>
      <c r="H131" s="18" t="s">
        <v>605</v>
      </c>
      <c r="I131" s="18" t="s">
        <v>591</v>
      </c>
      <c r="J131" s="19" t="n">
        <v>400000000</v>
      </c>
      <c r="K131" s="19" t="n">
        <v>100000000</v>
      </c>
      <c r="L131" s="0" t="n">
        <v>2005</v>
      </c>
      <c r="M131" s="20" t="n">
        <v>38353</v>
      </c>
      <c r="N131" s="20" t="n">
        <v>43831</v>
      </c>
      <c r="O131" s="20" t="n">
        <v>43831</v>
      </c>
      <c r="P131" s="20" t="n">
        <v>44196</v>
      </c>
      <c r="Q131" s="21" t="s">
        <v>592</v>
      </c>
      <c r="R131" s="21" t="s">
        <v>592</v>
      </c>
      <c r="S131" s="19" t="n">
        <v>9000000</v>
      </c>
      <c r="T131" s="21" t="s">
        <v>592</v>
      </c>
      <c r="U131" s="21" t="s">
        <v>592</v>
      </c>
      <c r="V131" s="21" t="s">
        <v>592</v>
      </c>
      <c r="W131" s="21" t="s">
        <v>592</v>
      </c>
      <c r="X131" s="21" t="s">
        <v>592</v>
      </c>
      <c r="Y131" s="21" t="s">
        <v>592</v>
      </c>
      <c r="Z131" s="21" t="s">
        <v>592</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19486643.8356164</v>
      </c>
      <c r="AQ131" s="27" t="s">
        <v>594</v>
      </c>
    </row>
    <row r="132" customFormat="false" ht="13.8" hidden="false" customHeight="false" outlineLevel="0" collapsed="false">
      <c r="A132" s="17" t="s">
        <v>600</v>
      </c>
      <c r="B132" s="17" t="s">
        <v>587</v>
      </c>
      <c r="C132" s="0" t="s">
        <v>511</v>
      </c>
      <c r="D132" s="17" t="s">
        <v>521</v>
      </c>
      <c r="E132" s="18" t="s">
        <v>611</v>
      </c>
      <c r="F132" s="19" t="n">
        <v>0</v>
      </c>
      <c r="G132" s="18" t="s">
        <v>589</v>
      </c>
      <c r="H132" s="18" t="s">
        <v>605</v>
      </c>
      <c r="I132" s="18" t="s">
        <v>591</v>
      </c>
      <c r="J132" s="19" t="n">
        <v>410000000</v>
      </c>
      <c r="K132" s="19" t="n">
        <v>400000000</v>
      </c>
      <c r="L132" s="0" t="n">
        <v>2020</v>
      </c>
      <c r="M132" s="20" t="n">
        <v>43831</v>
      </c>
      <c r="N132" s="20" t="n">
        <v>43831</v>
      </c>
      <c r="O132" s="20" t="n">
        <v>43831</v>
      </c>
      <c r="P132" s="20" t="n">
        <v>44196</v>
      </c>
      <c r="Q132" s="21" t="s">
        <v>592</v>
      </c>
      <c r="R132" s="21" t="s">
        <v>592</v>
      </c>
      <c r="S132" s="19" t="s">
        <v>593</v>
      </c>
      <c r="T132" s="21" t="s">
        <v>592</v>
      </c>
      <c r="U132" s="21" t="s">
        <v>592</v>
      </c>
      <c r="V132" s="21" t="s">
        <v>592</v>
      </c>
      <c r="W132" s="21" t="s">
        <v>592</v>
      </c>
      <c r="X132" s="21" t="s">
        <v>592</v>
      </c>
      <c r="Y132" s="21" t="s">
        <v>592</v>
      </c>
      <c r="Z132" s="21" t="s">
        <v>592</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49146575.3424658</v>
      </c>
      <c r="AQ132" s="27" t="s">
        <v>594</v>
      </c>
    </row>
    <row r="133" customFormat="false" ht="13.8" hidden="false" customHeight="false" outlineLevel="0" collapsed="false">
      <c r="A133" s="17"/>
      <c r="B133" s="17" t="s">
        <v>595</v>
      </c>
      <c r="C133" s="0" t="s">
        <v>511</v>
      </c>
      <c r="D133" s="17" t="s">
        <v>521</v>
      </c>
      <c r="E133" s="18" t="s">
        <v>611</v>
      </c>
      <c r="F133" s="19" t="n">
        <v>0</v>
      </c>
      <c r="G133" s="18" t="s">
        <v>589</v>
      </c>
      <c r="H133" s="18" t="s">
        <v>605</v>
      </c>
      <c r="I133" s="18" t="s">
        <v>591</v>
      </c>
      <c r="J133" s="19" t="n">
        <v>500000000</v>
      </c>
      <c r="K133" s="19" t="n">
        <v>400000000</v>
      </c>
      <c r="L133" s="0" t="n">
        <v>2017</v>
      </c>
      <c r="M133" s="20" t="n">
        <v>42736</v>
      </c>
      <c r="N133" s="20" t="n">
        <v>43831</v>
      </c>
      <c r="O133" s="20" t="n">
        <v>43831</v>
      </c>
      <c r="P133" s="20" t="n">
        <v>44196</v>
      </c>
      <c r="Q133" s="21" t="s">
        <v>592</v>
      </c>
      <c r="R133" s="21" t="s">
        <v>592</v>
      </c>
      <c r="S133" s="19" t="s">
        <v>593</v>
      </c>
      <c r="T133" s="21" t="s">
        <v>592</v>
      </c>
      <c r="U133" s="21" t="s">
        <v>592</v>
      </c>
      <c r="V133" s="21" t="s">
        <v>592</v>
      </c>
      <c r="W133" s="21" t="s">
        <v>592</v>
      </c>
      <c r="X133" s="21" t="s">
        <v>592</v>
      </c>
      <c r="Y133" s="21" t="s">
        <v>592</v>
      </c>
      <c r="Z133" s="21" t="s">
        <v>592</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51546575.3424658</v>
      </c>
      <c r="AQ133" s="27" t="s">
        <v>594</v>
      </c>
    </row>
    <row r="134" customFormat="false" ht="13.8" hidden="false" customHeight="false" outlineLevel="0" collapsed="false">
      <c r="A134" s="17"/>
      <c r="B134" s="17" t="s">
        <v>596</v>
      </c>
      <c r="C134" s="0" t="s">
        <v>511</v>
      </c>
      <c r="D134" s="17" t="s">
        <v>521</v>
      </c>
      <c r="E134" s="18" t="s">
        <v>611</v>
      </c>
      <c r="F134" s="19" t="n">
        <v>0</v>
      </c>
      <c r="G134" s="18" t="s">
        <v>589</v>
      </c>
      <c r="H134" s="18" t="s">
        <v>605</v>
      </c>
      <c r="I134" s="18" t="s">
        <v>591</v>
      </c>
      <c r="J134" s="19" t="n">
        <v>450000000</v>
      </c>
      <c r="K134" s="19" t="n">
        <v>400000000</v>
      </c>
      <c r="L134" s="0" t="n">
        <v>2014</v>
      </c>
      <c r="M134" s="20" t="n">
        <v>41640</v>
      </c>
      <c r="N134" s="20" t="n">
        <v>43831</v>
      </c>
      <c r="O134" s="20" t="n">
        <v>43831</v>
      </c>
      <c r="P134" s="20" t="n">
        <v>44196</v>
      </c>
      <c r="Q134" s="21" t="s">
        <v>592</v>
      </c>
      <c r="R134" s="21" t="s">
        <v>592</v>
      </c>
      <c r="S134" s="19" t="s">
        <v>593</v>
      </c>
      <c r="T134" s="21" t="s">
        <v>592</v>
      </c>
      <c r="U134" s="21" t="s">
        <v>592</v>
      </c>
      <c r="V134" s="21" t="s">
        <v>592</v>
      </c>
      <c r="W134" s="21" t="s">
        <v>592</v>
      </c>
      <c r="X134" s="21" t="s">
        <v>592</v>
      </c>
      <c r="Y134" s="21" t="s">
        <v>592</v>
      </c>
      <c r="Z134" s="21" t="s">
        <v>592</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53946575.3424658</v>
      </c>
      <c r="AQ134" s="27" t="s">
        <v>594</v>
      </c>
    </row>
    <row r="135" customFormat="false" ht="13.8" hidden="false" customHeight="false" outlineLevel="0" collapsed="false">
      <c r="A135" s="17"/>
      <c r="B135" s="17" t="s">
        <v>597</v>
      </c>
      <c r="C135" s="0" t="s">
        <v>511</v>
      </c>
      <c r="D135" s="17" t="s">
        <v>521</v>
      </c>
      <c r="E135" s="18" t="s">
        <v>611</v>
      </c>
      <c r="F135" s="19" t="n">
        <v>0</v>
      </c>
      <c r="G135" s="18" t="s">
        <v>589</v>
      </c>
      <c r="H135" s="18" t="s">
        <v>605</v>
      </c>
      <c r="I135" s="18" t="s">
        <v>591</v>
      </c>
      <c r="J135" s="19" t="n">
        <v>600000000</v>
      </c>
      <c r="K135" s="19" t="n">
        <v>400000000</v>
      </c>
      <c r="L135" s="0" t="n">
        <v>2010</v>
      </c>
      <c r="M135" s="20" t="n">
        <v>40179</v>
      </c>
      <c r="N135" s="20" t="n">
        <v>43831</v>
      </c>
      <c r="O135" s="20" t="n">
        <v>43831</v>
      </c>
      <c r="P135" s="20" t="n">
        <v>44196</v>
      </c>
      <c r="Q135" s="21" t="s">
        <v>592</v>
      </c>
      <c r="R135" s="21" t="s">
        <v>592</v>
      </c>
      <c r="S135" s="19" t="s">
        <v>593</v>
      </c>
      <c r="T135" s="21" t="s">
        <v>592</v>
      </c>
      <c r="U135" s="21" t="s">
        <v>592</v>
      </c>
      <c r="V135" s="21" t="s">
        <v>592</v>
      </c>
      <c r="W135" s="21" t="s">
        <v>592</v>
      </c>
      <c r="X135" s="21" t="s">
        <v>592</v>
      </c>
      <c r="Y135" s="21" t="s">
        <v>592</v>
      </c>
      <c r="Z135" s="21" t="s">
        <v>592</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56946575.3424658</v>
      </c>
      <c r="AQ135" s="27" t="s">
        <v>594</v>
      </c>
    </row>
    <row r="136" customFormat="false" ht="13.8" hidden="false" customHeight="false" outlineLevel="0" collapsed="false">
      <c r="A136" s="17"/>
      <c r="B136" s="17" t="s">
        <v>598</v>
      </c>
      <c r="C136" s="0" t="s">
        <v>511</v>
      </c>
      <c r="D136" s="17" t="s">
        <v>521</v>
      </c>
      <c r="E136" s="18" t="s">
        <v>611</v>
      </c>
      <c r="F136" s="19" t="n">
        <v>0</v>
      </c>
      <c r="G136" s="18" t="s">
        <v>589</v>
      </c>
      <c r="H136" s="18" t="s">
        <v>605</v>
      </c>
      <c r="I136" s="18" t="s">
        <v>591</v>
      </c>
      <c r="J136" s="19" t="n">
        <v>600000000</v>
      </c>
      <c r="K136" s="19" t="n">
        <v>100000000</v>
      </c>
      <c r="L136" s="0" t="n">
        <v>2005</v>
      </c>
      <c r="M136" s="20" t="n">
        <v>38353</v>
      </c>
      <c r="N136" s="20" t="n">
        <v>43831</v>
      </c>
      <c r="O136" s="20" t="n">
        <v>43831</v>
      </c>
      <c r="P136" s="20" t="n">
        <v>44196</v>
      </c>
      <c r="Q136" s="21" t="s">
        <v>592</v>
      </c>
      <c r="R136" s="21" t="s">
        <v>592</v>
      </c>
      <c r="S136" s="19" t="n">
        <v>9000000</v>
      </c>
      <c r="T136" s="21" t="s">
        <v>592</v>
      </c>
      <c r="U136" s="21" t="s">
        <v>592</v>
      </c>
      <c r="V136" s="21" t="s">
        <v>592</v>
      </c>
      <c r="W136" s="21" t="s">
        <v>592</v>
      </c>
      <c r="X136" s="21" t="s">
        <v>592</v>
      </c>
      <c r="Y136" s="21" t="s">
        <v>592</v>
      </c>
      <c r="Z136" s="21" t="s">
        <v>592</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16486643.8356164</v>
      </c>
      <c r="AQ136" s="27" t="s">
        <v>594</v>
      </c>
    </row>
    <row r="137" customFormat="false" ht="13.8" hidden="false" customHeight="false" outlineLevel="0" collapsed="false">
      <c r="A137" s="17" t="s">
        <v>586</v>
      </c>
      <c r="B137" s="17" t="s">
        <v>587</v>
      </c>
      <c r="C137" s="0" t="s">
        <v>511</v>
      </c>
      <c r="D137" s="17" t="s">
        <v>528</v>
      </c>
      <c r="E137" s="18" t="s">
        <v>612</v>
      </c>
      <c r="F137" s="19" t="n">
        <v>0</v>
      </c>
      <c r="G137" s="18" t="s">
        <v>589</v>
      </c>
      <c r="H137" s="18" t="s">
        <v>605</v>
      </c>
      <c r="I137" s="18" t="s">
        <v>591</v>
      </c>
      <c r="J137" s="19" t="n">
        <v>390000000</v>
      </c>
      <c r="K137" s="19" t="n">
        <v>100000000</v>
      </c>
      <c r="L137" s="0" t="n">
        <v>2020</v>
      </c>
      <c r="M137" s="20" t="n">
        <v>43831</v>
      </c>
      <c r="N137" s="20" t="n">
        <v>43831</v>
      </c>
      <c r="O137" s="20" t="n">
        <v>43831</v>
      </c>
      <c r="P137" s="20" t="n">
        <v>44196</v>
      </c>
      <c r="Q137" s="21" t="s">
        <v>592</v>
      </c>
      <c r="R137" s="21" t="s">
        <v>592</v>
      </c>
      <c r="S137" s="19" t="s">
        <v>593</v>
      </c>
      <c r="T137" s="21" t="s">
        <v>592</v>
      </c>
      <c r="U137" s="21" t="s">
        <v>592</v>
      </c>
      <c r="V137" s="21" t="s">
        <v>592</v>
      </c>
      <c r="W137" s="21" t="s">
        <v>592</v>
      </c>
      <c r="X137" s="21" t="s">
        <v>592</v>
      </c>
      <c r="Y137" s="21" t="s">
        <v>592</v>
      </c>
      <c r="Z137" s="21" t="s">
        <v>592</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12436643.8356164</v>
      </c>
      <c r="AQ137" s="27" t="s">
        <v>594</v>
      </c>
    </row>
    <row r="138" customFormat="false" ht="13.8" hidden="false" customHeight="false" outlineLevel="0" collapsed="false">
      <c r="A138" s="17"/>
      <c r="B138" s="17" t="s">
        <v>595</v>
      </c>
      <c r="C138" s="0" t="s">
        <v>511</v>
      </c>
      <c r="D138" s="17" t="s">
        <v>528</v>
      </c>
      <c r="E138" s="18" t="s">
        <v>612</v>
      </c>
      <c r="F138" s="19" t="n">
        <v>0</v>
      </c>
      <c r="G138" s="18" t="s">
        <v>589</v>
      </c>
      <c r="H138" s="18" t="s">
        <v>605</v>
      </c>
      <c r="I138" s="18" t="s">
        <v>591</v>
      </c>
      <c r="J138" s="19" t="n">
        <v>390000000</v>
      </c>
      <c r="K138" s="19" t="n">
        <v>100000000</v>
      </c>
      <c r="L138" s="0" t="n">
        <v>2017</v>
      </c>
      <c r="M138" s="20" t="n">
        <v>42736</v>
      </c>
      <c r="N138" s="20" t="n">
        <v>43831</v>
      </c>
      <c r="O138" s="20" t="n">
        <v>43831</v>
      </c>
      <c r="P138" s="20" t="n">
        <v>44196</v>
      </c>
      <c r="Q138" s="21" t="s">
        <v>592</v>
      </c>
      <c r="R138" s="21" t="s">
        <v>592</v>
      </c>
      <c r="S138" s="19" t="s">
        <v>593</v>
      </c>
      <c r="T138" s="21" t="s">
        <v>592</v>
      </c>
      <c r="U138" s="21" t="s">
        <v>592</v>
      </c>
      <c r="V138" s="21" t="s">
        <v>592</v>
      </c>
      <c r="W138" s="21" t="s">
        <v>592</v>
      </c>
      <c r="X138" s="21" t="s">
        <v>592</v>
      </c>
      <c r="Y138" s="21" t="s">
        <v>592</v>
      </c>
      <c r="Z138" s="21" t="s">
        <v>592</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13036643.8356164</v>
      </c>
      <c r="AQ138" s="27" t="s">
        <v>594</v>
      </c>
    </row>
    <row r="139" customFormat="false" ht="13.8" hidden="false" customHeight="false" outlineLevel="0" collapsed="false">
      <c r="A139" s="17"/>
      <c r="B139" s="17" t="s">
        <v>596</v>
      </c>
      <c r="C139" s="0" t="s">
        <v>511</v>
      </c>
      <c r="D139" s="17" t="s">
        <v>528</v>
      </c>
      <c r="E139" s="18" t="s">
        <v>612</v>
      </c>
      <c r="F139" s="19" t="n">
        <v>0</v>
      </c>
      <c r="G139" s="18" t="s">
        <v>589</v>
      </c>
      <c r="H139" s="18" t="s">
        <v>605</v>
      </c>
      <c r="I139" s="18" t="s">
        <v>591</v>
      </c>
      <c r="J139" s="19" t="n">
        <v>390000000</v>
      </c>
      <c r="K139" s="19" t="n">
        <v>100000000</v>
      </c>
      <c r="L139" s="0" t="n">
        <v>2014</v>
      </c>
      <c r="M139" s="20" t="n">
        <v>41640</v>
      </c>
      <c r="N139" s="20" t="n">
        <v>43831</v>
      </c>
      <c r="O139" s="20" t="n">
        <v>43831</v>
      </c>
      <c r="P139" s="20" t="n">
        <v>44196</v>
      </c>
      <c r="Q139" s="21" t="s">
        <v>592</v>
      </c>
      <c r="R139" s="21" t="s">
        <v>592</v>
      </c>
      <c r="S139" s="19" t="s">
        <v>593</v>
      </c>
      <c r="T139" s="21" t="s">
        <v>592</v>
      </c>
      <c r="U139" s="21" t="s">
        <v>592</v>
      </c>
      <c r="V139" s="21" t="s">
        <v>592</v>
      </c>
      <c r="W139" s="21" t="s">
        <v>592</v>
      </c>
      <c r="X139" s="21" t="s">
        <v>592</v>
      </c>
      <c r="Y139" s="21" t="s">
        <v>592</v>
      </c>
      <c r="Z139" s="21" t="s">
        <v>592</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15361643.8356164</v>
      </c>
      <c r="AQ139" s="27" t="s">
        <v>594</v>
      </c>
    </row>
    <row r="140" customFormat="false" ht="13.8" hidden="false" customHeight="false" outlineLevel="0" collapsed="false">
      <c r="A140" s="17"/>
      <c r="B140" s="17" t="s">
        <v>597</v>
      </c>
      <c r="C140" s="0" t="s">
        <v>511</v>
      </c>
      <c r="D140" s="17" t="s">
        <v>528</v>
      </c>
      <c r="E140" s="18" t="s">
        <v>612</v>
      </c>
      <c r="F140" s="19" t="n">
        <v>0</v>
      </c>
      <c r="G140" s="18" t="s">
        <v>589</v>
      </c>
      <c r="H140" s="18" t="s">
        <v>605</v>
      </c>
      <c r="I140" s="18" t="s">
        <v>591</v>
      </c>
      <c r="J140" s="19" t="n">
        <v>390000000</v>
      </c>
      <c r="K140" s="19" t="n">
        <v>100000000</v>
      </c>
      <c r="L140" s="0" t="n">
        <v>2010</v>
      </c>
      <c r="M140" s="20" t="n">
        <v>40179</v>
      </c>
      <c r="N140" s="20" t="n">
        <v>43831</v>
      </c>
      <c r="O140" s="20" t="n">
        <v>43831</v>
      </c>
      <c r="P140" s="20" t="n">
        <v>44196</v>
      </c>
      <c r="Q140" s="21" t="s">
        <v>592</v>
      </c>
      <c r="R140" s="21" t="s">
        <v>592</v>
      </c>
      <c r="S140" s="19" t="s">
        <v>593</v>
      </c>
      <c r="T140" s="21" t="s">
        <v>592</v>
      </c>
      <c r="U140" s="21" t="s">
        <v>592</v>
      </c>
      <c r="V140" s="21" t="s">
        <v>592</v>
      </c>
      <c r="W140" s="21" t="s">
        <v>592</v>
      </c>
      <c r="X140" s="21" t="s">
        <v>592</v>
      </c>
      <c r="Y140" s="21" t="s">
        <v>592</v>
      </c>
      <c r="Z140" s="21" t="s">
        <v>592</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16261643.8356164</v>
      </c>
      <c r="AQ140" s="27" t="s">
        <v>594</v>
      </c>
    </row>
    <row r="141" customFormat="false" ht="13.8" hidden="false" customHeight="false" outlineLevel="0" collapsed="false">
      <c r="A141" s="17"/>
      <c r="B141" s="17" t="s">
        <v>598</v>
      </c>
      <c r="C141" s="0" t="s">
        <v>511</v>
      </c>
      <c r="D141" s="17" t="s">
        <v>528</v>
      </c>
      <c r="E141" s="18" t="s">
        <v>612</v>
      </c>
      <c r="F141" s="19" t="n">
        <v>0</v>
      </c>
      <c r="G141" s="18" t="s">
        <v>589</v>
      </c>
      <c r="H141" s="18" t="s">
        <v>605</v>
      </c>
      <c r="I141" s="18" t="s">
        <v>591</v>
      </c>
      <c r="J141" s="19" t="n">
        <v>390000000</v>
      </c>
      <c r="K141" s="19" t="n">
        <v>100000000</v>
      </c>
      <c r="L141" s="0" t="n">
        <v>2005</v>
      </c>
      <c r="M141" s="20" t="n">
        <v>38353</v>
      </c>
      <c r="N141" s="20" t="n">
        <v>43831</v>
      </c>
      <c r="O141" s="20" t="n">
        <v>43831</v>
      </c>
      <c r="P141" s="20" t="n">
        <v>44196</v>
      </c>
      <c r="Q141" s="21" t="s">
        <v>592</v>
      </c>
      <c r="R141" s="21" t="s">
        <v>592</v>
      </c>
      <c r="S141" s="19" t="n">
        <v>9000000</v>
      </c>
      <c r="T141" s="21" t="s">
        <v>592</v>
      </c>
      <c r="U141" s="21" t="s">
        <v>592</v>
      </c>
      <c r="V141" s="21" t="s">
        <v>592</v>
      </c>
      <c r="W141" s="21" t="s">
        <v>592</v>
      </c>
      <c r="X141" s="21" t="s">
        <v>592</v>
      </c>
      <c r="Y141" s="21" t="s">
        <v>592</v>
      </c>
      <c r="Z141" s="21" t="s">
        <v>592</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18511643.8356164</v>
      </c>
      <c r="AQ141" s="27" t="s">
        <v>594</v>
      </c>
    </row>
    <row r="142" customFormat="false" ht="13.8" hidden="false" customHeight="false" outlineLevel="0" collapsed="false">
      <c r="A142" s="17" t="s">
        <v>599</v>
      </c>
      <c r="B142" s="17" t="s">
        <v>587</v>
      </c>
      <c r="C142" s="0" t="s">
        <v>511</v>
      </c>
      <c r="D142" s="17" t="s">
        <v>528</v>
      </c>
      <c r="E142" s="18" t="s">
        <v>612</v>
      </c>
      <c r="F142" s="19" t="n">
        <v>0</v>
      </c>
      <c r="G142" s="18" t="s">
        <v>589</v>
      </c>
      <c r="H142" s="18" t="s">
        <v>605</v>
      </c>
      <c r="I142" s="18" t="s">
        <v>591</v>
      </c>
      <c r="J142" s="19" t="n">
        <v>400000000</v>
      </c>
      <c r="K142" s="19" t="n">
        <v>100000000</v>
      </c>
      <c r="L142" s="0" t="n">
        <v>2020</v>
      </c>
      <c r="M142" s="20" t="n">
        <v>43831</v>
      </c>
      <c r="N142" s="20" t="n">
        <v>43831</v>
      </c>
      <c r="O142" s="20" t="n">
        <v>43831</v>
      </c>
      <c r="P142" s="20" t="n">
        <v>44196</v>
      </c>
      <c r="Q142" s="21" t="s">
        <v>592</v>
      </c>
      <c r="R142" s="21" t="s">
        <v>592</v>
      </c>
      <c r="S142" s="19" t="n">
        <v>9000000</v>
      </c>
      <c r="T142" s="21" t="s">
        <v>592</v>
      </c>
      <c r="U142" s="21" t="s">
        <v>592</v>
      </c>
      <c r="V142" s="21" t="s">
        <v>592</v>
      </c>
      <c r="W142" s="21" t="s">
        <v>592</v>
      </c>
      <c r="X142" s="21" t="s">
        <v>592</v>
      </c>
      <c r="Y142" s="21" t="s">
        <v>592</v>
      </c>
      <c r="Z142" s="21" t="s">
        <v>592</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14536643.8356164</v>
      </c>
      <c r="AQ142" s="27" t="s">
        <v>594</v>
      </c>
    </row>
    <row r="143" customFormat="false" ht="13.8" hidden="false" customHeight="false" outlineLevel="0" collapsed="false">
      <c r="A143" s="17"/>
      <c r="B143" s="17" t="s">
        <v>595</v>
      </c>
      <c r="C143" s="0" t="s">
        <v>511</v>
      </c>
      <c r="D143" s="17" t="s">
        <v>528</v>
      </c>
      <c r="E143" s="18" t="s">
        <v>612</v>
      </c>
      <c r="F143" s="19" t="n">
        <v>0</v>
      </c>
      <c r="G143" s="18" t="s">
        <v>589</v>
      </c>
      <c r="H143" s="18" t="s">
        <v>605</v>
      </c>
      <c r="I143" s="18" t="s">
        <v>591</v>
      </c>
      <c r="J143" s="19" t="n">
        <v>400000000</v>
      </c>
      <c r="K143" s="19" t="n">
        <v>100000000</v>
      </c>
      <c r="L143" s="0" t="n">
        <v>2017</v>
      </c>
      <c r="M143" s="20" t="n">
        <v>42736</v>
      </c>
      <c r="N143" s="20" t="n">
        <v>43831</v>
      </c>
      <c r="O143" s="20" t="n">
        <v>43831</v>
      </c>
      <c r="P143" s="20" t="n">
        <v>44196</v>
      </c>
      <c r="Q143" s="21" t="s">
        <v>592</v>
      </c>
      <c r="R143" s="21" t="s">
        <v>592</v>
      </c>
      <c r="S143" s="19" t="n">
        <v>15000000</v>
      </c>
      <c r="T143" s="21" t="s">
        <v>592</v>
      </c>
      <c r="U143" s="21" t="s">
        <v>592</v>
      </c>
      <c r="V143" s="21" t="s">
        <v>592</v>
      </c>
      <c r="W143" s="21" t="s">
        <v>592</v>
      </c>
      <c r="X143" s="21" t="s">
        <v>592</v>
      </c>
      <c r="Y143" s="21" t="s">
        <v>592</v>
      </c>
      <c r="Z143" s="21" t="s">
        <v>592</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16036643.8356164</v>
      </c>
      <c r="AQ143" s="27" t="s">
        <v>594</v>
      </c>
    </row>
    <row r="144" customFormat="false" ht="13.8" hidden="false" customHeight="false" outlineLevel="0" collapsed="false">
      <c r="A144" s="17"/>
      <c r="B144" s="17" t="s">
        <v>596</v>
      </c>
      <c r="C144" s="0" t="s">
        <v>511</v>
      </c>
      <c r="D144" s="17" t="s">
        <v>528</v>
      </c>
      <c r="E144" s="18" t="s">
        <v>612</v>
      </c>
      <c r="F144" s="19" t="n">
        <v>0</v>
      </c>
      <c r="G144" s="18" t="s">
        <v>589</v>
      </c>
      <c r="H144" s="18" t="s">
        <v>605</v>
      </c>
      <c r="I144" s="18" t="s">
        <v>591</v>
      </c>
      <c r="J144" s="19" t="n">
        <v>400000000</v>
      </c>
      <c r="K144" s="19" t="n">
        <v>100000000</v>
      </c>
      <c r="L144" s="0" t="n">
        <v>2014</v>
      </c>
      <c r="M144" s="20" t="n">
        <v>41640</v>
      </c>
      <c r="N144" s="20" t="n">
        <v>43831</v>
      </c>
      <c r="O144" s="20" t="n">
        <v>43831</v>
      </c>
      <c r="P144" s="20" t="n">
        <v>44196</v>
      </c>
      <c r="Q144" s="21" t="s">
        <v>592</v>
      </c>
      <c r="R144" s="21" t="s">
        <v>592</v>
      </c>
      <c r="S144" s="19" t="n">
        <v>21000000</v>
      </c>
      <c r="T144" s="21" t="s">
        <v>592</v>
      </c>
      <c r="U144" s="21" t="s">
        <v>592</v>
      </c>
      <c r="V144" s="21" t="s">
        <v>592</v>
      </c>
      <c r="W144" s="21" t="s">
        <v>592</v>
      </c>
      <c r="X144" s="21" t="s">
        <v>592</v>
      </c>
      <c r="Y144" s="21" t="s">
        <v>592</v>
      </c>
      <c r="Z144" s="21" t="s">
        <v>592</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20461643.8356164</v>
      </c>
      <c r="AQ144" s="27" t="s">
        <v>594</v>
      </c>
    </row>
    <row r="145" customFormat="false" ht="13.8" hidden="false" customHeight="false" outlineLevel="0" collapsed="false">
      <c r="A145" s="17"/>
      <c r="B145" s="17" t="s">
        <v>597</v>
      </c>
      <c r="C145" s="0" t="s">
        <v>511</v>
      </c>
      <c r="D145" s="17" t="s">
        <v>528</v>
      </c>
      <c r="E145" s="18" t="s">
        <v>612</v>
      </c>
      <c r="F145" s="19" t="n">
        <v>0</v>
      </c>
      <c r="G145" s="18" t="s">
        <v>589</v>
      </c>
      <c r="H145" s="18" t="s">
        <v>605</v>
      </c>
      <c r="I145" s="18" t="s">
        <v>591</v>
      </c>
      <c r="J145" s="19" t="n">
        <v>400000000</v>
      </c>
      <c r="K145" s="19" t="n">
        <v>100000000</v>
      </c>
      <c r="L145" s="0" t="n">
        <v>2010</v>
      </c>
      <c r="M145" s="20" t="n">
        <v>40179</v>
      </c>
      <c r="N145" s="20" t="n">
        <v>43831</v>
      </c>
      <c r="O145" s="20" t="n">
        <v>43831</v>
      </c>
      <c r="P145" s="20" t="n">
        <v>44196</v>
      </c>
      <c r="Q145" s="21" t="s">
        <v>592</v>
      </c>
      <c r="R145" s="21" t="s">
        <v>592</v>
      </c>
      <c r="S145" s="19" t="n">
        <v>9000000</v>
      </c>
      <c r="T145" s="21" t="s">
        <v>592</v>
      </c>
      <c r="U145" s="21" t="s">
        <v>592</v>
      </c>
      <c r="V145" s="21" t="s">
        <v>592</v>
      </c>
      <c r="W145" s="21" t="s">
        <v>592</v>
      </c>
      <c r="X145" s="21" t="s">
        <v>592</v>
      </c>
      <c r="Y145" s="21" t="s">
        <v>592</v>
      </c>
      <c r="Z145" s="21" t="s">
        <v>592</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18361643.8356164</v>
      </c>
      <c r="AQ145" s="27" t="s">
        <v>594</v>
      </c>
    </row>
    <row r="146" customFormat="false" ht="13.8" hidden="false" customHeight="false" outlineLevel="0" collapsed="false">
      <c r="A146" s="17"/>
      <c r="B146" s="17" t="s">
        <v>598</v>
      </c>
      <c r="C146" s="0" t="s">
        <v>511</v>
      </c>
      <c r="D146" s="17" t="s">
        <v>528</v>
      </c>
      <c r="E146" s="18" t="s">
        <v>612</v>
      </c>
      <c r="F146" s="19" t="n">
        <v>0</v>
      </c>
      <c r="G146" s="18" t="s">
        <v>589</v>
      </c>
      <c r="H146" s="18" t="s">
        <v>605</v>
      </c>
      <c r="I146" s="18" t="s">
        <v>591</v>
      </c>
      <c r="J146" s="19" t="n">
        <v>400000000</v>
      </c>
      <c r="K146" s="19" t="n">
        <v>100000000</v>
      </c>
      <c r="L146" s="0" t="n">
        <v>2005</v>
      </c>
      <c r="M146" s="20" t="n">
        <v>38353</v>
      </c>
      <c r="N146" s="20" t="n">
        <v>43831</v>
      </c>
      <c r="O146" s="20" t="n">
        <v>43831</v>
      </c>
      <c r="P146" s="20" t="n">
        <v>44196</v>
      </c>
      <c r="Q146" s="21" t="s">
        <v>592</v>
      </c>
      <c r="R146" s="21" t="s">
        <v>592</v>
      </c>
      <c r="S146" s="19" t="n">
        <v>9000000</v>
      </c>
      <c r="T146" s="21" t="s">
        <v>592</v>
      </c>
      <c r="U146" s="21" t="s">
        <v>592</v>
      </c>
      <c r="V146" s="21" t="s">
        <v>592</v>
      </c>
      <c r="W146" s="21" t="s">
        <v>592</v>
      </c>
      <c r="X146" s="21" t="s">
        <v>592</v>
      </c>
      <c r="Y146" s="21" t="s">
        <v>592</v>
      </c>
      <c r="Z146" s="21" t="s">
        <v>592</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18511643.8356164</v>
      </c>
      <c r="AQ146" s="27" t="s">
        <v>594</v>
      </c>
    </row>
    <row r="147" customFormat="false" ht="13.8" hidden="false" customHeight="false" outlineLevel="0" collapsed="false">
      <c r="A147" s="17" t="s">
        <v>600</v>
      </c>
      <c r="B147" s="17" t="s">
        <v>587</v>
      </c>
      <c r="C147" s="0" t="s">
        <v>511</v>
      </c>
      <c r="D147" s="17" t="s">
        <v>528</v>
      </c>
      <c r="E147" s="18" t="s">
        <v>612</v>
      </c>
      <c r="F147" s="19" t="n">
        <v>0</v>
      </c>
      <c r="G147" s="18" t="s">
        <v>589</v>
      </c>
      <c r="H147" s="18" t="s">
        <v>605</v>
      </c>
      <c r="I147" s="18" t="s">
        <v>591</v>
      </c>
      <c r="J147" s="19" t="n">
        <v>410000000</v>
      </c>
      <c r="K147" s="19" t="n">
        <v>400000000</v>
      </c>
      <c r="L147" s="0" t="n">
        <v>2020</v>
      </c>
      <c r="M147" s="20" t="n">
        <v>43831</v>
      </c>
      <c r="N147" s="20" t="n">
        <v>43831</v>
      </c>
      <c r="O147" s="20" t="n">
        <v>43831</v>
      </c>
      <c r="P147" s="20" t="n">
        <v>44196</v>
      </c>
      <c r="Q147" s="21" t="s">
        <v>592</v>
      </c>
      <c r="R147" s="21" t="s">
        <v>592</v>
      </c>
      <c r="S147" s="19" t="s">
        <v>593</v>
      </c>
      <c r="T147" s="21" t="s">
        <v>592</v>
      </c>
      <c r="U147" s="21" t="s">
        <v>592</v>
      </c>
      <c r="V147" s="21" t="s">
        <v>592</v>
      </c>
      <c r="W147" s="21" t="s">
        <v>592</v>
      </c>
      <c r="X147" s="21" t="s">
        <v>592</v>
      </c>
      <c r="Y147" s="21" t="s">
        <v>592</v>
      </c>
      <c r="Z147" s="21" t="s">
        <v>592</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43746575.3424658</v>
      </c>
      <c r="AQ147" s="27" t="s">
        <v>594</v>
      </c>
    </row>
    <row r="148" customFormat="false" ht="13.8" hidden="false" customHeight="false" outlineLevel="0" collapsed="false">
      <c r="A148" s="17"/>
      <c r="B148" s="17" t="s">
        <v>595</v>
      </c>
      <c r="C148" s="0" t="s">
        <v>511</v>
      </c>
      <c r="D148" s="17" t="s">
        <v>528</v>
      </c>
      <c r="E148" s="18" t="s">
        <v>612</v>
      </c>
      <c r="F148" s="19" t="n">
        <v>0</v>
      </c>
      <c r="G148" s="18" t="s">
        <v>589</v>
      </c>
      <c r="H148" s="18" t="s">
        <v>605</v>
      </c>
      <c r="I148" s="18" t="s">
        <v>591</v>
      </c>
      <c r="J148" s="19" t="n">
        <v>500000000</v>
      </c>
      <c r="K148" s="19" t="n">
        <v>400000000</v>
      </c>
      <c r="L148" s="0" t="n">
        <v>2017</v>
      </c>
      <c r="M148" s="20" t="n">
        <v>42736</v>
      </c>
      <c r="N148" s="20" t="n">
        <v>43831</v>
      </c>
      <c r="O148" s="20" t="n">
        <v>43831</v>
      </c>
      <c r="P148" s="20" t="n">
        <v>44196</v>
      </c>
      <c r="Q148" s="21" t="s">
        <v>592</v>
      </c>
      <c r="R148" s="21" t="s">
        <v>592</v>
      </c>
      <c r="S148" s="19" t="s">
        <v>593</v>
      </c>
      <c r="T148" s="21" t="s">
        <v>592</v>
      </c>
      <c r="U148" s="21" t="s">
        <v>592</v>
      </c>
      <c r="V148" s="21" t="s">
        <v>592</v>
      </c>
      <c r="W148" s="21" t="s">
        <v>592</v>
      </c>
      <c r="X148" s="21" t="s">
        <v>592</v>
      </c>
      <c r="Y148" s="21" t="s">
        <v>592</v>
      </c>
      <c r="Z148" s="21" t="s">
        <v>592</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45246575.3424658</v>
      </c>
      <c r="AQ148" s="27" t="s">
        <v>594</v>
      </c>
    </row>
    <row r="149" customFormat="false" ht="13.8" hidden="false" customHeight="false" outlineLevel="0" collapsed="false">
      <c r="A149" s="17"/>
      <c r="B149" s="17" t="s">
        <v>596</v>
      </c>
      <c r="C149" s="0" t="s">
        <v>511</v>
      </c>
      <c r="D149" s="17" t="s">
        <v>528</v>
      </c>
      <c r="E149" s="18" t="s">
        <v>612</v>
      </c>
      <c r="F149" s="19" t="n">
        <v>0</v>
      </c>
      <c r="G149" s="18" t="s">
        <v>589</v>
      </c>
      <c r="H149" s="18" t="s">
        <v>605</v>
      </c>
      <c r="I149" s="18" t="s">
        <v>591</v>
      </c>
      <c r="J149" s="19" t="n">
        <v>450000000</v>
      </c>
      <c r="K149" s="19" t="n">
        <v>400000000</v>
      </c>
      <c r="L149" s="0" t="n">
        <v>2014</v>
      </c>
      <c r="M149" s="20" t="n">
        <v>41640</v>
      </c>
      <c r="N149" s="20" t="n">
        <v>43831</v>
      </c>
      <c r="O149" s="20" t="n">
        <v>43831</v>
      </c>
      <c r="P149" s="20" t="n">
        <v>44196</v>
      </c>
      <c r="Q149" s="21" t="s">
        <v>592</v>
      </c>
      <c r="R149" s="21" t="s">
        <v>592</v>
      </c>
      <c r="S149" s="19" t="s">
        <v>593</v>
      </c>
      <c r="T149" s="21" t="s">
        <v>592</v>
      </c>
      <c r="U149" s="21" t="s">
        <v>592</v>
      </c>
      <c r="V149" s="21" t="s">
        <v>592</v>
      </c>
      <c r="W149" s="21" t="s">
        <v>592</v>
      </c>
      <c r="X149" s="21" t="s">
        <v>592</v>
      </c>
      <c r="Y149" s="21" t="s">
        <v>592</v>
      </c>
      <c r="Z149" s="21" t="s">
        <v>592</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47346575.3424658</v>
      </c>
      <c r="AQ149" s="27" t="s">
        <v>594</v>
      </c>
    </row>
    <row r="150" customFormat="false" ht="13.8" hidden="false" customHeight="false" outlineLevel="0" collapsed="false">
      <c r="A150" s="17"/>
      <c r="B150" s="17" t="s">
        <v>597</v>
      </c>
      <c r="C150" s="0" t="s">
        <v>511</v>
      </c>
      <c r="D150" s="17" t="s">
        <v>528</v>
      </c>
      <c r="E150" s="18" t="s">
        <v>612</v>
      </c>
      <c r="F150" s="19" t="n">
        <v>0</v>
      </c>
      <c r="G150" s="18" t="s">
        <v>589</v>
      </c>
      <c r="H150" s="18" t="s">
        <v>605</v>
      </c>
      <c r="I150" s="18" t="s">
        <v>591</v>
      </c>
      <c r="J150" s="19" t="n">
        <v>600000000</v>
      </c>
      <c r="K150" s="19" t="n">
        <v>400000000</v>
      </c>
      <c r="L150" s="0" t="n">
        <v>2010</v>
      </c>
      <c r="M150" s="20" t="n">
        <v>40179</v>
      </c>
      <c r="N150" s="20" t="n">
        <v>43831</v>
      </c>
      <c r="O150" s="20" t="n">
        <v>43831</v>
      </c>
      <c r="P150" s="20" t="n">
        <v>44196</v>
      </c>
      <c r="Q150" s="21" t="s">
        <v>592</v>
      </c>
      <c r="R150" s="21" t="s">
        <v>592</v>
      </c>
      <c r="S150" s="19" t="s">
        <v>593</v>
      </c>
      <c r="T150" s="21" t="s">
        <v>592</v>
      </c>
      <c r="U150" s="21" t="s">
        <v>592</v>
      </c>
      <c r="V150" s="21" t="s">
        <v>592</v>
      </c>
      <c r="W150" s="21" t="s">
        <v>592</v>
      </c>
      <c r="X150" s="21" t="s">
        <v>592</v>
      </c>
      <c r="Y150" s="21" t="s">
        <v>592</v>
      </c>
      <c r="Z150" s="21" t="s">
        <v>592</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50046575.3424658</v>
      </c>
      <c r="AQ150" s="27" t="s">
        <v>594</v>
      </c>
    </row>
    <row r="151" customFormat="false" ht="13.8" hidden="false" customHeight="false" outlineLevel="0" collapsed="false">
      <c r="A151" s="17"/>
      <c r="B151" s="17" t="s">
        <v>598</v>
      </c>
      <c r="C151" s="0" t="s">
        <v>511</v>
      </c>
      <c r="D151" s="17" t="s">
        <v>528</v>
      </c>
      <c r="E151" s="18" t="s">
        <v>612</v>
      </c>
      <c r="F151" s="19" t="n">
        <v>0</v>
      </c>
      <c r="G151" s="18" t="s">
        <v>589</v>
      </c>
      <c r="H151" s="18" t="s">
        <v>605</v>
      </c>
      <c r="I151" s="18" t="s">
        <v>591</v>
      </c>
      <c r="J151" s="19" t="n">
        <v>600000000</v>
      </c>
      <c r="K151" s="19" t="n">
        <v>100000000</v>
      </c>
      <c r="L151" s="0" t="n">
        <v>2005</v>
      </c>
      <c r="M151" s="20" t="n">
        <v>38353</v>
      </c>
      <c r="N151" s="20" t="n">
        <v>43831</v>
      </c>
      <c r="O151" s="20" t="n">
        <v>43831</v>
      </c>
      <c r="P151" s="20" t="n">
        <v>44196</v>
      </c>
      <c r="Q151" s="21" t="s">
        <v>592</v>
      </c>
      <c r="R151" s="21" t="s">
        <v>592</v>
      </c>
      <c r="S151" s="19" t="n">
        <v>9000000</v>
      </c>
      <c r="T151" s="21" t="s">
        <v>592</v>
      </c>
      <c r="U151" s="21" t="s">
        <v>592</v>
      </c>
      <c r="V151" s="21" t="s">
        <v>592</v>
      </c>
      <c r="W151" s="21" t="s">
        <v>592</v>
      </c>
      <c r="X151" s="21" t="s">
        <v>592</v>
      </c>
      <c r="Y151" s="21" t="s">
        <v>592</v>
      </c>
      <c r="Z151" s="21" t="s">
        <v>592</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14761643.8356164</v>
      </c>
      <c r="AQ151" s="27" t="s">
        <v>594</v>
      </c>
    </row>
    <row r="152" s="33" customFormat="true" ht="13.8" hidden="false" customHeight="false" outlineLevel="0" collapsed="false">
      <c r="A152" s="30" t="s">
        <v>586</v>
      </c>
      <c r="B152" s="30" t="s">
        <v>587</v>
      </c>
      <c r="C152" s="0" t="s">
        <v>511</v>
      </c>
      <c r="D152" s="30" t="s">
        <v>526</v>
      </c>
      <c r="E152" s="31" t="s">
        <v>613</v>
      </c>
      <c r="F152" s="32" t="n">
        <v>0</v>
      </c>
      <c r="G152" s="18" t="s">
        <v>589</v>
      </c>
      <c r="H152" s="31" t="s">
        <v>605</v>
      </c>
      <c r="I152" s="31" t="s">
        <v>591</v>
      </c>
      <c r="J152" s="32" t="n">
        <v>390000000</v>
      </c>
      <c r="K152" s="32" t="n">
        <v>100000000</v>
      </c>
      <c r="L152" s="33" t="n">
        <v>2020</v>
      </c>
      <c r="M152" s="34" t="n">
        <v>43831</v>
      </c>
      <c r="N152" s="34" t="n">
        <v>43831</v>
      </c>
      <c r="O152" s="34" t="n">
        <v>43831</v>
      </c>
      <c r="P152" s="34" t="n">
        <v>44196</v>
      </c>
      <c r="Q152" s="33" t="s">
        <v>592</v>
      </c>
      <c r="R152" s="33" t="s">
        <v>592</v>
      </c>
      <c r="S152" s="32" t="s">
        <v>593</v>
      </c>
      <c r="T152" s="33" t="s">
        <v>592</v>
      </c>
      <c r="U152" s="33" t="s">
        <v>592</v>
      </c>
      <c r="V152" s="33" t="s">
        <v>592</v>
      </c>
      <c r="W152" s="33" t="s">
        <v>592</v>
      </c>
      <c r="X152" s="33" t="s">
        <v>592</v>
      </c>
      <c r="Y152" s="33" t="s">
        <v>592</v>
      </c>
      <c r="Z152" s="33" t="s">
        <v>592</v>
      </c>
      <c r="AA152" s="34" t="n">
        <f aca="false">DATE(YEAR(O152)+1,MONTH(O152),DAY(O152))</f>
        <v>44197</v>
      </c>
      <c r="AB152" s="33" t="n">
        <f aca="false">IF(G152="Trong nước", DATEDIF(DATE(YEAR(M152),MONTH(M152),1),DATE(YEAR(N152),MONTH(N152),1),"m"), DATEDIF(DATE(L152,1,1),DATE(YEAR(N152),MONTH(N152),1),"m"))</f>
        <v>0</v>
      </c>
      <c r="AC152" s="33"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5" t="n">
        <f aca="false">IF(R152="Y", INDEX('Bieu phi VCX'!$R$8:$W$33,MATCH(E152,'Bieu phi VCX'!$A$8:$A$33,0),MATCH(AC152,'Bieu phi VCX'!$R$7:$V$7,0)), 0)</f>
        <v>0</v>
      </c>
      <c r="AG152" s="32" t="n">
        <f aca="false">VLOOKUP(S152,Parameters!$F$2:$G$5,2,0)</f>
        <v>0</v>
      </c>
      <c r="AH152" s="35"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35"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5" t="n">
        <f aca="false">IF(P152&lt;=AA152,VLOOKUP(DATEDIF(O152,P152,"m"),Parameters!$L$2:$M$6,2,1),(DATEDIF(O152,P152,"m")+1)/12)</f>
        <v>1</v>
      </c>
      <c r="AP152" s="32" t="n">
        <f aca="false">(AJ152*(SUM(AD152,AE152,AF152,AH152,AI152,AK152,AL152,AN152)*K152+AG152)+AM152*K152)*AO152</f>
        <v>13711643.8356164</v>
      </c>
      <c r="AQ152" s="27" t="s">
        <v>594</v>
      </c>
      <c r="AMG152" s="0"/>
      <c r="AMH152" s="0"/>
      <c r="AMI152" s="0"/>
      <c r="AMJ152" s="0"/>
    </row>
    <row r="153" s="33" customFormat="true" ht="13.8" hidden="false" customHeight="false" outlineLevel="0" collapsed="false">
      <c r="A153" s="30"/>
      <c r="B153" s="30" t="s">
        <v>595</v>
      </c>
      <c r="C153" s="0" t="s">
        <v>511</v>
      </c>
      <c r="D153" s="30" t="s">
        <v>526</v>
      </c>
      <c r="E153" s="31" t="s">
        <v>613</v>
      </c>
      <c r="F153" s="32" t="n">
        <v>0</v>
      </c>
      <c r="G153" s="18" t="s">
        <v>589</v>
      </c>
      <c r="H153" s="31" t="s">
        <v>605</v>
      </c>
      <c r="I153" s="31" t="s">
        <v>591</v>
      </c>
      <c r="J153" s="32" t="n">
        <v>390000000</v>
      </c>
      <c r="K153" s="32" t="n">
        <v>100000000</v>
      </c>
      <c r="L153" s="33" t="n">
        <v>2017</v>
      </c>
      <c r="M153" s="34" t="n">
        <v>42736</v>
      </c>
      <c r="N153" s="34" t="n">
        <v>43831</v>
      </c>
      <c r="O153" s="34" t="n">
        <v>43831</v>
      </c>
      <c r="P153" s="34" t="n">
        <v>44196</v>
      </c>
      <c r="Q153" s="33" t="s">
        <v>592</v>
      </c>
      <c r="R153" s="33" t="s">
        <v>592</v>
      </c>
      <c r="S153" s="32" t="s">
        <v>593</v>
      </c>
      <c r="T153" s="33" t="s">
        <v>592</v>
      </c>
      <c r="U153" s="33" t="s">
        <v>592</v>
      </c>
      <c r="V153" s="33" t="s">
        <v>592</v>
      </c>
      <c r="W153" s="33" t="s">
        <v>592</v>
      </c>
      <c r="X153" s="33" t="s">
        <v>592</v>
      </c>
      <c r="Y153" s="33" t="s">
        <v>592</v>
      </c>
      <c r="Z153" s="33" t="s">
        <v>592</v>
      </c>
      <c r="AA153" s="34" t="n">
        <f aca="false">DATE(YEAR(O153)+1,MONTH(O153),DAY(O153))</f>
        <v>44197</v>
      </c>
      <c r="AB153" s="33" t="n">
        <f aca="false">IF(G153="Trong nước", DATEDIF(DATE(YEAR(M153),MONTH(M153),1),DATE(YEAR(N153),MONTH(N153),1),"m"), DATEDIF(DATE(L153,1,1),DATE(YEAR(N153),MONTH(N153),1),"m"))</f>
        <v>36</v>
      </c>
      <c r="AC153" s="33"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5" t="n">
        <f aca="false">IF(R153="Y", INDEX('Bieu phi VCX'!$R$8:$W$33,MATCH(E153,'Bieu phi VCX'!$A$8:$A$33,0),MATCH(AC153,'Bieu phi VCX'!$R$7:$V$7,0)), 0)</f>
        <v>0.003</v>
      </c>
      <c r="AG153" s="32" t="n">
        <f aca="false">VLOOKUP(S153,Parameters!$F$2:$G$5,2,0)</f>
        <v>0</v>
      </c>
      <c r="AH153" s="35" t="n">
        <f aca="false">IF(T153="Y", INDEX('Bieu phi VCX'!$X$8:$AB$33,MATCH(E153,'Bieu phi VCX'!$A$8:$A$33,0),MATCH(AC153,'Bieu phi VCX'!$X$7:$AB$7,0)),0)</f>
        <v>0.0035</v>
      </c>
      <c r="AI153" s="23" t="n">
        <f aca="false">IF(U153="Y",INDEX('Bieu phi VCX'!$AJ$8:$AL$33,MATCH(E153,'Bieu phi VCX'!$A$8:$A$33,0),MATCH(VLOOKUP(F153,Parameters!$I$2:$J$4,2),'Bieu phi VCX'!$AJ$7:$AL$7,0)), 0)</f>
        <v>0.05</v>
      </c>
      <c r="AJ153" s="0" t="n">
        <f aca="false">IF(V153="Y",Parameters!$AA$2,1)</f>
        <v>1.5</v>
      </c>
      <c r="AK153" s="35"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5" t="n">
        <f aca="false">IF(P153&lt;=AA153,VLOOKUP(DATEDIF(O153,P153,"m"),Parameters!$L$2:$M$6,2,1),(DATEDIF(O153,P153,"m")+1)/12)</f>
        <v>1</v>
      </c>
      <c r="AP153" s="32" t="n">
        <f aca="false">(AJ153*(SUM(AD153,AE153,AF153,AH153,AI153,AK153,AL153,AN153)*K153+AG153)+AM153*K153)*AO153</f>
        <v>15211643.8356164</v>
      </c>
      <c r="AQ153" s="27" t="s">
        <v>594</v>
      </c>
      <c r="AMG153" s="0"/>
      <c r="AMH153" s="0"/>
      <c r="AMI153" s="0"/>
      <c r="AMJ153" s="0"/>
    </row>
    <row r="154" s="33" customFormat="true" ht="13.8" hidden="false" customHeight="false" outlineLevel="0" collapsed="false">
      <c r="A154" s="30"/>
      <c r="B154" s="30" t="s">
        <v>596</v>
      </c>
      <c r="C154" s="0" t="s">
        <v>511</v>
      </c>
      <c r="D154" s="30" t="s">
        <v>526</v>
      </c>
      <c r="E154" s="31" t="s">
        <v>613</v>
      </c>
      <c r="F154" s="32" t="n">
        <v>0</v>
      </c>
      <c r="G154" s="18" t="s">
        <v>589</v>
      </c>
      <c r="H154" s="31" t="s">
        <v>605</v>
      </c>
      <c r="I154" s="31" t="s">
        <v>591</v>
      </c>
      <c r="J154" s="32" t="n">
        <v>390000000</v>
      </c>
      <c r="K154" s="32" t="n">
        <v>100000000</v>
      </c>
      <c r="L154" s="33" t="n">
        <v>2014</v>
      </c>
      <c r="M154" s="34" t="n">
        <v>41640</v>
      </c>
      <c r="N154" s="34" t="n">
        <v>43831</v>
      </c>
      <c r="O154" s="34" t="n">
        <v>43831</v>
      </c>
      <c r="P154" s="34" t="n">
        <v>44196</v>
      </c>
      <c r="Q154" s="33" t="s">
        <v>592</v>
      </c>
      <c r="R154" s="33" t="s">
        <v>592</v>
      </c>
      <c r="S154" s="32" t="s">
        <v>593</v>
      </c>
      <c r="T154" s="33" t="s">
        <v>592</v>
      </c>
      <c r="U154" s="33" t="s">
        <v>592</v>
      </c>
      <c r="V154" s="33" t="s">
        <v>592</v>
      </c>
      <c r="W154" s="33" t="s">
        <v>592</v>
      </c>
      <c r="X154" s="33" t="s">
        <v>592</v>
      </c>
      <c r="Y154" s="33" t="s">
        <v>592</v>
      </c>
      <c r="Z154" s="33" t="s">
        <v>592</v>
      </c>
      <c r="AA154" s="34" t="n">
        <f aca="false">DATE(YEAR(O154)+1,MONTH(O154),DAY(O154))</f>
        <v>44197</v>
      </c>
      <c r="AB154" s="33" t="n">
        <f aca="false">IF(G154="Trong nước", DATEDIF(DATE(YEAR(M154),MONTH(M154),1),DATE(YEAR(N154),MONTH(N154),1),"m"), DATEDIF(DATE(L154,1,1),DATE(YEAR(N154),MONTH(N154),1),"m"))</f>
        <v>72</v>
      </c>
      <c r="AC154" s="33"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5" t="n">
        <f aca="false">IF(R154="Y", INDEX('Bieu phi VCX'!$R$8:$W$33,MATCH(E154,'Bieu phi VCX'!$A$8:$A$33,0),MATCH(AC154,'Bieu phi VCX'!$R$7:$V$7,0)), 0)</f>
        <v>0.004</v>
      </c>
      <c r="AG154" s="32" t="n">
        <f aca="false">VLOOKUP(S154,Parameters!$F$2:$G$5,2,0)</f>
        <v>0</v>
      </c>
      <c r="AH154" s="35" t="n">
        <f aca="false">IF(T154="Y", INDEX('Bieu phi VCX'!$X$8:$AB$33,MATCH(E154,'Bieu phi VCX'!$A$8:$A$33,0),MATCH(AC154,'Bieu phi VCX'!$X$7:$AB$7,0)),0)</f>
        <v>0.0045</v>
      </c>
      <c r="AI154" s="23" t="n">
        <f aca="false">IF(U154="Y",INDEX('Bieu phi VCX'!$AJ$8:$AL$33,MATCH(E154,'Bieu phi VCX'!$A$8:$A$33,0),MATCH(VLOOKUP(F154,Parameters!$I$2:$J$4,2),'Bieu phi VCX'!$AJ$7:$AL$7,0)), 0)</f>
        <v>0.05</v>
      </c>
      <c r="AJ154" s="0" t="n">
        <f aca="false">IF(V154="Y",Parameters!$AA$2,1)</f>
        <v>1.5</v>
      </c>
      <c r="AK154" s="35"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5" t="n">
        <f aca="false">IF(P154&lt;=AA154,VLOOKUP(DATEDIF(O154,P154,"m"),Parameters!$L$2:$M$6,2,1),(DATEDIF(O154,P154,"m")+1)/12)</f>
        <v>1</v>
      </c>
      <c r="AP154" s="32" t="n">
        <f aca="false">(AJ154*(SUM(AD154,AE154,AF154,AH154,AI154,AK154,AL154,AN154)*K154+AG154)+AM154*K154)*AO154</f>
        <v>18061643.8356164</v>
      </c>
      <c r="AQ154" s="27" t="s">
        <v>594</v>
      </c>
      <c r="AMG154" s="0"/>
      <c r="AMH154" s="0"/>
      <c r="AMI154" s="0"/>
      <c r="AMJ154" s="0"/>
    </row>
    <row r="155" s="33" customFormat="true" ht="13.8" hidden="false" customHeight="false" outlineLevel="0" collapsed="false">
      <c r="A155" s="30"/>
      <c r="B155" s="30" t="s">
        <v>597</v>
      </c>
      <c r="C155" s="0" t="s">
        <v>511</v>
      </c>
      <c r="D155" s="30" t="s">
        <v>526</v>
      </c>
      <c r="E155" s="31" t="s">
        <v>613</v>
      </c>
      <c r="F155" s="32" t="n">
        <v>0</v>
      </c>
      <c r="G155" s="18" t="s">
        <v>589</v>
      </c>
      <c r="H155" s="31" t="s">
        <v>605</v>
      </c>
      <c r="I155" s="31" t="s">
        <v>591</v>
      </c>
      <c r="J155" s="32" t="n">
        <v>390000000</v>
      </c>
      <c r="K155" s="32" t="n">
        <v>100000000</v>
      </c>
      <c r="L155" s="33" t="n">
        <v>2010</v>
      </c>
      <c r="M155" s="34" t="n">
        <v>40179</v>
      </c>
      <c r="N155" s="34" t="n">
        <v>43831</v>
      </c>
      <c r="O155" s="34" t="n">
        <v>43831</v>
      </c>
      <c r="P155" s="34" t="n">
        <v>44196</v>
      </c>
      <c r="Q155" s="33" t="s">
        <v>592</v>
      </c>
      <c r="R155" s="33" t="s">
        <v>592</v>
      </c>
      <c r="S155" s="32" t="s">
        <v>593</v>
      </c>
      <c r="T155" s="33" t="s">
        <v>592</v>
      </c>
      <c r="U155" s="33" t="s">
        <v>592</v>
      </c>
      <c r="V155" s="33" t="s">
        <v>592</v>
      </c>
      <c r="W155" s="33" t="s">
        <v>592</v>
      </c>
      <c r="X155" s="33" t="s">
        <v>592</v>
      </c>
      <c r="Y155" s="33" t="s">
        <v>592</v>
      </c>
      <c r="Z155" s="33" t="s">
        <v>592</v>
      </c>
      <c r="AA155" s="34" t="n">
        <f aca="false">DATE(YEAR(O155)+1,MONTH(O155),DAY(O155))</f>
        <v>44197</v>
      </c>
      <c r="AB155" s="33" t="n">
        <f aca="false">IF(G155="Trong nước", DATEDIF(DATE(YEAR(M155),MONTH(M155),1),DATE(YEAR(N155),MONTH(N155),1),"m"), DATEDIF(DATE(L155,1,1),DATE(YEAR(N155),MONTH(N155),1),"m"))</f>
        <v>120</v>
      </c>
      <c r="AC155" s="33"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5" t="n">
        <f aca="false">IF(R155="Y", INDEX('Bieu phi VCX'!$R$8:$W$33,MATCH(E155,'Bieu phi VCX'!$A$8:$A$33,0),MATCH(AC155,'Bieu phi VCX'!$R$7:$V$7,0)), 0)</f>
        <v>0.005</v>
      </c>
      <c r="AG155" s="32" t="n">
        <f aca="false">VLOOKUP(S155,Parameters!$F$2:$G$5,2,0)</f>
        <v>0</v>
      </c>
      <c r="AH155" s="35" t="n">
        <f aca="false">IF(T155="Y", INDEX('Bieu phi VCX'!$X$8:$AB$33,MATCH(E155,'Bieu phi VCX'!$A$8:$A$33,0),MATCH(AC155,'Bieu phi VCX'!$X$7:$AB$7,0)),0)</f>
        <v>0.0055</v>
      </c>
      <c r="AI155" s="23" t="n">
        <f aca="false">IF(U155="Y",INDEX('Bieu phi VCX'!$AJ$8:$AL$33,MATCH(E155,'Bieu phi VCX'!$A$8:$A$33,0),MATCH(VLOOKUP(F155,Parameters!$I$2:$J$4,2),'Bieu phi VCX'!$AJ$7:$AL$7,0)), 0)</f>
        <v>0.05</v>
      </c>
      <c r="AJ155" s="0" t="n">
        <f aca="false">IF(V155="Y",Parameters!$AA$2,1)</f>
        <v>1.5</v>
      </c>
      <c r="AK155" s="35"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5" t="n">
        <f aca="false">IF(P155&lt;=AA155,VLOOKUP(DATEDIF(O155,P155,"m"),Parameters!$L$2:$M$6,2,1),(DATEDIF(O155,P155,"m")+1)/12)</f>
        <v>1</v>
      </c>
      <c r="AP155" s="32" t="n">
        <f aca="false">(AJ155*(SUM(AD155,AE155,AF155,AH155,AI155,AK155,AL155,AN155)*K155+AG155)+AM155*K155)*AO155</f>
        <v>19261643.8356164</v>
      </c>
      <c r="AQ155" s="27" t="s">
        <v>594</v>
      </c>
      <c r="AMG155" s="0"/>
      <c r="AMH155" s="0"/>
      <c r="AMI155" s="0"/>
      <c r="AMJ155" s="0"/>
    </row>
    <row r="156" customFormat="false" ht="13.8" hidden="false" customHeight="false" outlineLevel="0" collapsed="false">
      <c r="A156" s="17"/>
      <c r="B156" s="17" t="s">
        <v>598</v>
      </c>
      <c r="C156" s="0" t="s">
        <v>511</v>
      </c>
      <c r="D156" s="30" t="s">
        <v>526</v>
      </c>
      <c r="E156" s="31" t="s">
        <v>613</v>
      </c>
      <c r="F156" s="19" t="n">
        <v>0</v>
      </c>
      <c r="G156" s="18" t="s">
        <v>589</v>
      </c>
      <c r="H156" s="18" t="s">
        <v>605</v>
      </c>
      <c r="I156" s="18" t="s">
        <v>591</v>
      </c>
      <c r="J156" s="32" t="n">
        <v>390000000</v>
      </c>
      <c r="K156" s="19" t="n">
        <v>100000000</v>
      </c>
      <c r="L156" s="0" t="n">
        <v>2005</v>
      </c>
      <c r="M156" s="20" t="n">
        <v>38353</v>
      </c>
      <c r="N156" s="20" t="n">
        <v>43831</v>
      </c>
      <c r="O156" s="20" t="n">
        <v>43831</v>
      </c>
      <c r="P156" s="20" t="n">
        <v>44196</v>
      </c>
      <c r="Q156" s="21" t="s">
        <v>592</v>
      </c>
      <c r="R156" s="21" t="s">
        <v>592</v>
      </c>
      <c r="S156" s="19" t="n">
        <v>9000000</v>
      </c>
      <c r="T156" s="21" t="s">
        <v>592</v>
      </c>
      <c r="U156" s="21" t="s">
        <v>592</v>
      </c>
      <c r="V156" s="21" t="s">
        <v>592</v>
      </c>
      <c r="W156" s="21" t="s">
        <v>592</v>
      </c>
      <c r="X156" s="21" t="s">
        <v>592</v>
      </c>
      <c r="Y156" s="21" t="s">
        <v>592</v>
      </c>
      <c r="Z156" s="21" t="s">
        <v>592</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21511643.8356164</v>
      </c>
      <c r="AQ156" s="27" t="s">
        <v>594</v>
      </c>
    </row>
    <row r="157" s="33" customFormat="true" ht="13.8" hidden="false" customHeight="false" outlineLevel="0" collapsed="false">
      <c r="A157" s="30" t="s">
        <v>599</v>
      </c>
      <c r="B157" s="30" t="s">
        <v>587</v>
      </c>
      <c r="C157" s="0" t="s">
        <v>511</v>
      </c>
      <c r="D157" s="30" t="s">
        <v>526</v>
      </c>
      <c r="E157" s="31" t="s">
        <v>613</v>
      </c>
      <c r="F157" s="32" t="n">
        <v>0</v>
      </c>
      <c r="G157" s="18" t="s">
        <v>589</v>
      </c>
      <c r="H157" s="31" t="s">
        <v>605</v>
      </c>
      <c r="I157" s="31" t="s">
        <v>591</v>
      </c>
      <c r="J157" s="32" t="n">
        <v>400000000</v>
      </c>
      <c r="K157" s="32" t="n">
        <v>100000000</v>
      </c>
      <c r="L157" s="33" t="n">
        <v>2020</v>
      </c>
      <c r="M157" s="34" t="n">
        <v>43831</v>
      </c>
      <c r="N157" s="34" t="n">
        <v>43831</v>
      </c>
      <c r="O157" s="34" t="n">
        <v>43831</v>
      </c>
      <c r="P157" s="34" t="n">
        <v>44196</v>
      </c>
      <c r="Q157" s="21" t="s">
        <v>592</v>
      </c>
      <c r="R157" s="21" t="s">
        <v>592</v>
      </c>
      <c r="S157" s="19" t="n">
        <v>9000000</v>
      </c>
      <c r="T157" s="21" t="s">
        <v>592</v>
      </c>
      <c r="U157" s="21" t="s">
        <v>592</v>
      </c>
      <c r="V157" s="21" t="s">
        <v>592</v>
      </c>
      <c r="W157" s="21" t="s">
        <v>592</v>
      </c>
      <c r="X157" s="21" t="s">
        <v>592</v>
      </c>
      <c r="Y157" s="21" t="s">
        <v>592</v>
      </c>
      <c r="Z157" s="21" t="s">
        <v>592</v>
      </c>
      <c r="AA157" s="34" t="n">
        <f aca="false">DATE(YEAR(O157)+1,MONTH(O157),DAY(O157))</f>
        <v>44197</v>
      </c>
      <c r="AB157" s="33" t="n">
        <f aca="false">IF(G157="Trong nước", DATEDIF(DATE(YEAR(M157),MONTH(M157),1),DATE(YEAR(N157),MONTH(N157),1),"m"), DATEDIF(DATE(L157,1,1),DATE(YEAR(N157),MONTH(N157),1),"m"))</f>
        <v>0</v>
      </c>
      <c r="AC157" s="33"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5" t="n">
        <f aca="false">IF(R157="Y", INDEX('Bieu phi VCX'!$R$8:$W$33,MATCH(E157,'Bieu phi VCX'!$A$8:$A$33,0),MATCH(AC157,'Bieu phi VCX'!$R$7:$V$7,0)), 0)</f>
        <v>0</v>
      </c>
      <c r="AG157" s="32" t="n">
        <f aca="false">VLOOKUP(S157,Parameters!$F$2:$G$5,2,0)</f>
        <v>1400000</v>
      </c>
      <c r="AH157" s="35"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35"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5" t="n">
        <f aca="false">IF(P157&lt;=AA157,VLOOKUP(DATEDIF(O157,P157,"m"),Parameters!$L$2:$M$6,2,1),(DATEDIF(O157,P157,"m")+1)/12)</f>
        <v>1</v>
      </c>
      <c r="AP157" s="32" t="n">
        <f aca="false">(AJ157*(SUM(AD157,AE157,AF157,AH157,AI157,AK157,AL157,AN157)*K157+AG157)+AM157*K157)*AO157</f>
        <v>15811643.8356164</v>
      </c>
      <c r="AQ157" s="27" t="s">
        <v>594</v>
      </c>
      <c r="AMG157" s="0"/>
      <c r="AMH157" s="0"/>
      <c r="AMI157" s="0"/>
      <c r="AMJ157" s="0"/>
    </row>
    <row r="158" s="33" customFormat="true" ht="13.8" hidden="false" customHeight="false" outlineLevel="0" collapsed="false">
      <c r="A158" s="30"/>
      <c r="B158" s="30" t="s">
        <v>595</v>
      </c>
      <c r="C158" s="0" t="s">
        <v>511</v>
      </c>
      <c r="D158" s="30" t="s">
        <v>526</v>
      </c>
      <c r="E158" s="31" t="s">
        <v>613</v>
      </c>
      <c r="F158" s="32" t="n">
        <v>0</v>
      </c>
      <c r="G158" s="18" t="s">
        <v>589</v>
      </c>
      <c r="H158" s="31" t="s">
        <v>605</v>
      </c>
      <c r="I158" s="31" t="s">
        <v>591</v>
      </c>
      <c r="J158" s="32" t="n">
        <v>400000000</v>
      </c>
      <c r="K158" s="32" t="n">
        <v>100000000</v>
      </c>
      <c r="L158" s="33" t="n">
        <v>2017</v>
      </c>
      <c r="M158" s="34" t="n">
        <v>42736</v>
      </c>
      <c r="N158" s="34" t="n">
        <v>43831</v>
      </c>
      <c r="O158" s="34" t="n">
        <v>43831</v>
      </c>
      <c r="P158" s="34" t="n">
        <v>44196</v>
      </c>
      <c r="Q158" s="21" t="s">
        <v>592</v>
      </c>
      <c r="R158" s="21" t="s">
        <v>592</v>
      </c>
      <c r="S158" s="19" t="n">
        <v>15000000</v>
      </c>
      <c r="T158" s="21" t="s">
        <v>592</v>
      </c>
      <c r="U158" s="21" t="s">
        <v>592</v>
      </c>
      <c r="V158" s="21" t="s">
        <v>592</v>
      </c>
      <c r="W158" s="21" t="s">
        <v>592</v>
      </c>
      <c r="X158" s="21" t="s">
        <v>592</v>
      </c>
      <c r="Y158" s="21" t="s">
        <v>592</v>
      </c>
      <c r="Z158" s="21" t="s">
        <v>592</v>
      </c>
      <c r="AA158" s="34" t="n">
        <f aca="false">DATE(YEAR(O158)+1,MONTH(O158),DAY(O158))</f>
        <v>44197</v>
      </c>
      <c r="AB158" s="33" t="n">
        <f aca="false">IF(G158="Trong nước", DATEDIF(DATE(YEAR(M158),MONTH(M158),1),DATE(YEAR(N158),MONTH(N158),1),"m"), DATEDIF(DATE(L158,1,1),DATE(YEAR(N158),MONTH(N158),1),"m"))</f>
        <v>36</v>
      </c>
      <c r="AC158" s="33"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5" t="n">
        <f aca="false">IF(R158="Y", INDEX('Bieu phi VCX'!$R$8:$W$33,MATCH(E158,'Bieu phi VCX'!$A$8:$A$33,0),MATCH(AC158,'Bieu phi VCX'!$R$7:$V$7,0)), 0)</f>
        <v>0.003</v>
      </c>
      <c r="AG158" s="32" t="n">
        <f aca="false">VLOOKUP(S158,Parameters!$F$2:$G$5,2,0)</f>
        <v>2000000</v>
      </c>
      <c r="AH158" s="35" t="n">
        <f aca="false">IF(T158="Y", INDEX('Bieu phi VCX'!$X$8:$AB$33,MATCH(E158,'Bieu phi VCX'!$A$8:$A$33,0),MATCH(AC158,'Bieu phi VCX'!$X$7:$AB$7,0)),0)</f>
        <v>0.0035</v>
      </c>
      <c r="AI158" s="23" t="n">
        <f aca="false">IF(U158="Y",INDEX('Bieu phi VCX'!$AJ$8:$AL$33,MATCH(E158,'Bieu phi VCX'!$A$8:$A$33,0),MATCH(VLOOKUP(F158,Parameters!$I$2:$J$4,2),'Bieu phi VCX'!$AJ$7:$AL$7,0)), 0)</f>
        <v>0.05</v>
      </c>
      <c r="AJ158" s="0" t="n">
        <f aca="false">IF(V158="Y",Parameters!$AA$2,1)</f>
        <v>1.5</v>
      </c>
      <c r="AK158" s="35"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5" t="n">
        <f aca="false">IF(P158&lt;=AA158,VLOOKUP(DATEDIF(O158,P158,"m"),Parameters!$L$2:$M$6,2,1),(DATEDIF(O158,P158,"m")+1)/12)</f>
        <v>1</v>
      </c>
      <c r="AP158" s="32" t="n">
        <f aca="false">(AJ158*(SUM(AD158,AE158,AF158,AH158,AI158,AK158,AL158,AN158)*K158+AG158)+AM158*K158)*AO158</f>
        <v>18211643.8356164</v>
      </c>
      <c r="AQ158" s="27" t="s">
        <v>594</v>
      </c>
      <c r="AMG158" s="0"/>
      <c r="AMH158" s="0"/>
      <c r="AMI158" s="0"/>
      <c r="AMJ158" s="0"/>
    </row>
    <row r="159" s="33" customFormat="true" ht="13.8" hidden="false" customHeight="false" outlineLevel="0" collapsed="false">
      <c r="A159" s="30"/>
      <c r="B159" s="30" t="s">
        <v>596</v>
      </c>
      <c r="C159" s="0" t="s">
        <v>511</v>
      </c>
      <c r="D159" s="30" t="s">
        <v>526</v>
      </c>
      <c r="E159" s="31" t="s">
        <v>613</v>
      </c>
      <c r="F159" s="32" t="n">
        <v>0</v>
      </c>
      <c r="G159" s="18" t="s">
        <v>589</v>
      </c>
      <c r="H159" s="31" t="s">
        <v>605</v>
      </c>
      <c r="I159" s="31" t="s">
        <v>591</v>
      </c>
      <c r="J159" s="32" t="n">
        <v>400000000</v>
      </c>
      <c r="K159" s="32" t="n">
        <v>100000000</v>
      </c>
      <c r="L159" s="33" t="n">
        <v>2014</v>
      </c>
      <c r="M159" s="34" t="n">
        <v>41640</v>
      </c>
      <c r="N159" s="34" t="n">
        <v>43831</v>
      </c>
      <c r="O159" s="34" t="n">
        <v>43831</v>
      </c>
      <c r="P159" s="34" t="n">
        <v>44196</v>
      </c>
      <c r="Q159" s="21" t="s">
        <v>592</v>
      </c>
      <c r="R159" s="21" t="s">
        <v>592</v>
      </c>
      <c r="S159" s="19" t="n">
        <v>21000000</v>
      </c>
      <c r="T159" s="21" t="s">
        <v>592</v>
      </c>
      <c r="U159" s="21" t="s">
        <v>592</v>
      </c>
      <c r="V159" s="21" t="s">
        <v>592</v>
      </c>
      <c r="W159" s="21" t="s">
        <v>592</v>
      </c>
      <c r="X159" s="21" t="s">
        <v>592</v>
      </c>
      <c r="Y159" s="21" t="s">
        <v>592</v>
      </c>
      <c r="Z159" s="21" t="s">
        <v>592</v>
      </c>
      <c r="AA159" s="34" t="n">
        <f aca="false">DATE(YEAR(O159)+1,MONTH(O159),DAY(O159))</f>
        <v>44197</v>
      </c>
      <c r="AB159" s="33" t="n">
        <f aca="false">IF(G159="Trong nước", DATEDIF(DATE(YEAR(M159),MONTH(M159),1),DATE(YEAR(N159),MONTH(N159),1),"m"), DATEDIF(DATE(L159,1,1),DATE(YEAR(N159),MONTH(N159),1),"m"))</f>
        <v>72</v>
      </c>
      <c r="AC159" s="33"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5" t="n">
        <f aca="false">IF(R159="Y", INDEX('Bieu phi VCX'!$R$8:$W$33,MATCH(E159,'Bieu phi VCX'!$A$8:$A$33,0),MATCH(AC159,'Bieu phi VCX'!$R$7:$V$7,0)), 0)</f>
        <v>0.004</v>
      </c>
      <c r="AG159" s="32" t="n">
        <f aca="false">VLOOKUP(S159,Parameters!$F$2:$G$5,2,0)</f>
        <v>3400000</v>
      </c>
      <c r="AH159" s="35" t="n">
        <f aca="false">IF(T159="Y", INDEX('Bieu phi VCX'!$X$8:$AB$33,MATCH(E159,'Bieu phi VCX'!$A$8:$A$33,0),MATCH(AC159,'Bieu phi VCX'!$X$7:$AB$7,0)),0)</f>
        <v>0.0045</v>
      </c>
      <c r="AI159" s="23" t="n">
        <f aca="false">IF(U159="Y",INDEX('Bieu phi VCX'!$AJ$8:$AL$33,MATCH(E159,'Bieu phi VCX'!$A$8:$A$33,0),MATCH(VLOOKUP(F159,Parameters!$I$2:$J$4,2),'Bieu phi VCX'!$AJ$7:$AL$7,0)), 0)</f>
        <v>0.05</v>
      </c>
      <c r="AJ159" s="0" t="n">
        <f aca="false">IF(V159="Y",Parameters!$AA$2,1)</f>
        <v>1.5</v>
      </c>
      <c r="AK159" s="35"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5" t="n">
        <f aca="false">IF(P159&lt;=AA159,VLOOKUP(DATEDIF(O159,P159,"m"),Parameters!$L$2:$M$6,2,1),(DATEDIF(O159,P159,"m")+1)/12)</f>
        <v>1</v>
      </c>
      <c r="AP159" s="32" t="n">
        <f aca="false">(AJ159*(SUM(AD159,AE159,AF159,AH159,AI159,AK159,AL159,AN159)*K159+AG159)+AM159*K159)*AO159</f>
        <v>23161643.8356164</v>
      </c>
      <c r="AQ159" s="27" t="s">
        <v>594</v>
      </c>
      <c r="AMG159" s="0"/>
      <c r="AMH159" s="0"/>
      <c r="AMI159" s="0"/>
      <c r="AMJ159" s="0"/>
    </row>
    <row r="160" s="33" customFormat="true" ht="13.8" hidden="false" customHeight="false" outlineLevel="0" collapsed="false">
      <c r="A160" s="30"/>
      <c r="B160" s="30" t="s">
        <v>597</v>
      </c>
      <c r="C160" s="0" t="s">
        <v>511</v>
      </c>
      <c r="D160" s="30" t="s">
        <v>526</v>
      </c>
      <c r="E160" s="31" t="s">
        <v>613</v>
      </c>
      <c r="F160" s="32" t="n">
        <v>0</v>
      </c>
      <c r="G160" s="18" t="s">
        <v>589</v>
      </c>
      <c r="H160" s="31" t="s">
        <v>605</v>
      </c>
      <c r="I160" s="31" t="s">
        <v>591</v>
      </c>
      <c r="J160" s="32" t="n">
        <v>400000000</v>
      </c>
      <c r="K160" s="32" t="n">
        <v>100000000</v>
      </c>
      <c r="L160" s="33" t="n">
        <v>2010</v>
      </c>
      <c r="M160" s="34" t="n">
        <v>40179</v>
      </c>
      <c r="N160" s="34" t="n">
        <v>43831</v>
      </c>
      <c r="O160" s="34" t="n">
        <v>43831</v>
      </c>
      <c r="P160" s="34" t="n">
        <v>44196</v>
      </c>
      <c r="Q160" s="21" t="s">
        <v>592</v>
      </c>
      <c r="R160" s="21" t="s">
        <v>592</v>
      </c>
      <c r="S160" s="19" t="n">
        <v>9000000</v>
      </c>
      <c r="T160" s="21" t="s">
        <v>592</v>
      </c>
      <c r="U160" s="21" t="s">
        <v>592</v>
      </c>
      <c r="V160" s="21" t="s">
        <v>592</v>
      </c>
      <c r="W160" s="21" t="s">
        <v>592</v>
      </c>
      <c r="X160" s="21" t="s">
        <v>592</v>
      </c>
      <c r="Y160" s="21" t="s">
        <v>592</v>
      </c>
      <c r="Z160" s="21" t="s">
        <v>592</v>
      </c>
      <c r="AA160" s="34" t="n">
        <f aca="false">DATE(YEAR(O160)+1,MONTH(O160),DAY(O160))</f>
        <v>44197</v>
      </c>
      <c r="AB160" s="33" t="n">
        <f aca="false">IF(G160="Trong nước", DATEDIF(DATE(YEAR(M160),MONTH(M160),1),DATE(YEAR(N160),MONTH(N160),1),"m"), DATEDIF(DATE(L160,1,1),DATE(YEAR(N160),MONTH(N160),1),"m"))</f>
        <v>120</v>
      </c>
      <c r="AC160" s="33"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5" t="n">
        <f aca="false">IF(R160="Y", INDEX('Bieu phi VCX'!$R$8:$W$33,MATCH(E160,'Bieu phi VCX'!$A$8:$A$33,0),MATCH(AC160,'Bieu phi VCX'!$R$7:$V$7,0)), 0)</f>
        <v>0.005</v>
      </c>
      <c r="AG160" s="32" t="n">
        <f aca="false">VLOOKUP(S160,Parameters!$F$2:$G$5,2,0)</f>
        <v>1400000</v>
      </c>
      <c r="AH160" s="35" t="n">
        <f aca="false">IF(T160="Y", INDEX('Bieu phi VCX'!$X$8:$AB$33,MATCH(E160,'Bieu phi VCX'!$A$8:$A$33,0),MATCH(AC160,'Bieu phi VCX'!$X$7:$AB$7,0)),0)</f>
        <v>0.0055</v>
      </c>
      <c r="AI160" s="23" t="n">
        <f aca="false">IF(U160="Y",INDEX('Bieu phi VCX'!$AJ$8:$AL$33,MATCH(E160,'Bieu phi VCX'!$A$8:$A$33,0),MATCH(VLOOKUP(F160,Parameters!$I$2:$J$4,2),'Bieu phi VCX'!$AJ$7:$AL$7,0)), 0)</f>
        <v>0.05</v>
      </c>
      <c r="AJ160" s="0" t="n">
        <f aca="false">IF(V160="Y",Parameters!$AA$2,1)</f>
        <v>1.5</v>
      </c>
      <c r="AK160" s="35"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5" t="n">
        <f aca="false">IF(P160&lt;=AA160,VLOOKUP(DATEDIF(O160,P160,"m"),Parameters!$L$2:$M$6,2,1),(DATEDIF(O160,P160,"m")+1)/12)</f>
        <v>1</v>
      </c>
      <c r="AP160" s="32" t="n">
        <f aca="false">(AJ160*(SUM(AD160,AE160,AF160,AH160,AI160,AK160,AL160,AN160)*K160+AG160)+AM160*K160)*AO160</f>
        <v>21361643.8356164</v>
      </c>
      <c r="AQ160" s="27" t="s">
        <v>594</v>
      </c>
      <c r="AMG160" s="0"/>
      <c r="AMH160" s="0"/>
      <c r="AMI160" s="0"/>
      <c r="AMJ160" s="0"/>
    </row>
    <row r="161" customFormat="false" ht="13.8" hidden="false" customHeight="false" outlineLevel="0" collapsed="false">
      <c r="A161" s="17"/>
      <c r="B161" s="17" t="s">
        <v>598</v>
      </c>
      <c r="C161" s="0" t="s">
        <v>511</v>
      </c>
      <c r="D161" s="30" t="s">
        <v>526</v>
      </c>
      <c r="E161" s="31" t="s">
        <v>613</v>
      </c>
      <c r="F161" s="19" t="n">
        <v>0</v>
      </c>
      <c r="G161" s="18" t="s">
        <v>589</v>
      </c>
      <c r="H161" s="18" t="s">
        <v>605</v>
      </c>
      <c r="I161" s="18" t="s">
        <v>591</v>
      </c>
      <c r="J161" s="32" t="n">
        <v>400000000</v>
      </c>
      <c r="K161" s="19" t="n">
        <v>100000000</v>
      </c>
      <c r="L161" s="0" t="n">
        <v>2005</v>
      </c>
      <c r="M161" s="20" t="n">
        <v>38353</v>
      </c>
      <c r="N161" s="20" t="n">
        <v>43831</v>
      </c>
      <c r="O161" s="20" t="n">
        <v>43831</v>
      </c>
      <c r="P161" s="20" t="n">
        <v>44196</v>
      </c>
      <c r="Q161" s="21" t="s">
        <v>592</v>
      </c>
      <c r="R161" s="21" t="s">
        <v>592</v>
      </c>
      <c r="S161" s="19" t="n">
        <v>9000000</v>
      </c>
      <c r="T161" s="21" t="s">
        <v>592</v>
      </c>
      <c r="U161" s="21" t="s">
        <v>592</v>
      </c>
      <c r="V161" s="21" t="s">
        <v>592</v>
      </c>
      <c r="W161" s="21" t="s">
        <v>592</v>
      </c>
      <c r="X161" s="21" t="s">
        <v>592</v>
      </c>
      <c r="Y161" s="21" t="s">
        <v>592</v>
      </c>
      <c r="Z161" s="21" t="s">
        <v>592</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21511643.8356164</v>
      </c>
      <c r="AQ161" s="27" t="s">
        <v>594</v>
      </c>
    </row>
    <row r="162" s="33" customFormat="true" ht="13.8" hidden="false" customHeight="false" outlineLevel="0" collapsed="false">
      <c r="A162" s="30" t="s">
        <v>600</v>
      </c>
      <c r="B162" s="30" t="s">
        <v>587</v>
      </c>
      <c r="C162" s="0" t="s">
        <v>511</v>
      </c>
      <c r="D162" s="30" t="s">
        <v>526</v>
      </c>
      <c r="E162" s="31" t="s">
        <v>613</v>
      </c>
      <c r="F162" s="32" t="n">
        <v>0</v>
      </c>
      <c r="G162" s="18" t="s">
        <v>589</v>
      </c>
      <c r="H162" s="31" t="s">
        <v>605</v>
      </c>
      <c r="I162" s="31" t="s">
        <v>591</v>
      </c>
      <c r="J162" s="19" t="n">
        <v>410000000</v>
      </c>
      <c r="K162" s="32" t="n">
        <v>400000000</v>
      </c>
      <c r="L162" s="33" t="n">
        <v>2020</v>
      </c>
      <c r="M162" s="34" t="n">
        <v>43831</v>
      </c>
      <c r="N162" s="34" t="n">
        <v>43831</v>
      </c>
      <c r="O162" s="34" t="n">
        <v>43831</v>
      </c>
      <c r="P162" s="34" t="n">
        <v>44196</v>
      </c>
      <c r="Q162" s="33" t="s">
        <v>592</v>
      </c>
      <c r="R162" s="33" t="s">
        <v>592</v>
      </c>
      <c r="S162" s="32" t="s">
        <v>593</v>
      </c>
      <c r="T162" s="33" t="s">
        <v>592</v>
      </c>
      <c r="U162" s="33" t="s">
        <v>592</v>
      </c>
      <c r="V162" s="33" t="s">
        <v>592</v>
      </c>
      <c r="W162" s="33" t="s">
        <v>592</v>
      </c>
      <c r="X162" s="33" t="s">
        <v>592</v>
      </c>
      <c r="Y162" s="33" t="s">
        <v>592</v>
      </c>
      <c r="Z162" s="33" t="s">
        <v>592</v>
      </c>
      <c r="AA162" s="34" t="n">
        <f aca="false">DATE(YEAR(O162)+1,MONTH(O162),DAY(O162))</f>
        <v>44197</v>
      </c>
      <c r="AB162" s="33" t="n">
        <f aca="false">IF(G162="Trong nước", DATEDIF(DATE(YEAR(M162),MONTH(M162),1),DATE(YEAR(N162),MONTH(N162),1),"m"), DATEDIF(DATE(L162,1,1),DATE(YEAR(N162),MONTH(N162),1),"m"))</f>
        <v>0</v>
      </c>
      <c r="AC162" s="33"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5" t="n">
        <f aca="false">IF(R162="Y", INDEX('Bieu phi VCX'!$R$8:$W$33,MATCH(E162,'Bieu phi VCX'!$A$8:$A$33,0),MATCH(AC162,'Bieu phi VCX'!$R$7:$V$7,0)), 0)</f>
        <v>0</v>
      </c>
      <c r="AG162" s="32" t="n">
        <f aca="false">VLOOKUP(S162,Parameters!$F$2:$G$5,2,0)</f>
        <v>0</v>
      </c>
      <c r="AH162" s="35"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35"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5" t="n">
        <f aca="false">IF(P162&lt;=AA162,VLOOKUP(DATEDIF(O162,P162,"m"),Parameters!$L$2:$M$6,2,1),(DATEDIF(O162,P162,"m")+1)/12)</f>
        <v>1</v>
      </c>
      <c r="AP162" s="32" t="n">
        <f aca="false">(AJ162*(SUM(AD162,AE162,AF162,AH162,AI162,AK162,AL162,AN162)*K162+AG162)+AM162*K162)*AO162</f>
        <v>52446575.3424658</v>
      </c>
      <c r="AQ162" s="27" t="s">
        <v>594</v>
      </c>
      <c r="AMG162" s="0"/>
      <c r="AMH162" s="0"/>
      <c r="AMI162" s="0"/>
      <c r="AMJ162" s="0"/>
    </row>
    <row r="163" s="33" customFormat="true" ht="13.8" hidden="false" customHeight="false" outlineLevel="0" collapsed="false">
      <c r="A163" s="30"/>
      <c r="B163" s="30" t="s">
        <v>595</v>
      </c>
      <c r="C163" s="0" t="s">
        <v>511</v>
      </c>
      <c r="D163" s="30" t="s">
        <v>526</v>
      </c>
      <c r="E163" s="31" t="s">
        <v>613</v>
      </c>
      <c r="F163" s="32" t="n">
        <v>0</v>
      </c>
      <c r="G163" s="18" t="s">
        <v>589</v>
      </c>
      <c r="H163" s="31" t="s">
        <v>605</v>
      </c>
      <c r="I163" s="31" t="s">
        <v>591</v>
      </c>
      <c r="J163" s="19" t="n">
        <v>500000000</v>
      </c>
      <c r="K163" s="32" t="n">
        <v>400000000</v>
      </c>
      <c r="L163" s="33" t="n">
        <v>2017</v>
      </c>
      <c r="M163" s="34" t="n">
        <v>42736</v>
      </c>
      <c r="N163" s="34" t="n">
        <v>43831</v>
      </c>
      <c r="O163" s="34" t="n">
        <v>43831</v>
      </c>
      <c r="P163" s="34" t="n">
        <v>44196</v>
      </c>
      <c r="Q163" s="33" t="s">
        <v>592</v>
      </c>
      <c r="R163" s="33" t="s">
        <v>592</v>
      </c>
      <c r="S163" s="32" t="s">
        <v>593</v>
      </c>
      <c r="T163" s="33" t="s">
        <v>592</v>
      </c>
      <c r="U163" s="33" t="s">
        <v>592</v>
      </c>
      <c r="V163" s="33" t="s">
        <v>592</v>
      </c>
      <c r="W163" s="33" t="s">
        <v>592</v>
      </c>
      <c r="X163" s="33" t="s">
        <v>592</v>
      </c>
      <c r="Y163" s="33" t="s">
        <v>592</v>
      </c>
      <c r="Z163" s="33" t="s">
        <v>592</v>
      </c>
      <c r="AA163" s="34" t="n">
        <f aca="false">DATE(YEAR(O163)+1,MONTH(O163),DAY(O163))</f>
        <v>44197</v>
      </c>
      <c r="AB163" s="33" t="n">
        <f aca="false">IF(G163="Trong nước", DATEDIF(DATE(YEAR(M163),MONTH(M163),1),DATE(YEAR(N163),MONTH(N163),1),"m"), DATEDIF(DATE(L163,1,1),DATE(YEAR(N163),MONTH(N163),1),"m"))</f>
        <v>36</v>
      </c>
      <c r="AC163" s="33"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5" t="n">
        <f aca="false">IF(R163="Y", INDEX('Bieu phi VCX'!$R$8:$W$33,MATCH(E163,'Bieu phi VCX'!$A$8:$A$33,0),MATCH(AC163,'Bieu phi VCX'!$R$7:$V$7,0)), 0)</f>
        <v>0.003</v>
      </c>
      <c r="AG163" s="32" t="n">
        <f aca="false">VLOOKUP(S163,Parameters!$F$2:$G$5,2,0)</f>
        <v>0</v>
      </c>
      <c r="AH163" s="35" t="n">
        <f aca="false">IF(T163="Y", INDEX('Bieu phi VCX'!$X$8:$AB$33,MATCH(E163,'Bieu phi VCX'!$A$8:$A$33,0),MATCH(AC163,'Bieu phi VCX'!$X$7:$AB$7,0)),0)</f>
        <v>0.0035</v>
      </c>
      <c r="AI163" s="23" t="n">
        <f aca="false">IF(U163="Y",INDEX('Bieu phi VCX'!$AJ$8:$AL$33,MATCH(E163,'Bieu phi VCX'!$A$8:$A$33,0),MATCH(VLOOKUP(F163,Parameters!$I$2:$J$4,2),'Bieu phi VCX'!$AJ$7:$AL$7,0)), 0)</f>
        <v>0.05</v>
      </c>
      <c r="AJ163" s="0" t="n">
        <f aca="false">IF(V163="Y",Parameters!$AA$2,1)</f>
        <v>1.5</v>
      </c>
      <c r="AK163" s="35"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5" t="n">
        <f aca="false">IF(P163&lt;=AA163,VLOOKUP(DATEDIF(O163,P163,"m"),Parameters!$L$2:$M$6,2,1),(DATEDIF(O163,P163,"m")+1)/12)</f>
        <v>1</v>
      </c>
      <c r="AP163" s="32" t="n">
        <f aca="false">(AJ163*(SUM(AD163,AE163,AF163,AH163,AI163,AK163,AL163,AN163)*K163+AG163)+AM163*K163)*AO163</f>
        <v>59046575.3424658</v>
      </c>
      <c r="AQ163" s="27" t="s">
        <v>594</v>
      </c>
      <c r="AMG163" s="0"/>
      <c r="AMH163" s="0"/>
      <c r="AMI163" s="0"/>
      <c r="AMJ163" s="0"/>
    </row>
    <row r="164" s="33" customFormat="true" ht="13.8" hidden="false" customHeight="false" outlineLevel="0" collapsed="false">
      <c r="A164" s="30"/>
      <c r="B164" s="30" t="s">
        <v>596</v>
      </c>
      <c r="C164" s="0" t="s">
        <v>511</v>
      </c>
      <c r="D164" s="30" t="s">
        <v>526</v>
      </c>
      <c r="E164" s="31" t="s">
        <v>613</v>
      </c>
      <c r="F164" s="32" t="n">
        <v>0</v>
      </c>
      <c r="G164" s="18" t="s">
        <v>589</v>
      </c>
      <c r="H164" s="31" t="s">
        <v>605</v>
      </c>
      <c r="I164" s="31" t="s">
        <v>591</v>
      </c>
      <c r="J164" s="19" t="n">
        <v>450000000</v>
      </c>
      <c r="K164" s="32" t="n">
        <v>400000000</v>
      </c>
      <c r="L164" s="33" t="n">
        <v>2014</v>
      </c>
      <c r="M164" s="34" t="n">
        <v>41640</v>
      </c>
      <c r="N164" s="34" t="n">
        <v>43831</v>
      </c>
      <c r="O164" s="34" t="n">
        <v>43831</v>
      </c>
      <c r="P164" s="34" t="n">
        <v>44196</v>
      </c>
      <c r="Q164" s="33" t="s">
        <v>592</v>
      </c>
      <c r="R164" s="33" t="s">
        <v>592</v>
      </c>
      <c r="S164" s="32" t="s">
        <v>593</v>
      </c>
      <c r="T164" s="33" t="s">
        <v>592</v>
      </c>
      <c r="U164" s="33" t="s">
        <v>592</v>
      </c>
      <c r="V164" s="33" t="s">
        <v>592</v>
      </c>
      <c r="W164" s="33" t="s">
        <v>592</v>
      </c>
      <c r="X164" s="33" t="s">
        <v>592</v>
      </c>
      <c r="Y164" s="33" t="s">
        <v>592</v>
      </c>
      <c r="Z164" s="33" t="s">
        <v>592</v>
      </c>
      <c r="AA164" s="34" t="n">
        <f aca="false">DATE(YEAR(O164)+1,MONTH(O164),DAY(O164))</f>
        <v>44197</v>
      </c>
      <c r="AB164" s="33" t="n">
        <f aca="false">IF(G164="Trong nước", DATEDIF(DATE(YEAR(M164),MONTH(M164),1),DATE(YEAR(N164),MONTH(N164),1),"m"), DATEDIF(DATE(L164,1,1),DATE(YEAR(N164),MONTH(N164),1),"m"))</f>
        <v>72</v>
      </c>
      <c r="AC164" s="33"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5" t="n">
        <f aca="false">IF(R164="Y", INDEX('Bieu phi VCX'!$R$8:$W$33,MATCH(E164,'Bieu phi VCX'!$A$8:$A$33,0),MATCH(AC164,'Bieu phi VCX'!$R$7:$V$7,0)), 0)</f>
        <v>0.004</v>
      </c>
      <c r="AG164" s="32" t="n">
        <f aca="false">VLOOKUP(S164,Parameters!$F$2:$G$5,2,0)</f>
        <v>0</v>
      </c>
      <c r="AH164" s="35" t="n">
        <f aca="false">IF(T164="Y", INDEX('Bieu phi VCX'!$X$8:$AB$33,MATCH(E164,'Bieu phi VCX'!$A$8:$A$33,0),MATCH(AC164,'Bieu phi VCX'!$X$7:$AB$7,0)),0)</f>
        <v>0.0045</v>
      </c>
      <c r="AI164" s="23" t="n">
        <f aca="false">IF(U164="Y",INDEX('Bieu phi VCX'!$AJ$8:$AL$33,MATCH(E164,'Bieu phi VCX'!$A$8:$A$33,0),MATCH(VLOOKUP(F164,Parameters!$I$2:$J$4,2),'Bieu phi VCX'!$AJ$7:$AL$7,0)), 0)</f>
        <v>0.05</v>
      </c>
      <c r="AJ164" s="0" t="n">
        <f aca="false">IF(V164="Y",Parameters!$AA$2,1)</f>
        <v>1.5</v>
      </c>
      <c r="AK164" s="35"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5" t="n">
        <f aca="false">IF(P164&lt;=AA164,VLOOKUP(DATEDIF(O164,P164,"m"),Parameters!$L$2:$M$6,2,1),(DATEDIF(O164,P164,"m")+1)/12)</f>
        <v>1</v>
      </c>
      <c r="AP164" s="32" t="n">
        <f aca="false">(AJ164*(SUM(AD164,AE164,AF164,AH164,AI164,AK164,AL164,AN164)*K164+AG164)+AM164*K164)*AO164</f>
        <v>69246575.3424658</v>
      </c>
      <c r="AQ164" s="27" t="s">
        <v>594</v>
      </c>
      <c r="AMG164" s="0"/>
      <c r="AMH164" s="0"/>
      <c r="AMI164" s="0"/>
      <c r="AMJ164" s="0"/>
    </row>
    <row r="165" s="33" customFormat="true" ht="13.8" hidden="false" customHeight="false" outlineLevel="0" collapsed="false">
      <c r="A165" s="30"/>
      <c r="B165" s="30" t="s">
        <v>597</v>
      </c>
      <c r="C165" s="0" t="s">
        <v>511</v>
      </c>
      <c r="D165" s="30" t="s">
        <v>526</v>
      </c>
      <c r="E165" s="31" t="s">
        <v>613</v>
      </c>
      <c r="F165" s="32" t="n">
        <v>0</v>
      </c>
      <c r="G165" s="18" t="s">
        <v>589</v>
      </c>
      <c r="H165" s="31" t="s">
        <v>605</v>
      </c>
      <c r="I165" s="31" t="s">
        <v>591</v>
      </c>
      <c r="J165" s="19" t="n">
        <v>600000000</v>
      </c>
      <c r="K165" s="32" t="n">
        <v>400000000</v>
      </c>
      <c r="L165" s="33" t="n">
        <v>2010</v>
      </c>
      <c r="M165" s="34" t="n">
        <v>40179</v>
      </c>
      <c r="N165" s="34" t="n">
        <v>43831</v>
      </c>
      <c r="O165" s="34" t="n">
        <v>43831</v>
      </c>
      <c r="P165" s="34" t="n">
        <v>44196</v>
      </c>
      <c r="Q165" s="33" t="s">
        <v>592</v>
      </c>
      <c r="R165" s="33" t="s">
        <v>592</v>
      </c>
      <c r="S165" s="32" t="s">
        <v>593</v>
      </c>
      <c r="T165" s="33" t="s">
        <v>592</v>
      </c>
      <c r="U165" s="33" t="s">
        <v>592</v>
      </c>
      <c r="V165" s="33" t="s">
        <v>592</v>
      </c>
      <c r="W165" s="33" t="s">
        <v>592</v>
      </c>
      <c r="X165" s="33" t="s">
        <v>592</v>
      </c>
      <c r="Y165" s="33" t="s">
        <v>592</v>
      </c>
      <c r="Z165" s="33" t="s">
        <v>592</v>
      </c>
      <c r="AA165" s="34" t="n">
        <f aca="false">DATE(YEAR(O165)+1,MONTH(O165),DAY(O165))</f>
        <v>44197</v>
      </c>
      <c r="AB165" s="33" t="n">
        <f aca="false">IF(G165="Trong nước", DATEDIF(DATE(YEAR(M165),MONTH(M165),1),DATE(YEAR(N165),MONTH(N165),1),"m"), DATEDIF(DATE(L165,1,1),DATE(YEAR(N165),MONTH(N165),1),"m"))</f>
        <v>120</v>
      </c>
      <c r="AC165" s="33"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5" t="n">
        <f aca="false">IF(R165="Y", INDEX('Bieu phi VCX'!$R$8:$W$33,MATCH(E165,'Bieu phi VCX'!$A$8:$A$33,0),MATCH(AC165,'Bieu phi VCX'!$R$7:$V$7,0)), 0)</f>
        <v>0.005</v>
      </c>
      <c r="AG165" s="32" t="n">
        <f aca="false">VLOOKUP(S165,Parameters!$F$2:$G$5,2,0)</f>
        <v>0</v>
      </c>
      <c r="AH165" s="35" t="n">
        <f aca="false">IF(T165="Y", INDEX('Bieu phi VCX'!$X$8:$AB$33,MATCH(E165,'Bieu phi VCX'!$A$8:$A$33,0),MATCH(AC165,'Bieu phi VCX'!$X$7:$AB$7,0)),0)</f>
        <v>0.0055</v>
      </c>
      <c r="AI165" s="23" t="n">
        <f aca="false">IF(U165="Y",INDEX('Bieu phi VCX'!$AJ$8:$AL$33,MATCH(E165,'Bieu phi VCX'!$A$8:$A$33,0),MATCH(VLOOKUP(F165,Parameters!$I$2:$J$4,2),'Bieu phi VCX'!$AJ$7:$AL$7,0)), 0)</f>
        <v>0.05</v>
      </c>
      <c r="AJ165" s="0" t="n">
        <f aca="false">IF(V165="Y",Parameters!$AA$2,1)</f>
        <v>1.5</v>
      </c>
      <c r="AK165" s="35"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5" t="n">
        <f aca="false">IF(P165&lt;=AA165,VLOOKUP(DATEDIF(O165,P165,"m"),Parameters!$L$2:$M$6,2,1),(DATEDIF(O165,P165,"m")+1)/12)</f>
        <v>1</v>
      </c>
      <c r="AP165" s="32" t="n">
        <f aca="false">(AJ165*(SUM(AD165,AE165,AF165,AH165,AI165,AK165,AL165,AN165)*K165+AG165)+AM165*K165)*AO165</f>
        <v>74046575.3424658</v>
      </c>
      <c r="AQ165" s="27" t="s">
        <v>594</v>
      </c>
      <c r="AMG165" s="0"/>
      <c r="AMH165" s="0"/>
      <c r="AMI165" s="0"/>
      <c r="AMJ165" s="0"/>
    </row>
    <row r="166" customFormat="false" ht="13.8" hidden="false" customHeight="false" outlineLevel="0" collapsed="false">
      <c r="A166" s="17"/>
      <c r="B166" s="17" t="s">
        <v>598</v>
      </c>
      <c r="C166" s="0" t="s">
        <v>511</v>
      </c>
      <c r="D166" s="30" t="s">
        <v>526</v>
      </c>
      <c r="E166" s="31" t="s">
        <v>613</v>
      </c>
      <c r="F166" s="19" t="n">
        <v>0</v>
      </c>
      <c r="G166" s="18" t="s">
        <v>589</v>
      </c>
      <c r="H166" s="18" t="s">
        <v>605</v>
      </c>
      <c r="I166" s="18" t="s">
        <v>591</v>
      </c>
      <c r="J166" s="19" t="n">
        <v>600000000</v>
      </c>
      <c r="K166" s="19" t="n">
        <v>100000000</v>
      </c>
      <c r="L166" s="0" t="n">
        <v>2005</v>
      </c>
      <c r="M166" s="20" t="n">
        <v>38353</v>
      </c>
      <c r="N166" s="20" t="n">
        <v>43831</v>
      </c>
      <c r="O166" s="20" t="n">
        <v>43831</v>
      </c>
      <c r="P166" s="20" t="n">
        <v>44196</v>
      </c>
      <c r="Q166" s="21" t="s">
        <v>592</v>
      </c>
      <c r="R166" s="21" t="s">
        <v>592</v>
      </c>
      <c r="S166" s="19" t="n">
        <v>9000000</v>
      </c>
      <c r="T166" s="21" t="s">
        <v>592</v>
      </c>
      <c r="U166" s="21" t="s">
        <v>592</v>
      </c>
      <c r="V166" s="21" t="s">
        <v>592</v>
      </c>
      <c r="W166" s="21" t="s">
        <v>592</v>
      </c>
      <c r="X166" s="21" t="s">
        <v>592</v>
      </c>
      <c r="Y166" s="21" t="s">
        <v>592</v>
      </c>
      <c r="Z166" s="21" t="s">
        <v>592</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20761643.8356164</v>
      </c>
      <c r="AQ166" s="27" t="s">
        <v>594</v>
      </c>
    </row>
    <row r="167" customFormat="false" ht="13.8" hidden="false" customHeight="false" outlineLevel="0" collapsed="false">
      <c r="A167" s="17" t="s">
        <v>586</v>
      </c>
      <c r="B167" s="17" t="s">
        <v>587</v>
      </c>
      <c r="C167" s="0" t="s">
        <v>508</v>
      </c>
      <c r="D167" s="17" t="s">
        <v>529</v>
      </c>
      <c r="E167" s="18" t="s">
        <v>614</v>
      </c>
      <c r="F167" s="19" t="n">
        <v>8</v>
      </c>
      <c r="G167" s="18" t="s">
        <v>589</v>
      </c>
      <c r="H167" s="18" t="s">
        <v>615</v>
      </c>
      <c r="I167" s="18" t="s">
        <v>616</v>
      </c>
      <c r="J167" s="19" t="n">
        <v>390000000</v>
      </c>
      <c r="K167" s="19" t="n">
        <v>100000000</v>
      </c>
      <c r="L167" s="0" t="n">
        <v>2020</v>
      </c>
      <c r="M167" s="20" t="n">
        <v>43831</v>
      </c>
      <c r="N167" s="20" t="n">
        <v>43831</v>
      </c>
      <c r="O167" s="20" t="n">
        <v>43831</v>
      </c>
      <c r="P167" s="20" t="n">
        <v>44196</v>
      </c>
      <c r="Q167" s="21" t="s">
        <v>592</v>
      </c>
      <c r="R167" s="21" t="s">
        <v>592</v>
      </c>
      <c r="S167" s="19" t="s">
        <v>593</v>
      </c>
      <c r="T167" s="21" t="s">
        <v>592</v>
      </c>
      <c r="U167" s="21" t="s">
        <v>592</v>
      </c>
      <c r="V167" s="21" t="s">
        <v>592</v>
      </c>
      <c r="W167" s="21" t="s">
        <v>592</v>
      </c>
      <c r="X167" s="21" t="s">
        <v>592</v>
      </c>
      <c r="Y167" s="21" t="s">
        <v>592</v>
      </c>
      <c r="Z167" s="21" t="s">
        <v>592</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 0)</f>
        <v>0.04</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9886643.83561644</v>
      </c>
      <c r="AQ167" s="27" t="s">
        <v>594</v>
      </c>
    </row>
    <row r="168" customFormat="false" ht="13.8" hidden="false" customHeight="false" outlineLevel="0" collapsed="false">
      <c r="A168" s="17"/>
      <c r="B168" s="17" t="s">
        <v>595</v>
      </c>
      <c r="C168" s="0" t="s">
        <v>508</v>
      </c>
      <c r="D168" s="17" t="s">
        <v>529</v>
      </c>
      <c r="E168" s="18" t="s">
        <v>614</v>
      </c>
      <c r="F168" s="19" t="n">
        <v>8</v>
      </c>
      <c r="G168" s="18" t="s">
        <v>589</v>
      </c>
      <c r="H168" s="18" t="s">
        <v>615</v>
      </c>
      <c r="I168" s="18" t="s">
        <v>616</v>
      </c>
      <c r="J168" s="19" t="n">
        <v>390000000</v>
      </c>
      <c r="K168" s="19" t="n">
        <v>100000000</v>
      </c>
      <c r="L168" s="0" t="n">
        <v>2017</v>
      </c>
      <c r="M168" s="20" t="n">
        <v>42736</v>
      </c>
      <c r="N168" s="20" t="n">
        <v>43831</v>
      </c>
      <c r="O168" s="20" t="n">
        <v>43831</v>
      </c>
      <c r="P168" s="20" t="n">
        <v>44196</v>
      </c>
      <c r="Q168" s="21" t="s">
        <v>592</v>
      </c>
      <c r="R168" s="21" t="s">
        <v>592</v>
      </c>
      <c r="S168" s="19" t="s">
        <v>593</v>
      </c>
      <c r="T168" s="21" t="s">
        <v>592</v>
      </c>
      <c r="U168" s="21" t="s">
        <v>592</v>
      </c>
      <c r="V168" s="21" t="s">
        <v>592</v>
      </c>
      <c r="W168" s="21" t="s">
        <v>592</v>
      </c>
      <c r="X168" s="21" t="s">
        <v>592</v>
      </c>
      <c r="Y168" s="21" t="s">
        <v>592</v>
      </c>
      <c r="Z168" s="21" t="s">
        <v>592</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 0)</f>
        <v>0.04</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10336643.8356164</v>
      </c>
      <c r="AQ168" s="27" t="s">
        <v>594</v>
      </c>
    </row>
    <row r="169" customFormat="false" ht="13.8" hidden="false" customHeight="false" outlineLevel="0" collapsed="false">
      <c r="A169" s="17"/>
      <c r="B169" s="17" t="s">
        <v>596</v>
      </c>
      <c r="C169" s="0" t="s">
        <v>508</v>
      </c>
      <c r="D169" s="17" t="s">
        <v>529</v>
      </c>
      <c r="E169" s="18" t="s">
        <v>614</v>
      </c>
      <c r="F169" s="19" t="n">
        <v>8</v>
      </c>
      <c r="G169" s="18" t="s">
        <v>589</v>
      </c>
      <c r="H169" s="18" t="s">
        <v>615</v>
      </c>
      <c r="I169" s="18" t="s">
        <v>616</v>
      </c>
      <c r="J169" s="19" t="n">
        <v>390000000</v>
      </c>
      <c r="K169" s="19" t="n">
        <v>100000000</v>
      </c>
      <c r="L169" s="0" t="n">
        <v>2014</v>
      </c>
      <c r="M169" s="20" t="n">
        <v>41640</v>
      </c>
      <c r="N169" s="20" t="n">
        <v>43831</v>
      </c>
      <c r="O169" s="20" t="n">
        <v>43831</v>
      </c>
      <c r="P169" s="20" t="n">
        <v>44196</v>
      </c>
      <c r="Q169" s="21" t="s">
        <v>592</v>
      </c>
      <c r="R169" s="21" t="s">
        <v>592</v>
      </c>
      <c r="S169" s="19" t="s">
        <v>593</v>
      </c>
      <c r="T169" s="21" t="s">
        <v>592</v>
      </c>
      <c r="U169" s="21" t="s">
        <v>592</v>
      </c>
      <c r="V169" s="21" t="s">
        <v>592</v>
      </c>
      <c r="W169" s="21" t="s">
        <v>592</v>
      </c>
      <c r="X169" s="21" t="s">
        <v>592</v>
      </c>
      <c r="Y169" s="21" t="s">
        <v>592</v>
      </c>
      <c r="Z169" s="21" t="s">
        <v>592</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 0)</f>
        <v>0.04</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11086643.8356164</v>
      </c>
      <c r="AQ169" s="27" t="s">
        <v>594</v>
      </c>
    </row>
    <row r="170" customFormat="false" ht="13.8" hidden="false" customHeight="false" outlineLevel="0" collapsed="false">
      <c r="A170" s="17"/>
      <c r="B170" s="17" t="s">
        <v>597</v>
      </c>
      <c r="C170" s="0" t="s">
        <v>508</v>
      </c>
      <c r="D170" s="17" t="s">
        <v>529</v>
      </c>
      <c r="E170" s="18" t="s">
        <v>614</v>
      </c>
      <c r="F170" s="19" t="n">
        <v>8</v>
      </c>
      <c r="G170" s="18" t="s">
        <v>589</v>
      </c>
      <c r="H170" s="18" t="s">
        <v>615</v>
      </c>
      <c r="I170" s="18" t="s">
        <v>616</v>
      </c>
      <c r="J170" s="19" t="n">
        <v>390000000</v>
      </c>
      <c r="K170" s="19" t="n">
        <v>100000000</v>
      </c>
      <c r="L170" s="0" t="n">
        <v>2010</v>
      </c>
      <c r="M170" s="20" t="n">
        <v>40179</v>
      </c>
      <c r="N170" s="20" t="n">
        <v>43831</v>
      </c>
      <c r="O170" s="20" t="n">
        <v>43831</v>
      </c>
      <c r="P170" s="20" t="n">
        <v>44196</v>
      </c>
      <c r="Q170" s="21" t="s">
        <v>592</v>
      </c>
      <c r="R170" s="21" t="s">
        <v>592</v>
      </c>
      <c r="S170" s="19" t="s">
        <v>593</v>
      </c>
      <c r="T170" s="21" t="s">
        <v>592</v>
      </c>
      <c r="U170" s="21" t="s">
        <v>592</v>
      </c>
      <c r="V170" s="21" t="s">
        <v>592</v>
      </c>
      <c r="W170" s="21" t="s">
        <v>592</v>
      </c>
      <c r="X170" s="21" t="s">
        <v>592</v>
      </c>
      <c r="Y170" s="21" t="s">
        <v>592</v>
      </c>
      <c r="Z170" s="21" t="s">
        <v>592</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 0)</f>
        <v>0.04</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11836643.8356164</v>
      </c>
      <c r="AQ170" s="27" t="s">
        <v>594</v>
      </c>
    </row>
    <row r="171" customFormat="false" ht="13.8" hidden="false" customHeight="false" outlineLevel="0" collapsed="false">
      <c r="A171" s="17"/>
      <c r="B171" s="17" t="s">
        <v>598</v>
      </c>
      <c r="C171" s="0" t="s">
        <v>508</v>
      </c>
      <c r="D171" s="17" t="s">
        <v>529</v>
      </c>
      <c r="E171" s="18" t="s">
        <v>614</v>
      </c>
      <c r="F171" s="19" t="n">
        <v>8</v>
      </c>
      <c r="G171" s="18" t="s">
        <v>589</v>
      </c>
      <c r="H171" s="18" t="s">
        <v>615</v>
      </c>
      <c r="I171" s="18" t="s">
        <v>616</v>
      </c>
      <c r="J171" s="19" t="n">
        <v>390000000</v>
      </c>
      <c r="K171" s="19" t="n">
        <v>100000000</v>
      </c>
      <c r="L171" s="0" t="n">
        <v>2005</v>
      </c>
      <c r="M171" s="20" t="n">
        <v>38353</v>
      </c>
      <c r="N171" s="20" t="n">
        <v>43831</v>
      </c>
      <c r="O171" s="20" t="n">
        <v>43831</v>
      </c>
      <c r="P171" s="20" t="n">
        <v>44196</v>
      </c>
      <c r="Q171" s="21" t="s">
        <v>592</v>
      </c>
      <c r="R171" s="21" t="s">
        <v>592</v>
      </c>
      <c r="S171" s="19" t="n">
        <v>9000000</v>
      </c>
      <c r="T171" s="21" t="s">
        <v>592</v>
      </c>
      <c r="U171" s="21" t="s">
        <v>592</v>
      </c>
      <c r="V171" s="21" t="s">
        <v>592</v>
      </c>
      <c r="W171" s="21" t="s">
        <v>592</v>
      </c>
      <c r="X171" s="21" t="s">
        <v>592</v>
      </c>
      <c r="Y171" s="21" t="s">
        <v>592</v>
      </c>
      <c r="Z171" s="21" t="s">
        <v>592</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 0)</f>
        <v>0.04</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14086643.8356164</v>
      </c>
      <c r="AQ171" s="27" t="s">
        <v>594</v>
      </c>
    </row>
    <row r="172" customFormat="false" ht="13.8" hidden="false" customHeight="false" outlineLevel="0" collapsed="false">
      <c r="A172" s="17" t="s">
        <v>599</v>
      </c>
      <c r="B172" s="17" t="s">
        <v>587</v>
      </c>
      <c r="C172" s="0" t="s">
        <v>508</v>
      </c>
      <c r="D172" s="17" t="s">
        <v>529</v>
      </c>
      <c r="E172" s="18" t="s">
        <v>614</v>
      </c>
      <c r="F172" s="19" t="n">
        <v>8</v>
      </c>
      <c r="G172" s="18" t="s">
        <v>589</v>
      </c>
      <c r="H172" s="18" t="s">
        <v>615</v>
      </c>
      <c r="I172" s="18" t="s">
        <v>616</v>
      </c>
      <c r="J172" s="19" t="n">
        <v>400000000</v>
      </c>
      <c r="K172" s="19" t="n">
        <v>100000000</v>
      </c>
      <c r="L172" s="0" t="n">
        <v>2020</v>
      </c>
      <c r="M172" s="20" t="n">
        <v>43831</v>
      </c>
      <c r="N172" s="20" t="n">
        <v>43831</v>
      </c>
      <c r="O172" s="20" t="n">
        <v>43831</v>
      </c>
      <c r="P172" s="20" t="n">
        <v>44196</v>
      </c>
      <c r="Q172" s="21" t="s">
        <v>592</v>
      </c>
      <c r="R172" s="21" t="s">
        <v>592</v>
      </c>
      <c r="S172" s="19" t="n">
        <v>9000000</v>
      </c>
      <c r="T172" s="21" t="s">
        <v>592</v>
      </c>
      <c r="U172" s="21" t="s">
        <v>592</v>
      </c>
      <c r="V172" s="21" t="s">
        <v>592</v>
      </c>
      <c r="W172" s="21" t="s">
        <v>592</v>
      </c>
      <c r="X172" s="21" t="s">
        <v>592</v>
      </c>
      <c r="Y172" s="21" t="s">
        <v>592</v>
      </c>
      <c r="Z172" s="21" t="s">
        <v>592</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 0)</f>
        <v>0.04</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11986643.8356164</v>
      </c>
      <c r="AQ172" s="27" t="s">
        <v>594</v>
      </c>
    </row>
    <row r="173" customFormat="false" ht="13.8" hidden="false" customHeight="false" outlineLevel="0" collapsed="false">
      <c r="A173" s="17"/>
      <c r="B173" s="17" t="s">
        <v>595</v>
      </c>
      <c r="C173" s="0" t="s">
        <v>508</v>
      </c>
      <c r="D173" s="17" t="s">
        <v>529</v>
      </c>
      <c r="E173" s="18" t="s">
        <v>614</v>
      </c>
      <c r="F173" s="19" t="n">
        <v>8</v>
      </c>
      <c r="G173" s="18" t="s">
        <v>589</v>
      </c>
      <c r="H173" s="18" t="s">
        <v>615</v>
      </c>
      <c r="I173" s="18" t="s">
        <v>616</v>
      </c>
      <c r="J173" s="19" t="n">
        <v>400000000</v>
      </c>
      <c r="K173" s="19" t="n">
        <v>100000000</v>
      </c>
      <c r="L173" s="0" t="n">
        <v>2017</v>
      </c>
      <c r="M173" s="20" t="n">
        <v>42736</v>
      </c>
      <c r="N173" s="20" t="n">
        <v>43831</v>
      </c>
      <c r="O173" s="20" t="n">
        <v>43831</v>
      </c>
      <c r="P173" s="20" t="n">
        <v>44196</v>
      </c>
      <c r="Q173" s="21" t="s">
        <v>592</v>
      </c>
      <c r="R173" s="21" t="s">
        <v>592</v>
      </c>
      <c r="S173" s="19" t="n">
        <v>15000000</v>
      </c>
      <c r="T173" s="21" t="s">
        <v>592</v>
      </c>
      <c r="U173" s="21" t="s">
        <v>592</v>
      </c>
      <c r="V173" s="21" t="s">
        <v>592</v>
      </c>
      <c r="W173" s="21" t="s">
        <v>592</v>
      </c>
      <c r="X173" s="21" t="s">
        <v>592</v>
      </c>
      <c r="Y173" s="21" t="s">
        <v>592</v>
      </c>
      <c r="Z173" s="21" t="s">
        <v>592</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 0)</f>
        <v>0.04</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13336643.8356164</v>
      </c>
      <c r="AQ173" s="27" t="s">
        <v>594</v>
      </c>
    </row>
    <row r="174" customFormat="false" ht="13.8" hidden="false" customHeight="false" outlineLevel="0" collapsed="false">
      <c r="A174" s="17"/>
      <c r="B174" s="17" t="s">
        <v>596</v>
      </c>
      <c r="C174" s="0" t="s">
        <v>508</v>
      </c>
      <c r="D174" s="17" t="s">
        <v>529</v>
      </c>
      <c r="E174" s="18" t="s">
        <v>614</v>
      </c>
      <c r="F174" s="19" t="n">
        <v>8</v>
      </c>
      <c r="G174" s="18" t="s">
        <v>589</v>
      </c>
      <c r="H174" s="18" t="s">
        <v>615</v>
      </c>
      <c r="I174" s="18" t="s">
        <v>616</v>
      </c>
      <c r="J174" s="19" t="n">
        <v>400000000</v>
      </c>
      <c r="K174" s="19" t="n">
        <v>100000000</v>
      </c>
      <c r="L174" s="0" t="n">
        <v>2014</v>
      </c>
      <c r="M174" s="20" t="n">
        <v>41640</v>
      </c>
      <c r="N174" s="20" t="n">
        <v>43831</v>
      </c>
      <c r="O174" s="20" t="n">
        <v>43831</v>
      </c>
      <c r="P174" s="20" t="n">
        <v>44196</v>
      </c>
      <c r="Q174" s="21" t="s">
        <v>592</v>
      </c>
      <c r="R174" s="21" t="s">
        <v>592</v>
      </c>
      <c r="S174" s="19" t="n">
        <v>21000000</v>
      </c>
      <c r="T174" s="21" t="s">
        <v>592</v>
      </c>
      <c r="U174" s="21" t="s">
        <v>592</v>
      </c>
      <c r="V174" s="21" t="s">
        <v>592</v>
      </c>
      <c r="W174" s="21" t="s">
        <v>592</v>
      </c>
      <c r="X174" s="21" t="s">
        <v>592</v>
      </c>
      <c r="Y174" s="21" t="s">
        <v>592</v>
      </c>
      <c r="Z174" s="21" t="s">
        <v>592</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 0)</f>
        <v>0.04</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16186643.8356164</v>
      </c>
      <c r="AQ174" s="27" t="s">
        <v>594</v>
      </c>
    </row>
    <row r="175" customFormat="false" ht="13.8" hidden="false" customHeight="false" outlineLevel="0" collapsed="false">
      <c r="A175" s="17"/>
      <c r="B175" s="17" t="s">
        <v>597</v>
      </c>
      <c r="C175" s="0" t="s">
        <v>508</v>
      </c>
      <c r="D175" s="17" t="s">
        <v>529</v>
      </c>
      <c r="E175" s="18" t="s">
        <v>614</v>
      </c>
      <c r="F175" s="19" t="n">
        <v>8</v>
      </c>
      <c r="G175" s="18" t="s">
        <v>589</v>
      </c>
      <c r="H175" s="18" t="s">
        <v>615</v>
      </c>
      <c r="I175" s="18" t="s">
        <v>616</v>
      </c>
      <c r="J175" s="19" t="n">
        <v>400000000</v>
      </c>
      <c r="K175" s="19" t="n">
        <v>100000000</v>
      </c>
      <c r="L175" s="0" t="n">
        <v>2010</v>
      </c>
      <c r="M175" s="20" t="n">
        <v>40179</v>
      </c>
      <c r="N175" s="20" t="n">
        <v>43831</v>
      </c>
      <c r="O175" s="20" t="n">
        <v>43831</v>
      </c>
      <c r="P175" s="20" t="n">
        <v>44196</v>
      </c>
      <c r="Q175" s="21" t="s">
        <v>592</v>
      </c>
      <c r="R175" s="21" t="s">
        <v>592</v>
      </c>
      <c r="S175" s="19" t="n">
        <v>9000000</v>
      </c>
      <c r="T175" s="21" t="s">
        <v>592</v>
      </c>
      <c r="U175" s="21" t="s">
        <v>592</v>
      </c>
      <c r="V175" s="21" t="s">
        <v>592</v>
      </c>
      <c r="W175" s="21" t="s">
        <v>592</v>
      </c>
      <c r="X175" s="21" t="s">
        <v>592</v>
      </c>
      <c r="Y175" s="21" t="s">
        <v>592</v>
      </c>
      <c r="Z175" s="21" t="s">
        <v>592</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 0)</f>
        <v>0.04</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13936643.8356164</v>
      </c>
      <c r="AQ175" s="27" t="s">
        <v>594</v>
      </c>
    </row>
    <row r="176" customFormat="false" ht="13.8" hidden="false" customHeight="false" outlineLevel="0" collapsed="false">
      <c r="A176" s="17"/>
      <c r="B176" s="17" t="s">
        <v>598</v>
      </c>
      <c r="C176" s="0" t="s">
        <v>508</v>
      </c>
      <c r="D176" s="17" t="s">
        <v>529</v>
      </c>
      <c r="E176" s="18" t="s">
        <v>614</v>
      </c>
      <c r="F176" s="19" t="n">
        <v>8</v>
      </c>
      <c r="G176" s="18" t="s">
        <v>589</v>
      </c>
      <c r="H176" s="18" t="s">
        <v>615</v>
      </c>
      <c r="I176" s="18" t="s">
        <v>616</v>
      </c>
      <c r="J176" s="19" t="n">
        <v>400000000</v>
      </c>
      <c r="K176" s="19" t="n">
        <v>100000000</v>
      </c>
      <c r="L176" s="0" t="n">
        <v>2005</v>
      </c>
      <c r="M176" s="20" t="n">
        <v>38353</v>
      </c>
      <c r="N176" s="20" t="n">
        <v>43831</v>
      </c>
      <c r="O176" s="20" t="n">
        <v>43831</v>
      </c>
      <c r="P176" s="20" t="n">
        <v>44196</v>
      </c>
      <c r="Q176" s="21" t="s">
        <v>592</v>
      </c>
      <c r="R176" s="21" t="s">
        <v>592</v>
      </c>
      <c r="S176" s="19" t="n">
        <v>9000000</v>
      </c>
      <c r="T176" s="21" t="s">
        <v>592</v>
      </c>
      <c r="U176" s="21" t="s">
        <v>592</v>
      </c>
      <c r="V176" s="21" t="s">
        <v>592</v>
      </c>
      <c r="W176" s="21" t="s">
        <v>592</v>
      </c>
      <c r="X176" s="21" t="s">
        <v>592</v>
      </c>
      <c r="Y176" s="21" t="s">
        <v>592</v>
      </c>
      <c r="Z176" s="21" t="s">
        <v>592</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 0)</f>
        <v>0.04</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14086643.8356164</v>
      </c>
      <c r="AQ176" s="27" t="s">
        <v>594</v>
      </c>
    </row>
    <row r="177" customFormat="false" ht="13.8" hidden="false" customHeight="false" outlineLevel="0" collapsed="false">
      <c r="A177" s="17" t="s">
        <v>600</v>
      </c>
      <c r="B177" s="17" t="s">
        <v>587</v>
      </c>
      <c r="C177" s="0" t="s">
        <v>508</v>
      </c>
      <c r="D177" s="17" t="s">
        <v>529</v>
      </c>
      <c r="E177" s="18" t="s">
        <v>614</v>
      </c>
      <c r="F177" s="19" t="n">
        <v>8</v>
      </c>
      <c r="G177" s="18" t="s">
        <v>589</v>
      </c>
      <c r="H177" s="18" t="s">
        <v>615</v>
      </c>
      <c r="I177" s="18" t="s">
        <v>616</v>
      </c>
      <c r="J177" s="19" t="n">
        <v>410000000</v>
      </c>
      <c r="K177" s="19" t="n">
        <v>400000000</v>
      </c>
      <c r="L177" s="0" t="n">
        <v>2020</v>
      </c>
      <c r="M177" s="20" t="n">
        <v>43831</v>
      </c>
      <c r="N177" s="20" t="n">
        <v>43831</v>
      </c>
      <c r="O177" s="20" t="n">
        <v>43831</v>
      </c>
      <c r="P177" s="20" t="n">
        <v>44196</v>
      </c>
      <c r="Q177" s="21" t="s">
        <v>592</v>
      </c>
      <c r="R177" s="21" t="s">
        <v>592</v>
      </c>
      <c r="S177" s="19" t="s">
        <v>593</v>
      </c>
      <c r="T177" s="21" t="s">
        <v>592</v>
      </c>
      <c r="U177" s="21" t="s">
        <v>592</v>
      </c>
      <c r="V177" s="21" t="s">
        <v>592</v>
      </c>
      <c r="W177" s="21" t="s">
        <v>592</v>
      </c>
      <c r="X177" s="21" t="s">
        <v>592</v>
      </c>
      <c r="Y177" s="21" t="s">
        <v>592</v>
      </c>
      <c r="Z177" s="21" t="s">
        <v>592</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 0)</f>
        <v>0.04</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38046575.3424658</v>
      </c>
      <c r="AQ177" s="27" t="s">
        <v>594</v>
      </c>
    </row>
    <row r="178" customFormat="false" ht="13.8" hidden="false" customHeight="false" outlineLevel="0" collapsed="false">
      <c r="A178" s="17"/>
      <c r="B178" s="17" t="s">
        <v>595</v>
      </c>
      <c r="C178" s="0" t="s">
        <v>508</v>
      </c>
      <c r="D178" s="17" t="s">
        <v>529</v>
      </c>
      <c r="E178" s="18" t="s">
        <v>614</v>
      </c>
      <c r="F178" s="19" t="n">
        <v>8</v>
      </c>
      <c r="G178" s="18" t="s">
        <v>589</v>
      </c>
      <c r="H178" s="18" t="s">
        <v>615</v>
      </c>
      <c r="I178" s="18" t="s">
        <v>616</v>
      </c>
      <c r="J178" s="19" t="n">
        <v>500000000</v>
      </c>
      <c r="K178" s="19" t="n">
        <v>400000000</v>
      </c>
      <c r="L178" s="0" t="n">
        <v>2017</v>
      </c>
      <c r="M178" s="20" t="n">
        <v>42736</v>
      </c>
      <c r="N178" s="20" t="n">
        <v>43831</v>
      </c>
      <c r="O178" s="20" t="n">
        <v>43831</v>
      </c>
      <c r="P178" s="20" t="n">
        <v>44196</v>
      </c>
      <c r="Q178" s="21" t="s">
        <v>592</v>
      </c>
      <c r="R178" s="21" t="s">
        <v>592</v>
      </c>
      <c r="S178" s="19" t="s">
        <v>593</v>
      </c>
      <c r="T178" s="21" t="s">
        <v>592</v>
      </c>
      <c r="U178" s="21" t="s">
        <v>592</v>
      </c>
      <c r="V178" s="21" t="s">
        <v>592</v>
      </c>
      <c r="W178" s="21" t="s">
        <v>592</v>
      </c>
      <c r="X178" s="21" t="s">
        <v>592</v>
      </c>
      <c r="Y178" s="21" t="s">
        <v>592</v>
      </c>
      <c r="Z178" s="21" t="s">
        <v>592</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 0)</f>
        <v>0.04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39546575.3424658</v>
      </c>
      <c r="AQ178" s="27" t="s">
        <v>594</v>
      </c>
    </row>
    <row r="179" customFormat="false" ht="13.8" hidden="false" customHeight="false" outlineLevel="0" collapsed="false">
      <c r="A179" s="17"/>
      <c r="B179" s="17" t="s">
        <v>596</v>
      </c>
      <c r="C179" s="0" t="s">
        <v>508</v>
      </c>
      <c r="D179" s="17" t="s">
        <v>529</v>
      </c>
      <c r="E179" s="18" t="s">
        <v>614</v>
      </c>
      <c r="F179" s="19" t="n">
        <v>8</v>
      </c>
      <c r="G179" s="18" t="s">
        <v>589</v>
      </c>
      <c r="H179" s="18" t="s">
        <v>615</v>
      </c>
      <c r="I179" s="18" t="s">
        <v>616</v>
      </c>
      <c r="J179" s="19" t="n">
        <v>450000000</v>
      </c>
      <c r="K179" s="19" t="n">
        <v>400000000</v>
      </c>
      <c r="L179" s="0" t="n">
        <v>2014</v>
      </c>
      <c r="M179" s="20" t="n">
        <v>41640</v>
      </c>
      <c r="N179" s="20" t="n">
        <v>43831</v>
      </c>
      <c r="O179" s="20" t="n">
        <v>43831</v>
      </c>
      <c r="P179" s="20" t="n">
        <v>44196</v>
      </c>
      <c r="Q179" s="21" t="s">
        <v>592</v>
      </c>
      <c r="R179" s="21" t="s">
        <v>592</v>
      </c>
      <c r="S179" s="19" t="s">
        <v>593</v>
      </c>
      <c r="T179" s="21" t="s">
        <v>592</v>
      </c>
      <c r="U179" s="21" t="s">
        <v>592</v>
      </c>
      <c r="V179" s="21" t="s">
        <v>592</v>
      </c>
      <c r="W179" s="21" t="s">
        <v>592</v>
      </c>
      <c r="X179" s="21" t="s">
        <v>592</v>
      </c>
      <c r="Y179" s="21" t="s">
        <v>592</v>
      </c>
      <c r="Z179" s="21" t="s">
        <v>592</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 0)</f>
        <v>0.04</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41646575.3424658</v>
      </c>
      <c r="AQ179" s="27" t="s">
        <v>594</v>
      </c>
    </row>
    <row r="180" customFormat="false" ht="13.8" hidden="false" customHeight="false" outlineLevel="0" collapsed="false">
      <c r="A180" s="17"/>
      <c r="B180" s="17" t="s">
        <v>597</v>
      </c>
      <c r="C180" s="0" t="s">
        <v>508</v>
      </c>
      <c r="D180" s="17" t="s">
        <v>529</v>
      </c>
      <c r="E180" s="18" t="s">
        <v>614</v>
      </c>
      <c r="F180" s="19" t="n">
        <v>8</v>
      </c>
      <c r="G180" s="18" t="s">
        <v>589</v>
      </c>
      <c r="H180" s="18" t="s">
        <v>615</v>
      </c>
      <c r="I180" s="18" t="s">
        <v>616</v>
      </c>
      <c r="J180" s="19" t="n">
        <v>600000000</v>
      </c>
      <c r="K180" s="19" t="n">
        <v>400000000</v>
      </c>
      <c r="L180" s="0" t="n">
        <v>2010</v>
      </c>
      <c r="M180" s="20" t="n">
        <v>40179</v>
      </c>
      <c r="N180" s="20" t="n">
        <v>43831</v>
      </c>
      <c r="O180" s="20" t="n">
        <v>43831</v>
      </c>
      <c r="P180" s="20" t="n">
        <v>44196</v>
      </c>
      <c r="Q180" s="21" t="s">
        <v>592</v>
      </c>
      <c r="R180" s="21" t="s">
        <v>592</v>
      </c>
      <c r="S180" s="19" t="s">
        <v>593</v>
      </c>
      <c r="T180" s="21" t="s">
        <v>592</v>
      </c>
      <c r="U180" s="21" t="s">
        <v>592</v>
      </c>
      <c r="V180" s="21" t="s">
        <v>592</v>
      </c>
      <c r="W180" s="21" t="s">
        <v>592</v>
      </c>
      <c r="X180" s="21" t="s">
        <v>592</v>
      </c>
      <c r="Y180" s="21" t="s">
        <v>592</v>
      </c>
      <c r="Z180" s="21" t="s">
        <v>592</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 0)</f>
        <v>0.04</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43746575.3424658</v>
      </c>
      <c r="AQ180" s="27" t="s">
        <v>594</v>
      </c>
    </row>
    <row r="181" customFormat="false" ht="13.8" hidden="false" customHeight="false" outlineLevel="0" collapsed="false">
      <c r="A181" s="17"/>
      <c r="B181" s="17" t="s">
        <v>598</v>
      </c>
      <c r="C181" s="0" t="s">
        <v>508</v>
      </c>
      <c r="D181" s="17" t="s">
        <v>529</v>
      </c>
      <c r="E181" s="18" t="s">
        <v>614</v>
      </c>
      <c r="F181" s="19" t="n">
        <v>8</v>
      </c>
      <c r="G181" s="18" t="s">
        <v>589</v>
      </c>
      <c r="H181" s="18" t="s">
        <v>615</v>
      </c>
      <c r="I181" s="18" t="s">
        <v>616</v>
      </c>
      <c r="J181" s="19" t="n">
        <v>2600000000</v>
      </c>
      <c r="K181" s="19" t="n">
        <v>400000000</v>
      </c>
      <c r="L181" s="0" t="n">
        <v>2005</v>
      </c>
      <c r="M181" s="20" t="n">
        <v>38353</v>
      </c>
      <c r="N181" s="20" t="n">
        <v>43831</v>
      </c>
      <c r="O181" s="20" t="n">
        <v>43831</v>
      </c>
      <c r="P181" s="20" t="n">
        <v>44196</v>
      </c>
      <c r="Q181" s="21" t="s">
        <v>592</v>
      </c>
      <c r="R181" s="21" t="s">
        <v>592</v>
      </c>
      <c r="S181" s="19" t="n">
        <v>9000000</v>
      </c>
      <c r="T181" s="21" t="s">
        <v>592</v>
      </c>
      <c r="U181" s="21" t="s">
        <v>592</v>
      </c>
      <c r="V181" s="21" t="s">
        <v>592</v>
      </c>
      <c r="W181" s="21" t="s">
        <v>592</v>
      </c>
      <c r="X181" s="21" t="s">
        <v>592</v>
      </c>
      <c r="Y181" s="21" t="s">
        <v>592</v>
      </c>
      <c r="Z181" s="21" t="s">
        <v>592</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 0)</f>
        <v>0.04</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46446575.3424658</v>
      </c>
      <c r="AQ181" s="27" t="s">
        <v>594</v>
      </c>
    </row>
    <row r="182" customFormat="false" ht="13.8" hidden="false" customHeight="false" outlineLevel="0" collapsed="false">
      <c r="A182" s="17" t="s">
        <v>586</v>
      </c>
      <c r="B182" s="17" t="s">
        <v>587</v>
      </c>
      <c r="C182" s="0" t="s">
        <v>508</v>
      </c>
      <c r="D182" s="17" t="s">
        <v>522</v>
      </c>
      <c r="E182" s="18" t="s">
        <v>617</v>
      </c>
      <c r="F182" s="19" t="n">
        <v>0</v>
      </c>
      <c r="G182" s="18" t="s">
        <v>589</v>
      </c>
      <c r="H182" s="18" t="s">
        <v>618</v>
      </c>
      <c r="I182" s="18" t="s">
        <v>591</v>
      </c>
      <c r="J182" s="19" t="n">
        <v>390000000</v>
      </c>
      <c r="K182" s="19" t="n">
        <v>100000000</v>
      </c>
      <c r="L182" s="0" t="n">
        <v>2020</v>
      </c>
      <c r="M182" s="20" t="n">
        <v>43831</v>
      </c>
      <c r="N182" s="20" t="n">
        <v>43831</v>
      </c>
      <c r="O182" s="20" t="n">
        <v>43831</v>
      </c>
      <c r="P182" s="20" t="n">
        <v>44196</v>
      </c>
      <c r="Q182" s="21" t="s">
        <v>592</v>
      </c>
      <c r="R182" s="21" t="s">
        <v>592</v>
      </c>
      <c r="S182" s="19" t="s">
        <v>593</v>
      </c>
      <c r="T182" s="21" t="s">
        <v>592</v>
      </c>
      <c r="U182" s="21" t="s">
        <v>592</v>
      </c>
      <c r="V182" s="21" t="s">
        <v>592</v>
      </c>
      <c r="W182" s="21" t="s">
        <v>592</v>
      </c>
      <c r="X182" s="21" t="s">
        <v>592</v>
      </c>
      <c r="Y182" s="21" t="s">
        <v>592</v>
      </c>
      <c r="Z182" s="21" t="s">
        <v>592</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 0)</f>
        <v>0.04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9511643.83561644</v>
      </c>
      <c r="AQ182" s="27" t="s">
        <v>594</v>
      </c>
    </row>
    <row r="183" customFormat="false" ht="13.8" hidden="false" customHeight="false" outlineLevel="0" collapsed="false">
      <c r="A183" s="17"/>
      <c r="B183" s="17" t="s">
        <v>595</v>
      </c>
      <c r="C183" s="0" t="s">
        <v>508</v>
      </c>
      <c r="D183" s="17" t="s">
        <v>522</v>
      </c>
      <c r="E183" s="18" t="s">
        <v>617</v>
      </c>
      <c r="F183" s="19" t="n">
        <v>0</v>
      </c>
      <c r="G183" s="18" t="s">
        <v>589</v>
      </c>
      <c r="H183" s="18" t="s">
        <v>618</v>
      </c>
      <c r="I183" s="18" t="s">
        <v>591</v>
      </c>
      <c r="J183" s="19" t="n">
        <v>390000000</v>
      </c>
      <c r="K183" s="19" t="n">
        <v>100000000</v>
      </c>
      <c r="L183" s="0" t="n">
        <v>2017</v>
      </c>
      <c r="M183" s="20" t="n">
        <v>42736</v>
      </c>
      <c r="N183" s="20" t="n">
        <v>43831</v>
      </c>
      <c r="O183" s="20" t="n">
        <v>43831</v>
      </c>
      <c r="P183" s="20" t="n">
        <v>44196</v>
      </c>
      <c r="Q183" s="21" t="s">
        <v>592</v>
      </c>
      <c r="R183" s="21" t="s">
        <v>592</v>
      </c>
      <c r="S183" s="19" t="s">
        <v>593</v>
      </c>
      <c r="T183" s="21" t="s">
        <v>592</v>
      </c>
      <c r="U183" s="21" t="s">
        <v>592</v>
      </c>
      <c r="V183" s="21" t="s">
        <v>592</v>
      </c>
      <c r="W183" s="21" t="s">
        <v>592</v>
      </c>
      <c r="X183" s="21" t="s">
        <v>592</v>
      </c>
      <c r="Y183" s="21" t="s">
        <v>592</v>
      </c>
      <c r="Z183" s="21" t="s">
        <v>592</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 0)</f>
        <v>0.04</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9886643.83561644</v>
      </c>
      <c r="AQ183" s="27" t="s">
        <v>594</v>
      </c>
    </row>
    <row r="184" customFormat="false" ht="13.8" hidden="false" customHeight="false" outlineLevel="0" collapsed="false">
      <c r="A184" s="17"/>
      <c r="B184" s="17" t="s">
        <v>596</v>
      </c>
      <c r="C184" s="0" t="s">
        <v>508</v>
      </c>
      <c r="D184" s="17" t="s">
        <v>522</v>
      </c>
      <c r="E184" s="18" t="s">
        <v>617</v>
      </c>
      <c r="F184" s="19" t="n">
        <v>0</v>
      </c>
      <c r="G184" s="18" t="s">
        <v>589</v>
      </c>
      <c r="H184" s="18" t="s">
        <v>618</v>
      </c>
      <c r="I184" s="18" t="s">
        <v>591</v>
      </c>
      <c r="J184" s="19" t="n">
        <v>390000000</v>
      </c>
      <c r="K184" s="19" t="n">
        <v>100000000</v>
      </c>
      <c r="L184" s="0" t="n">
        <v>2014</v>
      </c>
      <c r="M184" s="20" t="n">
        <v>41640</v>
      </c>
      <c r="N184" s="20" t="n">
        <v>43831</v>
      </c>
      <c r="O184" s="20" t="n">
        <v>43831</v>
      </c>
      <c r="P184" s="20" t="n">
        <v>44196</v>
      </c>
      <c r="Q184" s="21" t="s">
        <v>592</v>
      </c>
      <c r="R184" s="21" t="s">
        <v>592</v>
      </c>
      <c r="S184" s="19" t="s">
        <v>593</v>
      </c>
      <c r="T184" s="21" t="s">
        <v>592</v>
      </c>
      <c r="U184" s="21" t="s">
        <v>592</v>
      </c>
      <c r="V184" s="21" t="s">
        <v>592</v>
      </c>
      <c r="W184" s="21" t="s">
        <v>592</v>
      </c>
      <c r="X184" s="21" t="s">
        <v>592</v>
      </c>
      <c r="Y184" s="21" t="s">
        <v>592</v>
      </c>
      <c r="Z184" s="21" t="s">
        <v>592</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 0)</f>
        <v>0.04</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10486643.8356164</v>
      </c>
      <c r="AQ184" s="27" t="s">
        <v>594</v>
      </c>
    </row>
    <row r="185" customFormat="false" ht="13.8" hidden="false" customHeight="false" outlineLevel="0" collapsed="false">
      <c r="A185" s="17"/>
      <c r="B185" s="17" t="s">
        <v>597</v>
      </c>
      <c r="C185" s="0" t="s">
        <v>508</v>
      </c>
      <c r="D185" s="17" t="s">
        <v>522</v>
      </c>
      <c r="E185" s="18" t="s">
        <v>617</v>
      </c>
      <c r="F185" s="19" t="n">
        <v>0</v>
      </c>
      <c r="G185" s="18" t="s">
        <v>589</v>
      </c>
      <c r="H185" s="18" t="s">
        <v>618</v>
      </c>
      <c r="I185" s="18" t="s">
        <v>591</v>
      </c>
      <c r="J185" s="19" t="n">
        <v>390000000</v>
      </c>
      <c r="K185" s="19" t="n">
        <v>100000000</v>
      </c>
      <c r="L185" s="0" t="n">
        <v>2010</v>
      </c>
      <c r="M185" s="20" t="n">
        <v>40179</v>
      </c>
      <c r="N185" s="20" t="n">
        <v>43831</v>
      </c>
      <c r="O185" s="20" t="n">
        <v>43831</v>
      </c>
      <c r="P185" s="20" t="n">
        <v>44196</v>
      </c>
      <c r="Q185" s="21" t="s">
        <v>592</v>
      </c>
      <c r="R185" s="21" t="s">
        <v>592</v>
      </c>
      <c r="S185" s="19" t="s">
        <v>593</v>
      </c>
      <c r="T185" s="21" t="s">
        <v>592</v>
      </c>
      <c r="U185" s="21" t="s">
        <v>592</v>
      </c>
      <c r="V185" s="21" t="s">
        <v>592</v>
      </c>
      <c r="W185" s="21" t="s">
        <v>592</v>
      </c>
      <c r="X185" s="21" t="s">
        <v>592</v>
      </c>
      <c r="Y185" s="21" t="s">
        <v>592</v>
      </c>
      <c r="Z185" s="21" t="s">
        <v>592</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 0)</f>
        <v>0.04</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11236643.8356164</v>
      </c>
      <c r="AQ185" s="27" t="s">
        <v>594</v>
      </c>
    </row>
    <row r="186" customFormat="false" ht="13.8" hidden="false" customHeight="false" outlineLevel="0" collapsed="false">
      <c r="A186" s="17"/>
      <c r="B186" s="17" t="s">
        <v>598</v>
      </c>
      <c r="C186" s="0" t="s">
        <v>508</v>
      </c>
      <c r="D186" s="17" t="s">
        <v>522</v>
      </c>
      <c r="E186" s="18" t="s">
        <v>617</v>
      </c>
      <c r="F186" s="19" t="n">
        <v>0</v>
      </c>
      <c r="G186" s="18" t="s">
        <v>589</v>
      </c>
      <c r="H186" s="18" t="s">
        <v>618</v>
      </c>
      <c r="I186" s="18" t="s">
        <v>591</v>
      </c>
      <c r="J186" s="19" t="n">
        <v>390000000</v>
      </c>
      <c r="K186" s="19" t="n">
        <v>400000000</v>
      </c>
      <c r="L186" s="0" t="n">
        <v>2005</v>
      </c>
      <c r="M186" s="20" t="n">
        <v>38353</v>
      </c>
      <c r="N186" s="20" t="n">
        <v>43831</v>
      </c>
      <c r="O186" s="20" t="n">
        <v>43831</v>
      </c>
      <c r="P186" s="20" t="n">
        <v>44196</v>
      </c>
      <c r="Q186" s="21" t="s">
        <v>592</v>
      </c>
      <c r="R186" s="21" t="s">
        <v>592</v>
      </c>
      <c r="S186" s="19" t="n">
        <v>9000000</v>
      </c>
      <c r="T186" s="21" t="s">
        <v>592</v>
      </c>
      <c r="U186" s="21" t="s">
        <v>592</v>
      </c>
      <c r="V186" s="21" t="s">
        <v>592</v>
      </c>
      <c r="W186" s="21" t="s">
        <v>592</v>
      </c>
      <c r="X186" s="21" t="s">
        <v>592</v>
      </c>
      <c r="Y186" s="21" t="s">
        <v>592</v>
      </c>
      <c r="Z186" s="21" t="s">
        <v>592</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 0)</f>
        <v>0.04</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47646575.3424658</v>
      </c>
      <c r="AQ186" s="27" t="s">
        <v>594</v>
      </c>
    </row>
    <row r="187" customFormat="false" ht="13.8" hidden="false" customHeight="false" outlineLevel="0" collapsed="false">
      <c r="A187" s="17" t="s">
        <v>599</v>
      </c>
      <c r="B187" s="17" t="s">
        <v>587</v>
      </c>
      <c r="C187" s="0" t="s">
        <v>508</v>
      </c>
      <c r="D187" s="17" t="s">
        <v>522</v>
      </c>
      <c r="E187" s="18" t="s">
        <v>617</v>
      </c>
      <c r="F187" s="19" t="n">
        <v>0</v>
      </c>
      <c r="G187" s="18" t="s">
        <v>589</v>
      </c>
      <c r="H187" s="18" t="s">
        <v>618</v>
      </c>
      <c r="I187" s="18" t="s">
        <v>591</v>
      </c>
      <c r="J187" s="19" t="n">
        <v>400000000</v>
      </c>
      <c r="K187" s="19" t="n">
        <v>100000000</v>
      </c>
      <c r="L187" s="0" t="n">
        <v>2020</v>
      </c>
      <c r="M187" s="20" t="n">
        <v>43831</v>
      </c>
      <c r="N187" s="20" t="n">
        <v>43831</v>
      </c>
      <c r="O187" s="20" t="n">
        <v>43831</v>
      </c>
      <c r="P187" s="20" t="n">
        <v>44196</v>
      </c>
      <c r="Q187" s="21" t="s">
        <v>592</v>
      </c>
      <c r="R187" s="21" t="s">
        <v>592</v>
      </c>
      <c r="S187" s="19" t="n">
        <v>9000000</v>
      </c>
      <c r="T187" s="21" t="s">
        <v>592</v>
      </c>
      <c r="U187" s="21" t="s">
        <v>592</v>
      </c>
      <c r="V187" s="21" t="s">
        <v>592</v>
      </c>
      <c r="W187" s="21" t="s">
        <v>592</v>
      </c>
      <c r="X187" s="21" t="s">
        <v>592</v>
      </c>
      <c r="Y187" s="21" t="s">
        <v>592</v>
      </c>
      <c r="Z187" s="21" t="s">
        <v>592</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 0)</f>
        <v>0.04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11611643.8356164</v>
      </c>
      <c r="AQ187" s="27" t="s">
        <v>594</v>
      </c>
    </row>
    <row r="188" customFormat="false" ht="13.8" hidden="false" customHeight="false" outlineLevel="0" collapsed="false">
      <c r="A188" s="17"/>
      <c r="B188" s="17" t="s">
        <v>595</v>
      </c>
      <c r="C188" s="0" t="s">
        <v>508</v>
      </c>
      <c r="D188" s="17" t="s">
        <v>522</v>
      </c>
      <c r="E188" s="18" t="s">
        <v>617</v>
      </c>
      <c r="F188" s="19" t="n">
        <v>0</v>
      </c>
      <c r="G188" s="18" t="s">
        <v>589</v>
      </c>
      <c r="H188" s="18" t="s">
        <v>618</v>
      </c>
      <c r="I188" s="18" t="s">
        <v>591</v>
      </c>
      <c r="J188" s="19" t="n">
        <v>400000000</v>
      </c>
      <c r="K188" s="19" t="n">
        <v>100000000</v>
      </c>
      <c r="L188" s="0" t="n">
        <v>2017</v>
      </c>
      <c r="M188" s="20" t="n">
        <v>42736</v>
      </c>
      <c r="N188" s="20" t="n">
        <v>43831</v>
      </c>
      <c r="O188" s="20" t="n">
        <v>43831</v>
      </c>
      <c r="P188" s="20" t="n">
        <v>44196</v>
      </c>
      <c r="Q188" s="21" t="s">
        <v>592</v>
      </c>
      <c r="R188" s="21" t="s">
        <v>592</v>
      </c>
      <c r="S188" s="19" t="n">
        <v>15000000</v>
      </c>
      <c r="T188" s="21" t="s">
        <v>592</v>
      </c>
      <c r="U188" s="21" t="s">
        <v>592</v>
      </c>
      <c r="V188" s="21" t="s">
        <v>592</v>
      </c>
      <c r="W188" s="21" t="s">
        <v>592</v>
      </c>
      <c r="X188" s="21" t="s">
        <v>592</v>
      </c>
      <c r="Y188" s="21" t="s">
        <v>592</v>
      </c>
      <c r="Z188" s="21" t="s">
        <v>592</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 0)</f>
        <v>0.04</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12886643.8356164</v>
      </c>
      <c r="AQ188" s="27" t="s">
        <v>594</v>
      </c>
    </row>
    <row r="189" customFormat="false" ht="13.8" hidden="false" customHeight="false" outlineLevel="0" collapsed="false">
      <c r="A189" s="17"/>
      <c r="B189" s="17" t="s">
        <v>596</v>
      </c>
      <c r="C189" s="0" t="s">
        <v>508</v>
      </c>
      <c r="D189" s="17" t="s">
        <v>522</v>
      </c>
      <c r="E189" s="18" t="s">
        <v>617</v>
      </c>
      <c r="F189" s="19" t="n">
        <v>0</v>
      </c>
      <c r="G189" s="18" t="s">
        <v>589</v>
      </c>
      <c r="H189" s="18" t="s">
        <v>618</v>
      </c>
      <c r="I189" s="18" t="s">
        <v>591</v>
      </c>
      <c r="J189" s="19" t="n">
        <v>400000000</v>
      </c>
      <c r="K189" s="19" t="n">
        <v>100000000</v>
      </c>
      <c r="L189" s="0" t="n">
        <v>2014</v>
      </c>
      <c r="M189" s="20" t="n">
        <v>41640</v>
      </c>
      <c r="N189" s="20" t="n">
        <v>43831</v>
      </c>
      <c r="O189" s="20" t="n">
        <v>43831</v>
      </c>
      <c r="P189" s="20" t="n">
        <v>44196</v>
      </c>
      <c r="Q189" s="21" t="s">
        <v>592</v>
      </c>
      <c r="R189" s="21" t="s">
        <v>592</v>
      </c>
      <c r="S189" s="19" t="n">
        <v>21000000</v>
      </c>
      <c r="T189" s="21" t="s">
        <v>592</v>
      </c>
      <c r="U189" s="21" t="s">
        <v>592</v>
      </c>
      <c r="V189" s="21" t="s">
        <v>592</v>
      </c>
      <c r="W189" s="21" t="s">
        <v>592</v>
      </c>
      <c r="X189" s="21" t="s">
        <v>592</v>
      </c>
      <c r="Y189" s="21" t="s">
        <v>592</v>
      </c>
      <c r="Z189" s="21" t="s">
        <v>592</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 0)</f>
        <v>0.04</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15586643.8356164</v>
      </c>
      <c r="AQ189" s="27" t="s">
        <v>594</v>
      </c>
    </row>
    <row r="190" customFormat="false" ht="13.8" hidden="false" customHeight="false" outlineLevel="0" collapsed="false">
      <c r="A190" s="17"/>
      <c r="B190" s="17" t="s">
        <v>597</v>
      </c>
      <c r="C190" s="0" t="s">
        <v>508</v>
      </c>
      <c r="D190" s="17" t="s">
        <v>522</v>
      </c>
      <c r="E190" s="18" t="s">
        <v>617</v>
      </c>
      <c r="F190" s="19" t="n">
        <v>0</v>
      </c>
      <c r="G190" s="18" t="s">
        <v>589</v>
      </c>
      <c r="H190" s="18" t="s">
        <v>618</v>
      </c>
      <c r="I190" s="18" t="s">
        <v>591</v>
      </c>
      <c r="J190" s="19" t="n">
        <v>400000000</v>
      </c>
      <c r="K190" s="19" t="n">
        <v>100000000</v>
      </c>
      <c r="L190" s="0" t="n">
        <v>2010</v>
      </c>
      <c r="M190" s="20" t="n">
        <v>40179</v>
      </c>
      <c r="N190" s="20" t="n">
        <v>43831</v>
      </c>
      <c r="O190" s="20" t="n">
        <v>43831</v>
      </c>
      <c r="P190" s="20" t="n">
        <v>44196</v>
      </c>
      <c r="Q190" s="21" t="s">
        <v>592</v>
      </c>
      <c r="R190" s="21" t="s">
        <v>592</v>
      </c>
      <c r="S190" s="19" t="n">
        <v>9000000</v>
      </c>
      <c r="T190" s="21" t="s">
        <v>592</v>
      </c>
      <c r="U190" s="21" t="s">
        <v>592</v>
      </c>
      <c r="V190" s="21" t="s">
        <v>592</v>
      </c>
      <c r="W190" s="21" t="s">
        <v>592</v>
      </c>
      <c r="X190" s="21" t="s">
        <v>592</v>
      </c>
      <c r="Y190" s="21" t="s">
        <v>592</v>
      </c>
      <c r="Z190" s="21" t="s">
        <v>592</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 0)</f>
        <v>0.04</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13336643.8356164</v>
      </c>
      <c r="AQ190" s="27" t="s">
        <v>594</v>
      </c>
    </row>
    <row r="191" customFormat="false" ht="13.8" hidden="false" customHeight="false" outlineLevel="0" collapsed="false">
      <c r="A191" s="17"/>
      <c r="B191" s="17" t="s">
        <v>598</v>
      </c>
      <c r="C191" s="0" t="s">
        <v>508</v>
      </c>
      <c r="D191" s="17" t="s">
        <v>522</v>
      </c>
      <c r="E191" s="18" t="s">
        <v>617</v>
      </c>
      <c r="F191" s="19" t="n">
        <v>0</v>
      </c>
      <c r="G191" s="18" t="s">
        <v>589</v>
      </c>
      <c r="H191" s="18" t="s">
        <v>618</v>
      </c>
      <c r="I191" s="18" t="s">
        <v>591</v>
      </c>
      <c r="J191" s="19" t="n">
        <v>600000000</v>
      </c>
      <c r="K191" s="19" t="n">
        <v>400000000</v>
      </c>
      <c r="L191" s="0" t="n">
        <v>2005</v>
      </c>
      <c r="M191" s="20" t="n">
        <v>38353</v>
      </c>
      <c r="N191" s="20" t="n">
        <v>43831</v>
      </c>
      <c r="O191" s="20" t="n">
        <v>43831</v>
      </c>
      <c r="P191" s="20" t="n">
        <v>44196</v>
      </c>
      <c r="Q191" s="21" t="s">
        <v>592</v>
      </c>
      <c r="R191" s="21" t="s">
        <v>592</v>
      </c>
      <c r="S191" s="19" t="n">
        <v>9000000</v>
      </c>
      <c r="T191" s="21" t="s">
        <v>592</v>
      </c>
      <c r="U191" s="21" t="s">
        <v>592</v>
      </c>
      <c r="V191" s="21" t="s">
        <v>592</v>
      </c>
      <c r="W191" s="21" t="s">
        <v>592</v>
      </c>
      <c r="X191" s="21" t="s">
        <v>592</v>
      </c>
      <c r="Y191" s="21" t="s">
        <v>592</v>
      </c>
      <c r="Z191" s="21" t="s">
        <v>592</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 0)</f>
        <v>0.04</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46446575.3424658</v>
      </c>
      <c r="AQ191" s="27" t="s">
        <v>594</v>
      </c>
    </row>
    <row r="192" customFormat="false" ht="13.8" hidden="false" customHeight="false" outlineLevel="0" collapsed="false">
      <c r="A192" s="17" t="s">
        <v>600</v>
      </c>
      <c r="B192" s="17" t="s">
        <v>587</v>
      </c>
      <c r="C192" s="0" t="s">
        <v>508</v>
      </c>
      <c r="D192" s="17" t="s">
        <v>522</v>
      </c>
      <c r="E192" s="18" t="s">
        <v>617</v>
      </c>
      <c r="F192" s="19" t="n">
        <v>0</v>
      </c>
      <c r="G192" s="18" t="s">
        <v>589</v>
      </c>
      <c r="H192" s="18" t="s">
        <v>618</v>
      </c>
      <c r="I192" s="18" t="s">
        <v>591</v>
      </c>
      <c r="J192" s="19" t="n">
        <v>410000000</v>
      </c>
      <c r="K192" s="19" t="n">
        <v>400000000</v>
      </c>
      <c r="L192" s="0" t="n">
        <v>2020</v>
      </c>
      <c r="M192" s="20" t="n">
        <v>43831</v>
      </c>
      <c r="N192" s="20" t="n">
        <v>43831</v>
      </c>
      <c r="O192" s="20" t="n">
        <v>43831</v>
      </c>
      <c r="P192" s="20" t="n">
        <v>44196</v>
      </c>
      <c r="Q192" s="21" t="s">
        <v>592</v>
      </c>
      <c r="R192" s="21" t="s">
        <v>592</v>
      </c>
      <c r="S192" s="19" t="s">
        <v>593</v>
      </c>
      <c r="T192" s="21" t="s">
        <v>592</v>
      </c>
      <c r="U192" s="21" t="s">
        <v>592</v>
      </c>
      <c r="V192" s="21" t="s">
        <v>592</v>
      </c>
      <c r="W192" s="21" t="s">
        <v>592</v>
      </c>
      <c r="X192" s="21" t="s">
        <v>592</v>
      </c>
      <c r="Y192" s="21" t="s">
        <v>592</v>
      </c>
      <c r="Z192" s="21" t="s">
        <v>592</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 0)</f>
        <v>0.04</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37446575.3424658</v>
      </c>
      <c r="AQ192" s="27" t="s">
        <v>594</v>
      </c>
    </row>
    <row r="193" customFormat="false" ht="13.8" hidden="false" customHeight="false" outlineLevel="0" collapsed="false">
      <c r="A193" s="17"/>
      <c r="B193" s="17" t="s">
        <v>595</v>
      </c>
      <c r="C193" s="0" t="s">
        <v>508</v>
      </c>
      <c r="D193" s="17" t="s">
        <v>522</v>
      </c>
      <c r="E193" s="18" t="s">
        <v>617</v>
      </c>
      <c r="F193" s="19" t="n">
        <v>0</v>
      </c>
      <c r="G193" s="18" t="s">
        <v>589</v>
      </c>
      <c r="H193" s="18" t="s">
        <v>618</v>
      </c>
      <c r="I193" s="18" t="s">
        <v>591</v>
      </c>
      <c r="J193" s="19" t="n">
        <v>500000000</v>
      </c>
      <c r="K193" s="19" t="n">
        <v>400000000</v>
      </c>
      <c r="L193" s="0" t="n">
        <v>2017</v>
      </c>
      <c r="M193" s="20" t="n">
        <v>42736</v>
      </c>
      <c r="N193" s="20" t="n">
        <v>43831</v>
      </c>
      <c r="O193" s="20" t="n">
        <v>43831</v>
      </c>
      <c r="P193" s="20" t="n">
        <v>44196</v>
      </c>
      <c r="Q193" s="21" t="s">
        <v>592</v>
      </c>
      <c r="R193" s="21" t="s">
        <v>592</v>
      </c>
      <c r="S193" s="19" t="s">
        <v>593</v>
      </c>
      <c r="T193" s="21" t="s">
        <v>592</v>
      </c>
      <c r="U193" s="21" t="s">
        <v>592</v>
      </c>
      <c r="V193" s="21" t="s">
        <v>592</v>
      </c>
      <c r="W193" s="21" t="s">
        <v>592</v>
      </c>
      <c r="X193" s="21" t="s">
        <v>592</v>
      </c>
      <c r="Y193" s="21" t="s">
        <v>592</v>
      </c>
      <c r="Z193" s="21" t="s">
        <v>592</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 0)</f>
        <v>0.04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38946575.3424657</v>
      </c>
      <c r="AQ193" s="27" t="s">
        <v>594</v>
      </c>
    </row>
    <row r="194" customFormat="false" ht="13.8" hidden="false" customHeight="false" outlineLevel="0" collapsed="false">
      <c r="A194" s="17"/>
      <c r="B194" s="17" t="s">
        <v>596</v>
      </c>
      <c r="C194" s="0" t="s">
        <v>508</v>
      </c>
      <c r="D194" s="17" t="s">
        <v>522</v>
      </c>
      <c r="E194" s="18" t="s">
        <v>617</v>
      </c>
      <c r="F194" s="19" t="n">
        <v>0</v>
      </c>
      <c r="G194" s="18" t="s">
        <v>589</v>
      </c>
      <c r="H194" s="18" t="s">
        <v>618</v>
      </c>
      <c r="I194" s="18" t="s">
        <v>591</v>
      </c>
      <c r="J194" s="19" t="n">
        <v>450000000</v>
      </c>
      <c r="K194" s="19" t="n">
        <v>400000000</v>
      </c>
      <c r="L194" s="0" t="n">
        <v>2014</v>
      </c>
      <c r="M194" s="20" t="n">
        <v>41640</v>
      </c>
      <c r="N194" s="20" t="n">
        <v>43831</v>
      </c>
      <c r="O194" s="20" t="n">
        <v>43831</v>
      </c>
      <c r="P194" s="20" t="n">
        <v>44196</v>
      </c>
      <c r="Q194" s="21" t="s">
        <v>592</v>
      </c>
      <c r="R194" s="21" t="s">
        <v>592</v>
      </c>
      <c r="S194" s="19" t="s">
        <v>593</v>
      </c>
      <c r="T194" s="21" t="s">
        <v>592</v>
      </c>
      <c r="U194" s="21" t="s">
        <v>592</v>
      </c>
      <c r="V194" s="21" t="s">
        <v>592</v>
      </c>
      <c r="W194" s="21" t="s">
        <v>592</v>
      </c>
      <c r="X194" s="21" t="s">
        <v>592</v>
      </c>
      <c r="Y194" s="21" t="s">
        <v>592</v>
      </c>
      <c r="Z194" s="21" t="s">
        <v>592</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 0)</f>
        <v>0.04</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41046575.3424658</v>
      </c>
      <c r="AQ194" s="27" t="s">
        <v>594</v>
      </c>
    </row>
    <row r="195" customFormat="false" ht="13.8" hidden="false" customHeight="false" outlineLevel="0" collapsed="false">
      <c r="A195" s="17"/>
      <c r="B195" s="17" t="s">
        <v>597</v>
      </c>
      <c r="C195" s="0" t="s">
        <v>508</v>
      </c>
      <c r="D195" s="17" t="s">
        <v>522</v>
      </c>
      <c r="E195" s="18" t="s">
        <v>617</v>
      </c>
      <c r="F195" s="19" t="n">
        <v>0</v>
      </c>
      <c r="G195" s="18" t="s">
        <v>589</v>
      </c>
      <c r="H195" s="18" t="s">
        <v>618</v>
      </c>
      <c r="I195" s="18" t="s">
        <v>591</v>
      </c>
      <c r="J195" s="19" t="n">
        <v>600000000</v>
      </c>
      <c r="K195" s="19" t="n">
        <v>400000000</v>
      </c>
      <c r="L195" s="0" t="n">
        <v>2010</v>
      </c>
      <c r="M195" s="20" t="n">
        <v>40179</v>
      </c>
      <c r="N195" s="20" t="n">
        <v>43831</v>
      </c>
      <c r="O195" s="20" t="n">
        <v>43831</v>
      </c>
      <c r="P195" s="20" t="n">
        <v>44196</v>
      </c>
      <c r="Q195" s="21" t="s">
        <v>592</v>
      </c>
      <c r="R195" s="21" t="s">
        <v>592</v>
      </c>
      <c r="S195" s="19" t="s">
        <v>593</v>
      </c>
      <c r="T195" s="21" t="s">
        <v>592</v>
      </c>
      <c r="U195" s="21" t="s">
        <v>592</v>
      </c>
      <c r="V195" s="21" t="s">
        <v>592</v>
      </c>
      <c r="W195" s="21" t="s">
        <v>592</v>
      </c>
      <c r="X195" s="21" t="s">
        <v>592</v>
      </c>
      <c r="Y195" s="21" t="s">
        <v>592</v>
      </c>
      <c r="Z195" s="21" t="s">
        <v>592</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 0)</f>
        <v>0.04</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43746575.3424658</v>
      </c>
      <c r="AQ195" s="27" t="s">
        <v>594</v>
      </c>
    </row>
    <row r="196" customFormat="false" ht="13.8" hidden="false" customHeight="false" outlineLevel="0" collapsed="false">
      <c r="A196" s="17"/>
      <c r="B196" s="17" t="s">
        <v>598</v>
      </c>
      <c r="C196" s="0" t="s">
        <v>508</v>
      </c>
      <c r="D196" s="17" t="s">
        <v>522</v>
      </c>
      <c r="E196" s="18" t="s">
        <v>617</v>
      </c>
      <c r="F196" s="19" t="n">
        <v>0</v>
      </c>
      <c r="G196" s="18" t="s">
        <v>589</v>
      </c>
      <c r="H196" s="18" t="s">
        <v>618</v>
      </c>
      <c r="I196" s="18" t="s">
        <v>591</v>
      </c>
      <c r="J196" s="19" t="n">
        <v>600000000</v>
      </c>
      <c r="K196" s="19" t="n">
        <v>400000000</v>
      </c>
      <c r="L196" s="0" t="n">
        <v>2005</v>
      </c>
      <c r="M196" s="20" t="n">
        <v>38353</v>
      </c>
      <c r="N196" s="20" t="n">
        <v>43831</v>
      </c>
      <c r="O196" s="20" t="n">
        <v>43831</v>
      </c>
      <c r="P196" s="20" t="n">
        <v>44196</v>
      </c>
      <c r="Q196" s="21" t="s">
        <v>592</v>
      </c>
      <c r="R196" s="21" t="s">
        <v>592</v>
      </c>
      <c r="S196" s="19" t="n">
        <v>9000000</v>
      </c>
      <c r="T196" s="21" t="s">
        <v>592</v>
      </c>
      <c r="U196" s="21" t="s">
        <v>592</v>
      </c>
      <c r="V196" s="21" t="s">
        <v>592</v>
      </c>
      <c r="W196" s="21" t="s">
        <v>592</v>
      </c>
      <c r="X196" s="21" t="s">
        <v>592</v>
      </c>
      <c r="Y196" s="21" t="s">
        <v>592</v>
      </c>
      <c r="Z196" s="21" t="s">
        <v>592</v>
      </c>
      <c r="AA196" s="20"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2" t="n">
        <f aca="false">IF(J196&lt;=Parameters!$Y$2,INDEX('Bieu phi VCX'!$D$8:$N$33,MATCH(E196,'Bieu phi VCX'!$A$8:$A$33,0),MATCH(AC196,'Bieu phi VCX'!$D$7:$I$7,)),INDEX('Bieu phi VCX'!$J$8:$O$33,MATCH(E196,'Bieu phi VCX'!$A$8:$A$33,0),MATCH(AC196,'Bieu phi VCX'!$J$7:$O$7,)))</f>
        <v>0.019</v>
      </c>
      <c r="AE196" s="22" t="n">
        <f aca="false">IF(Q196="Y",Parameters!$Z$2,0)</f>
        <v>0.0005</v>
      </c>
      <c r="AF196" s="22" t="n">
        <f aca="false">IF(R196="Y", INDEX('Bieu phi VCX'!$R$8:$W$33,MATCH(E196,'Bieu phi VCX'!$A$8:$A$33,0),MATCH(AC196,'Bieu phi VCX'!$R$7:$W$7,0)), 0)</f>
        <v>0.004</v>
      </c>
      <c r="AG196" s="19" t="n">
        <f aca="false">VLOOKUP(S196,Parameters!$F$2:$G$5,2,0)</f>
        <v>1400000</v>
      </c>
      <c r="AH196" s="22" t="n">
        <f aca="false">IF(T196="Y", INDEX('Bieu phi VCX'!$X$8:$AC$33,MATCH(E196,'Bieu phi VCX'!$A$8:$A$33,0),MATCH(AC196,'Bieu phi VCX'!$X$7:$AC$7,0)),0)</f>
        <v>0.004</v>
      </c>
      <c r="AI196" s="23" t="n">
        <f aca="false">IF(U196="Y",INDEX('Bieu phi VCX'!$AJ$8:$AL$33,MATCH(E196,'Bieu phi VCX'!$A$8:$A$33,0),MATCH(VLOOKUP(F196,Parameters!$I$2:$J$4,2),'Bieu phi VCX'!$AJ$7:$AL$7,0)), 0)</f>
        <v>0.04</v>
      </c>
      <c r="AJ196" s="0" t="n">
        <f aca="false">IF(V196="Y",Parameters!$AA$2,1)</f>
        <v>1.5</v>
      </c>
      <c r="AK196" s="22" t="n">
        <f aca="false">IF(W196="Y", INDEX('Bieu phi VCX'!$AE$8:$AE$33,MATCH(E196,'Bieu phi VCX'!$A$8:$A$33,0),0),0)</f>
        <v>0.0015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46446575.3424658</v>
      </c>
      <c r="AQ196" s="27" t="s">
        <v>594</v>
      </c>
    </row>
    <row r="197" customFormat="false" ht="13.8" hidden="false" customHeight="false" outlineLevel="0" collapsed="false">
      <c r="A197" s="17" t="s">
        <v>586</v>
      </c>
      <c r="B197" s="17" t="s">
        <v>587</v>
      </c>
      <c r="C197" s="0" t="s">
        <v>508</v>
      </c>
      <c r="D197" s="17" t="s">
        <v>534</v>
      </c>
      <c r="E197" s="18" t="s">
        <v>619</v>
      </c>
      <c r="F197" s="19" t="n">
        <v>0</v>
      </c>
      <c r="G197" s="18" t="s">
        <v>589</v>
      </c>
      <c r="H197" s="18" t="s">
        <v>618</v>
      </c>
      <c r="I197" s="18" t="s">
        <v>591</v>
      </c>
      <c r="J197" s="19" t="n">
        <v>390000000</v>
      </c>
      <c r="K197" s="19" t="n">
        <v>100000000</v>
      </c>
      <c r="L197" s="0" t="n">
        <v>2020</v>
      </c>
      <c r="M197" s="20" t="n">
        <v>43831</v>
      </c>
      <c r="N197" s="20" t="n">
        <v>43831</v>
      </c>
      <c r="O197" s="20" t="n">
        <v>43831</v>
      </c>
      <c r="P197" s="20" t="n">
        <v>44196</v>
      </c>
      <c r="Q197" s="21" t="s">
        <v>592</v>
      </c>
      <c r="R197" s="21" t="s">
        <v>592</v>
      </c>
      <c r="S197" s="19" t="s">
        <v>593</v>
      </c>
      <c r="T197" s="21" t="s">
        <v>592</v>
      </c>
      <c r="U197" s="21" t="s">
        <v>592</v>
      </c>
      <c r="V197" s="21" t="s">
        <v>592</v>
      </c>
      <c r="W197" s="21" t="s">
        <v>592</v>
      </c>
      <c r="X197" s="21" t="s">
        <v>592</v>
      </c>
      <c r="Y197" s="21" t="s">
        <v>592</v>
      </c>
      <c r="Z197" s="21" t="s">
        <v>592</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 0)</f>
        <v>0.05</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11086643.8356164</v>
      </c>
      <c r="AQ197" s="27" t="s">
        <v>594</v>
      </c>
    </row>
    <row r="198" customFormat="false" ht="13.8" hidden="false" customHeight="false" outlineLevel="0" collapsed="false">
      <c r="A198" s="17"/>
      <c r="B198" s="17" t="s">
        <v>595</v>
      </c>
      <c r="C198" s="0" t="s">
        <v>508</v>
      </c>
      <c r="D198" s="17" t="s">
        <v>534</v>
      </c>
      <c r="E198" s="18" t="s">
        <v>619</v>
      </c>
      <c r="F198" s="19" t="n">
        <v>0</v>
      </c>
      <c r="G198" s="18" t="s">
        <v>589</v>
      </c>
      <c r="H198" s="18" t="s">
        <v>618</v>
      </c>
      <c r="I198" s="18" t="s">
        <v>591</v>
      </c>
      <c r="J198" s="19" t="n">
        <v>390000000</v>
      </c>
      <c r="K198" s="19" t="n">
        <v>100000000</v>
      </c>
      <c r="L198" s="0" t="n">
        <v>2017</v>
      </c>
      <c r="M198" s="20" t="n">
        <v>42736</v>
      </c>
      <c r="N198" s="20" t="n">
        <v>43831</v>
      </c>
      <c r="O198" s="20" t="n">
        <v>43831</v>
      </c>
      <c r="P198" s="20" t="n">
        <v>44196</v>
      </c>
      <c r="Q198" s="21" t="s">
        <v>592</v>
      </c>
      <c r="R198" s="21" t="s">
        <v>592</v>
      </c>
      <c r="S198" s="19" t="s">
        <v>593</v>
      </c>
      <c r="T198" s="21" t="s">
        <v>592</v>
      </c>
      <c r="U198" s="21" t="s">
        <v>592</v>
      </c>
      <c r="V198" s="21" t="s">
        <v>592</v>
      </c>
      <c r="W198" s="21" t="s">
        <v>592</v>
      </c>
      <c r="X198" s="21" t="s">
        <v>592</v>
      </c>
      <c r="Y198" s="21" t="s">
        <v>592</v>
      </c>
      <c r="Z198" s="21" t="s">
        <v>592</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 0)</f>
        <v>0.05</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11611643.8356164</v>
      </c>
      <c r="AQ198" s="27" t="s">
        <v>594</v>
      </c>
    </row>
    <row r="199" customFormat="false" ht="13.8" hidden="false" customHeight="false" outlineLevel="0" collapsed="false">
      <c r="A199" s="17"/>
      <c r="B199" s="17" t="s">
        <v>596</v>
      </c>
      <c r="C199" s="0" t="s">
        <v>508</v>
      </c>
      <c r="D199" s="17" t="s">
        <v>534</v>
      </c>
      <c r="E199" s="18" t="s">
        <v>619</v>
      </c>
      <c r="F199" s="19" t="n">
        <v>0</v>
      </c>
      <c r="G199" s="18" t="s">
        <v>589</v>
      </c>
      <c r="H199" s="18" t="s">
        <v>618</v>
      </c>
      <c r="I199" s="18" t="s">
        <v>591</v>
      </c>
      <c r="J199" s="19" t="n">
        <v>390000000</v>
      </c>
      <c r="K199" s="19" t="n">
        <v>100000000</v>
      </c>
      <c r="L199" s="0" t="n">
        <v>2014</v>
      </c>
      <c r="M199" s="20" t="n">
        <v>41640</v>
      </c>
      <c r="N199" s="20" t="n">
        <v>43831</v>
      </c>
      <c r="O199" s="20" t="n">
        <v>43831</v>
      </c>
      <c r="P199" s="20" t="n">
        <v>44196</v>
      </c>
      <c r="Q199" s="21" t="s">
        <v>592</v>
      </c>
      <c r="R199" s="21" t="s">
        <v>592</v>
      </c>
      <c r="S199" s="19" t="s">
        <v>593</v>
      </c>
      <c r="T199" s="21" t="s">
        <v>592</v>
      </c>
      <c r="U199" s="21" t="s">
        <v>592</v>
      </c>
      <c r="V199" s="21" t="s">
        <v>592</v>
      </c>
      <c r="W199" s="21" t="s">
        <v>592</v>
      </c>
      <c r="X199" s="21" t="s">
        <v>592</v>
      </c>
      <c r="Y199" s="21" t="s">
        <v>592</v>
      </c>
      <c r="Z199" s="21" t="s">
        <v>592</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 0)</f>
        <v>0.05</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15211643.8356164</v>
      </c>
      <c r="AQ199" s="27" t="s">
        <v>594</v>
      </c>
    </row>
    <row r="200" customFormat="false" ht="13.8" hidden="false" customHeight="false" outlineLevel="0" collapsed="false">
      <c r="A200" s="17"/>
      <c r="B200" s="17" t="s">
        <v>597</v>
      </c>
      <c r="C200" s="0" t="s">
        <v>508</v>
      </c>
      <c r="D200" s="17" t="s">
        <v>534</v>
      </c>
      <c r="E200" s="18" t="s">
        <v>619</v>
      </c>
      <c r="F200" s="19" t="n">
        <v>0</v>
      </c>
      <c r="G200" s="18" t="s">
        <v>589</v>
      </c>
      <c r="H200" s="18" t="s">
        <v>618</v>
      </c>
      <c r="I200" s="18" t="s">
        <v>591</v>
      </c>
      <c r="J200" s="19" t="n">
        <v>390000000</v>
      </c>
      <c r="K200" s="19" t="n">
        <v>100000000</v>
      </c>
      <c r="L200" s="0" t="n">
        <v>2010</v>
      </c>
      <c r="M200" s="20" t="n">
        <v>40179</v>
      </c>
      <c r="N200" s="20" t="n">
        <v>43831</v>
      </c>
      <c r="O200" s="20" t="n">
        <v>43831</v>
      </c>
      <c r="P200" s="20" t="n">
        <v>44196</v>
      </c>
      <c r="Q200" s="21" t="s">
        <v>592</v>
      </c>
      <c r="R200" s="21" t="s">
        <v>592</v>
      </c>
      <c r="S200" s="19" t="s">
        <v>593</v>
      </c>
      <c r="T200" s="21" t="s">
        <v>592</v>
      </c>
      <c r="U200" s="21" t="s">
        <v>592</v>
      </c>
      <c r="V200" s="21" t="s">
        <v>592</v>
      </c>
      <c r="W200" s="21" t="s">
        <v>592</v>
      </c>
      <c r="X200" s="21" t="s">
        <v>592</v>
      </c>
      <c r="Y200" s="21" t="s">
        <v>592</v>
      </c>
      <c r="Z200" s="21" t="s">
        <v>592</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 0)</f>
        <v>0.05</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16111643.8356164</v>
      </c>
      <c r="AQ200" s="27" t="s">
        <v>594</v>
      </c>
    </row>
    <row r="201" customFormat="false" ht="13.8" hidden="false" customHeight="false" outlineLevel="0" collapsed="false">
      <c r="A201" s="17"/>
      <c r="B201" s="17" t="s">
        <v>598</v>
      </c>
      <c r="C201" s="0" t="s">
        <v>508</v>
      </c>
      <c r="D201" s="17" t="s">
        <v>534</v>
      </c>
      <c r="E201" s="18" t="s">
        <v>619</v>
      </c>
      <c r="F201" s="19" t="n">
        <v>0</v>
      </c>
      <c r="G201" s="18" t="s">
        <v>589</v>
      </c>
      <c r="H201" s="18" t="s">
        <v>618</v>
      </c>
      <c r="I201" s="18" t="s">
        <v>591</v>
      </c>
      <c r="J201" s="19" t="n">
        <v>390000000</v>
      </c>
      <c r="K201" s="19" t="n">
        <v>400000000</v>
      </c>
      <c r="L201" s="0" t="n">
        <v>2005</v>
      </c>
      <c r="M201" s="20" t="n">
        <v>38353</v>
      </c>
      <c r="N201" s="20" t="n">
        <v>43831</v>
      </c>
      <c r="O201" s="20" t="n">
        <v>43831</v>
      </c>
      <c r="P201" s="20" t="n">
        <v>44196</v>
      </c>
      <c r="Q201" s="21" t="s">
        <v>592</v>
      </c>
      <c r="R201" s="21" t="s">
        <v>592</v>
      </c>
      <c r="S201" s="19" t="n">
        <v>9000000</v>
      </c>
      <c r="T201" s="21" t="s">
        <v>592</v>
      </c>
      <c r="U201" s="21" t="s">
        <v>592</v>
      </c>
      <c r="V201" s="21" t="s">
        <v>592</v>
      </c>
      <c r="W201" s="21" t="s">
        <v>592</v>
      </c>
      <c r="X201" s="21" t="s">
        <v>592</v>
      </c>
      <c r="Y201" s="21" t="s">
        <v>592</v>
      </c>
      <c r="Z201" s="21" t="s">
        <v>592</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 0)</f>
        <v>0.05</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67146575.3424658</v>
      </c>
      <c r="AQ201" s="27" t="s">
        <v>594</v>
      </c>
    </row>
    <row r="202" customFormat="false" ht="13.8" hidden="false" customHeight="false" outlineLevel="0" collapsed="false">
      <c r="A202" s="17" t="s">
        <v>599</v>
      </c>
      <c r="B202" s="17" t="s">
        <v>587</v>
      </c>
      <c r="C202" s="0" t="s">
        <v>508</v>
      </c>
      <c r="D202" s="17" t="s">
        <v>534</v>
      </c>
      <c r="E202" s="18" t="s">
        <v>619</v>
      </c>
      <c r="F202" s="19" t="n">
        <v>0</v>
      </c>
      <c r="G202" s="18" t="s">
        <v>589</v>
      </c>
      <c r="H202" s="18" t="s">
        <v>618</v>
      </c>
      <c r="I202" s="18" t="s">
        <v>591</v>
      </c>
      <c r="J202" s="19" t="n">
        <v>400000000</v>
      </c>
      <c r="K202" s="19" t="n">
        <v>100000000</v>
      </c>
      <c r="L202" s="0" t="n">
        <v>2020</v>
      </c>
      <c r="M202" s="20" t="n">
        <v>43831</v>
      </c>
      <c r="N202" s="20" t="n">
        <v>43831</v>
      </c>
      <c r="O202" s="20" t="n">
        <v>43831</v>
      </c>
      <c r="P202" s="20" t="n">
        <v>44196</v>
      </c>
      <c r="Q202" s="21" t="s">
        <v>592</v>
      </c>
      <c r="R202" s="21" t="s">
        <v>592</v>
      </c>
      <c r="S202" s="19" t="s">
        <v>593</v>
      </c>
      <c r="T202" s="21" t="s">
        <v>592</v>
      </c>
      <c r="U202" s="21" t="s">
        <v>592</v>
      </c>
      <c r="V202" s="21" t="s">
        <v>592</v>
      </c>
      <c r="W202" s="21" t="s">
        <v>592</v>
      </c>
      <c r="X202" s="21" t="s">
        <v>592</v>
      </c>
      <c r="Y202" s="21" t="s">
        <v>592</v>
      </c>
      <c r="Z202" s="21" t="s">
        <v>592</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 0)</f>
        <v>0.05</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11086643.8356164</v>
      </c>
      <c r="AQ202" s="27" t="s">
        <v>594</v>
      </c>
    </row>
    <row r="203" customFormat="false" ht="13.8" hidden="false" customHeight="false" outlineLevel="0" collapsed="false">
      <c r="A203" s="17"/>
      <c r="B203" s="17" t="s">
        <v>595</v>
      </c>
      <c r="C203" s="0" t="s">
        <v>508</v>
      </c>
      <c r="D203" s="17" t="s">
        <v>534</v>
      </c>
      <c r="E203" s="18" t="s">
        <v>619</v>
      </c>
      <c r="F203" s="19" t="n">
        <v>0</v>
      </c>
      <c r="G203" s="18" t="s">
        <v>589</v>
      </c>
      <c r="H203" s="18" t="s">
        <v>618</v>
      </c>
      <c r="I203" s="18" t="s">
        <v>591</v>
      </c>
      <c r="J203" s="19" t="n">
        <v>400000000</v>
      </c>
      <c r="K203" s="19" t="n">
        <v>100000000</v>
      </c>
      <c r="L203" s="0" t="n">
        <v>2017</v>
      </c>
      <c r="M203" s="20" t="n">
        <v>42736</v>
      </c>
      <c r="N203" s="20" t="n">
        <v>43831</v>
      </c>
      <c r="O203" s="20" t="n">
        <v>43831</v>
      </c>
      <c r="P203" s="20" t="n">
        <v>44196</v>
      </c>
      <c r="Q203" s="21" t="s">
        <v>592</v>
      </c>
      <c r="R203" s="21" t="s">
        <v>592</v>
      </c>
      <c r="S203" s="19" t="s">
        <v>593</v>
      </c>
      <c r="T203" s="21" t="s">
        <v>592</v>
      </c>
      <c r="U203" s="21" t="s">
        <v>592</v>
      </c>
      <c r="V203" s="21" t="s">
        <v>592</v>
      </c>
      <c r="W203" s="21" t="s">
        <v>592</v>
      </c>
      <c r="X203" s="21" t="s">
        <v>592</v>
      </c>
      <c r="Y203" s="21" t="s">
        <v>592</v>
      </c>
      <c r="Z203" s="21" t="s">
        <v>592</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 0)</f>
        <v>0.05</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11611643.8356164</v>
      </c>
      <c r="AQ203" s="27" t="s">
        <v>594</v>
      </c>
    </row>
    <row r="204" customFormat="false" ht="13.8" hidden="false" customHeight="false" outlineLevel="0" collapsed="false">
      <c r="A204" s="17"/>
      <c r="B204" s="17" t="s">
        <v>596</v>
      </c>
      <c r="C204" s="0" t="s">
        <v>508</v>
      </c>
      <c r="D204" s="17" t="s">
        <v>534</v>
      </c>
      <c r="E204" s="18" t="s">
        <v>619</v>
      </c>
      <c r="F204" s="19" t="n">
        <v>0</v>
      </c>
      <c r="G204" s="18" t="s">
        <v>589</v>
      </c>
      <c r="H204" s="18" t="s">
        <v>618</v>
      </c>
      <c r="I204" s="18" t="s">
        <v>591</v>
      </c>
      <c r="J204" s="19" t="n">
        <v>400000000</v>
      </c>
      <c r="K204" s="19" t="n">
        <v>100000000</v>
      </c>
      <c r="L204" s="0" t="n">
        <v>2014</v>
      </c>
      <c r="M204" s="20" t="n">
        <v>41640</v>
      </c>
      <c r="N204" s="20" t="n">
        <v>43831</v>
      </c>
      <c r="O204" s="20" t="n">
        <v>43831</v>
      </c>
      <c r="P204" s="20" t="n">
        <v>44196</v>
      </c>
      <c r="Q204" s="21" t="s">
        <v>592</v>
      </c>
      <c r="R204" s="21" t="s">
        <v>592</v>
      </c>
      <c r="S204" s="19" t="s">
        <v>593</v>
      </c>
      <c r="T204" s="21" t="s">
        <v>592</v>
      </c>
      <c r="U204" s="21" t="s">
        <v>592</v>
      </c>
      <c r="V204" s="21" t="s">
        <v>592</v>
      </c>
      <c r="W204" s="21" t="s">
        <v>592</v>
      </c>
      <c r="X204" s="21" t="s">
        <v>592</v>
      </c>
      <c r="Y204" s="21" t="s">
        <v>592</v>
      </c>
      <c r="Z204" s="21" t="s">
        <v>592</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 0)</f>
        <v>0.05</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15211643.8356164</v>
      </c>
      <c r="AQ204" s="27" t="s">
        <v>594</v>
      </c>
    </row>
    <row r="205" customFormat="false" ht="13.8" hidden="false" customHeight="false" outlineLevel="0" collapsed="false">
      <c r="A205" s="17"/>
      <c r="B205" s="17" t="s">
        <v>597</v>
      </c>
      <c r="C205" s="0" t="s">
        <v>508</v>
      </c>
      <c r="D205" s="17" t="s">
        <v>534</v>
      </c>
      <c r="E205" s="18" t="s">
        <v>619</v>
      </c>
      <c r="F205" s="19" t="n">
        <v>0</v>
      </c>
      <c r="G205" s="18" t="s">
        <v>589</v>
      </c>
      <c r="H205" s="18" t="s">
        <v>618</v>
      </c>
      <c r="I205" s="18" t="s">
        <v>591</v>
      </c>
      <c r="J205" s="19" t="n">
        <v>400000000</v>
      </c>
      <c r="K205" s="19" t="n">
        <v>100000000</v>
      </c>
      <c r="L205" s="0" t="n">
        <v>2010</v>
      </c>
      <c r="M205" s="20" t="n">
        <v>40179</v>
      </c>
      <c r="N205" s="20" t="n">
        <v>43831</v>
      </c>
      <c r="O205" s="20" t="n">
        <v>43831</v>
      </c>
      <c r="P205" s="20" t="n">
        <v>44196</v>
      </c>
      <c r="Q205" s="21" t="s">
        <v>592</v>
      </c>
      <c r="R205" s="21" t="s">
        <v>592</v>
      </c>
      <c r="S205" s="19" t="s">
        <v>593</v>
      </c>
      <c r="T205" s="21" t="s">
        <v>592</v>
      </c>
      <c r="U205" s="21" t="s">
        <v>592</v>
      </c>
      <c r="V205" s="21" t="s">
        <v>592</v>
      </c>
      <c r="W205" s="21" t="s">
        <v>592</v>
      </c>
      <c r="X205" s="21" t="s">
        <v>592</v>
      </c>
      <c r="Y205" s="21" t="s">
        <v>592</v>
      </c>
      <c r="Z205" s="21" t="s">
        <v>592</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 0)</f>
        <v>0.05</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16111643.8356164</v>
      </c>
      <c r="AQ205" s="27" t="s">
        <v>594</v>
      </c>
    </row>
    <row r="206" customFormat="false" ht="13.8" hidden="false" customHeight="false" outlineLevel="0" collapsed="false">
      <c r="A206" s="17"/>
      <c r="B206" s="17" t="s">
        <v>598</v>
      </c>
      <c r="C206" s="0" t="s">
        <v>508</v>
      </c>
      <c r="D206" s="17" t="s">
        <v>534</v>
      </c>
      <c r="E206" s="18" t="s">
        <v>619</v>
      </c>
      <c r="F206" s="19" t="n">
        <v>0</v>
      </c>
      <c r="G206" s="18" t="s">
        <v>589</v>
      </c>
      <c r="H206" s="18" t="s">
        <v>618</v>
      </c>
      <c r="I206" s="18" t="s">
        <v>591</v>
      </c>
      <c r="J206" s="19" t="n">
        <v>400000000</v>
      </c>
      <c r="K206" s="19" t="n">
        <v>400000000</v>
      </c>
      <c r="L206" s="0" t="n">
        <v>2005</v>
      </c>
      <c r="M206" s="20" t="n">
        <v>38353</v>
      </c>
      <c r="N206" s="20" t="n">
        <v>43831</v>
      </c>
      <c r="O206" s="20" t="n">
        <v>43831</v>
      </c>
      <c r="P206" s="20" t="n">
        <v>44196</v>
      </c>
      <c r="Q206" s="21" t="s">
        <v>592</v>
      </c>
      <c r="R206" s="21" t="s">
        <v>592</v>
      </c>
      <c r="S206" s="19" t="n">
        <v>9000000</v>
      </c>
      <c r="T206" s="21" t="s">
        <v>592</v>
      </c>
      <c r="U206" s="21" t="s">
        <v>592</v>
      </c>
      <c r="V206" s="21" t="s">
        <v>592</v>
      </c>
      <c r="W206" s="21" t="s">
        <v>592</v>
      </c>
      <c r="X206" s="21" t="s">
        <v>592</v>
      </c>
      <c r="Y206" s="21" t="s">
        <v>592</v>
      </c>
      <c r="Z206" s="21" t="s">
        <v>592</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 0)</f>
        <v>0.05</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67146575.3424658</v>
      </c>
      <c r="AQ206" s="27" t="s">
        <v>594</v>
      </c>
    </row>
    <row r="207" customFormat="false" ht="13.8" hidden="false" customHeight="false" outlineLevel="0" collapsed="false">
      <c r="A207" s="17" t="s">
        <v>600</v>
      </c>
      <c r="B207" s="17" t="s">
        <v>587</v>
      </c>
      <c r="C207" s="0" t="s">
        <v>508</v>
      </c>
      <c r="D207" s="17" t="s">
        <v>534</v>
      </c>
      <c r="E207" s="18" t="s">
        <v>619</v>
      </c>
      <c r="F207" s="19" t="n">
        <v>0</v>
      </c>
      <c r="G207" s="18" t="s">
        <v>589</v>
      </c>
      <c r="H207" s="18" t="s">
        <v>618</v>
      </c>
      <c r="I207" s="18" t="s">
        <v>591</v>
      </c>
      <c r="J207" s="19" t="n">
        <v>410000000</v>
      </c>
      <c r="K207" s="19" t="n">
        <v>400000000</v>
      </c>
      <c r="L207" s="0" t="n">
        <v>2020</v>
      </c>
      <c r="M207" s="20" t="n">
        <v>43831</v>
      </c>
      <c r="N207" s="20" t="n">
        <v>43831</v>
      </c>
      <c r="O207" s="20" t="n">
        <v>43831</v>
      </c>
      <c r="P207" s="20" t="n">
        <v>44196</v>
      </c>
      <c r="Q207" s="21" t="s">
        <v>592</v>
      </c>
      <c r="R207" s="21" t="s">
        <v>592</v>
      </c>
      <c r="S207" s="19" t="s">
        <v>593</v>
      </c>
      <c r="T207" s="21" t="s">
        <v>592</v>
      </c>
      <c r="U207" s="21" t="s">
        <v>592</v>
      </c>
      <c r="V207" s="21" t="s">
        <v>592</v>
      </c>
      <c r="W207" s="21" t="s">
        <v>592</v>
      </c>
      <c r="X207" s="21" t="s">
        <v>592</v>
      </c>
      <c r="Y207" s="21" t="s">
        <v>592</v>
      </c>
      <c r="Z207" s="21" t="s">
        <v>592</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 0)</f>
        <v>0.05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43146575.3424658</v>
      </c>
      <c r="AQ207" s="27" t="s">
        <v>594</v>
      </c>
    </row>
    <row r="208" customFormat="false" ht="13.8" hidden="false" customHeight="false" outlineLevel="0" collapsed="false">
      <c r="A208" s="17"/>
      <c r="B208" s="17" t="s">
        <v>595</v>
      </c>
      <c r="C208" s="0" t="s">
        <v>508</v>
      </c>
      <c r="D208" s="17" t="s">
        <v>534</v>
      </c>
      <c r="E208" s="18" t="s">
        <v>619</v>
      </c>
      <c r="F208" s="19" t="n">
        <v>0</v>
      </c>
      <c r="G208" s="18" t="s">
        <v>589</v>
      </c>
      <c r="H208" s="18" t="s">
        <v>618</v>
      </c>
      <c r="I208" s="18" t="s">
        <v>591</v>
      </c>
      <c r="J208" s="19" t="n">
        <v>500000000</v>
      </c>
      <c r="K208" s="19" t="n">
        <v>400000000</v>
      </c>
      <c r="L208" s="0" t="n">
        <v>2017</v>
      </c>
      <c r="M208" s="20" t="n">
        <v>42736</v>
      </c>
      <c r="N208" s="20" t="n">
        <v>43831</v>
      </c>
      <c r="O208" s="20" t="n">
        <v>43831</v>
      </c>
      <c r="P208" s="20" t="n">
        <v>44196</v>
      </c>
      <c r="Q208" s="21" t="s">
        <v>592</v>
      </c>
      <c r="R208" s="21" t="s">
        <v>592</v>
      </c>
      <c r="S208" s="19" t="s">
        <v>593</v>
      </c>
      <c r="T208" s="21" t="s">
        <v>592</v>
      </c>
      <c r="U208" s="21" t="s">
        <v>592</v>
      </c>
      <c r="V208" s="21" t="s">
        <v>592</v>
      </c>
      <c r="W208" s="21" t="s">
        <v>592</v>
      </c>
      <c r="X208" s="21" t="s">
        <v>592</v>
      </c>
      <c r="Y208" s="21" t="s">
        <v>592</v>
      </c>
      <c r="Z208" s="21" t="s">
        <v>592</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 0)</f>
        <v>0.05</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44646575.3424658</v>
      </c>
      <c r="AQ208" s="27" t="s">
        <v>594</v>
      </c>
    </row>
    <row r="209" customFormat="false" ht="13.8" hidden="false" customHeight="false" outlineLevel="0" collapsed="false">
      <c r="A209" s="17"/>
      <c r="B209" s="17" t="s">
        <v>596</v>
      </c>
      <c r="C209" s="0" t="s">
        <v>508</v>
      </c>
      <c r="D209" s="17" t="s">
        <v>534</v>
      </c>
      <c r="E209" s="18" t="s">
        <v>619</v>
      </c>
      <c r="F209" s="19" t="n">
        <v>0</v>
      </c>
      <c r="G209" s="18" t="s">
        <v>589</v>
      </c>
      <c r="H209" s="18" t="s">
        <v>618</v>
      </c>
      <c r="I209" s="18" t="s">
        <v>591</v>
      </c>
      <c r="J209" s="19" t="n">
        <v>450000000</v>
      </c>
      <c r="K209" s="19" t="n">
        <v>400000000</v>
      </c>
      <c r="L209" s="0" t="n">
        <v>2014</v>
      </c>
      <c r="M209" s="20" t="n">
        <v>41640</v>
      </c>
      <c r="N209" s="20" t="n">
        <v>43831</v>
      </c>
      <c r="O209" s="20" t="n">
        <v>43831</v>
      </c>
      <c r="P209" s="20" t="n">
        <v>44196</v>
      </c>
      <c r="Q209" s="21" t="s">
        <v>592</v>
      </c>
      <c r="R209" s="21" t="s">
        <v>592</v>
      </c>
      <c r="S209" s="19" t="s">
        <v>593</v>
      </c>
      <c r="T209" s="21" t="s">
        <v>592</v>
      </c>
      <c r="U209" s="21" t="s">
        <v>592</v>
      </c>
      <c r="V209" s="21" t="s">
        <v>592</v>
      </c>
      <c r="W209" s="21" t="s">
        <v>592</v>
      </c>
      <c r="X209" s="21" t="s">
        <v>592</v>
      </c>
      <c r="Y209" s="21" t="s">
        <v>592</v>
      </c>
      <c r="Z209" s="21" t="s">
        <v>592</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 0)</f>
        <v>0.05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46746575.3424658</v>
      </c>
      <c r="AQ209" s="27" t="s">
        <v>594</v>
      </c>
    </row>
    <row r="210" customFormat="false" ht="13.8" hidden="false" customHeight="false" outlineLevel="0" collapsed="false">
      <c r="A210" s="17"/>
      <c r="B210" s="17" t="s">
        <v>597</v>
      </c>
      <c r="C210" s="0" t="s">
        <v>508</v>
      </c>
      <c r="D210" s="17" t="s">
        <v>534</v>
      </c>
      <c r="E210" s="18" t="s">
        <v>619</v>
      </c>
      <c r="F210" s="19" t="n">
        <v>0</v>
      </c>
      <c r="G210" s="18" t="s">
        <v>589</v>
      </c>
      <c r="H210" s="18" t="s">
        <v>618</v>
      </c>
      <c r="I210" s="18" t="s">
        <v>591</v>
      </c>
      <c r="J210" s="19" t="n">
        <v>600000000</v>
      </c>
      <c r="K210" s="19" t="n">
        <v>400000000</v>
      </c>
      <c r="L210" s="0" t="n">
        <v>2010</v>
      </c>
      <c r="M210" s="20" t="n">
        <v>40179</v>
      </c>
      <c r="N210" s="20" t="n">
        <v>43831</v>
      </c>
      <c r="O210" s="20" t="n">
        <v>43831</v>
      </c>
      <c r="P210" s="20" t="n">
        <v>44196</v>
      </c>
      <c r="Q210" s="21" t="s">
        <v>592</v>
      </c>
      <c r="R210" s="21" t="s">
        <v>592</v>
      </c>
      <c r="S210" s="19" t="s">
        <v>593</v>
      </c>
      <c r="T210" s="21" t="s">
        <v>592</v>
      </c>
      <c r="U210" s="21" t="s">
        <v>592</v>
      </c>
      <c r="V210" s="21" t="s">
        <v>592</v>
      </c>
      <c r="W210" s="21" t="s">
        <v>592</v>
      </c>
      <c r="X210" s="21" t="s">
        <v>592</v>
      </c>
      <c r="Y210" s="21" t="s">
        <v>592</v>
      </c>
      <c r="Z210" s="21" t="s">
        <v>592</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 0)</f>
        <v>0.05</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49446575.3424658</v>
      </c>
      <c r="AQ210" s="27" t="s">
        <v>594</v>
      </c>
    </row>
    <row r="211" customFormat="false" ht="13.8" hidden="false" customHeight="false" outlineLevel="0" collapsed="false">
      <c r="A211" s="17"/>
      <c r="B211" s="17" t="s">
        <v>598</v>
      </c>
      <c r="C211" s="0" t="s">
        <v>508</v>
      </c>
      <c r="D211" s="17" t="s">
        <v>534</v>
      </c>
      <c r="E211" s="18" t="s">
        <v>619</v>
      </c>
      <c r="F211" s="19" t="n">
        <v>0</v>
      </c>
      <c r="G211" s="18" t="s">
        <v>589</v>
      </c>
      <c r="H211" s="18" t="s">
        <v>618</v>
      </c>
      <c r="I211" s="18" t="s">
        <v>591</v>
      </c>
      <c r="J211" s="19" t="n">
        <v>600000000</v>
      </c>
      <c r="K211" s="19" t="n">
        <v>400000000</v>
      </c>
      <c r="L211" s="0" t="n">
        <v>2005</v>
      </c>
      <c r="M211" s="20" t="n">
        <v>38353</v>
      </c>
      <c r="N211" s="20" t="n">
        <v>43831</v>
      </c>
      <c r="O211" s="20" t="n">
        <v>43831</v>
      </c>
      <c r="P211" s="20" t="n">
        <v>44196</v>
      </c>
      <c r="Q211" s="21" t="s">
        <v>592</v>
      </c>
      <c r="R211" s="21" t="s">
        <v>592</v>
      </c>
      <c r="S211" s="19" t="n">
        <v>9000000</v>
      </c>
      <c r="T211" s="21" t="s">
        <v>592</v>
      </c>
      <c r="U211" s="21" t="s">
        <v>592</v>
      </c>
      <c r="V211" s="21" t="s">
        <v>592</v>
      </c>
      <c r="W211" s="21" t="s">
        <v>592</v>
      </c>
      <c r="X211" s="21" t="s">
        <v>592</v>
      </c>
      <c r="Y211" s="21" t="s">
        <v>592</v>
      </c>
      <c r="Z211" s="21" t="s">
        <v>592</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 0)</f>
        <v>0.05</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52146575.3424658</v>
      </c>
      <c r="AQ211" s="27" t="s">
        <v>594</v>
      </c>
    </row>
    <row r="212" customFormat="false" ht="13.8" hidden="false" customHeight="false" outlineLevel="0" collapsed="false">
      <c r="A212" s="17" t="s">
        <v>586</v>
      </c>
      <c r="B212" s="17" t="s">
        <v>587</v>
      </c>
      <c r="C212" s="0" t="s">
        <v>508</v>
      </c>
      <c r="D212" s="17" t="s">
        <v>528</v>
      </c>
      <c r="E212" s="18" t="s">
        <v>620</v>
      </c>
      <c r="F212" s="19" t="n">
        <v>0</v>
      </c>
      <c r="G212" s="18" t="s">
        <v>589</v>
      </c>
      <c r="H212" s="18" t="s">
        <v>618</v>
      </c>
      <c r="I212" s="18" t="s">
        <v>591</v>
      </c>
      <c r="J212" s="19" t="n">
        <v>390000000</v>
      </c>
      <c r="K212" s="19" t="n">
        <v>100000000</v>
      </c>
      <c r="L212" s="0" t="n">
        <v>2020</v>
      </c>
      <c r="M212" s="20" t="n">
        <v>43831</v>
      </c>
      <c r="N212" s="20" t="n">
        <v>43831</v>
      </c>
      <c r="O212" s="20" t="n">
        <v>43831</v>
      </c>
      <c r="P212" s="20" t="n">
        <v>44196</v>
      </c>
      <c r="Q212" s="21" t="s">
        <v>592</v>
      </c>
      <c r="R212" s="21" t="s">
        <v>592</v>
      </c>
      <c r="S212" s="19" t="s">
        <v>593</v>
      </c>
      <c r="T212" s="21" t="s">
        <v>592</v>
      </c>
      <c r="U212" s="21" t="s">
        <v>592</v>
      </c>
      <c r="V212" s="21" t="s">
        <v>592</v>
      </c>
      <c r="W212" s="21" t="s">
        <v>592</v>
      </c>
      <c r="X212" s="21" t="s">
        <v>592</v>
      </c>
      <c r="Y212" s="21" t="s">
        <v>592</v>
      </c>
      <c r="Z212" s="21" t="s">
        <v>592</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12436643.8356164</v>
      </c>
      <c r="AQ212" s="27" t="s">
        <v>594</v>
      </c>
    </row>
    <row r="213" customFormat="false" ht="13.8" hidden="false" customHeight="false" outlineLevel="0" collapsed="false">
      <c r="A213" s="17"/>
      <c r="B213" s="17" t="s">
        <v>595</v>
      </c>
      <c r="C213" s="0" t="s">
        <v>508</v>
      </c>
      <c r="D213" s="17" t="s">
        <v>528</v>
      </c>
      <c r="E213" s="18" t="s">
        <v>620</v>
      </c>
      <c r="F213" s="19" t="n">
        <v>0</v>
      </c>
      <c r="G213" s="18" t="s">
        <v>589</v>
      </c>
      <c r="H213" s="18" t="s">
        <v>618</v>
      </c>
      <c r="I213" s="18" t="s">
        <v>591</v>
      </c>
      <c r="J213" s="19" t="n">
        <v>390000000</v>
      </c>
      <c r="K213" s="19" t="n">
        <v>100000000</v>
      </c>
      <c r="L213" s="0" t="n">
        <v>2017</v>
      </c>
      <c r="M213" s="20" t="n">
        <v>42736</v>
      </c>
      <c r="N213" s="20" t="n">
        <v>43831</v>
      </c>
      <c r="O213" s="20" t="n">
        <v>43831</v>
      </c>
      <c r="P213" s="20" t="n">
        <v>44196</v>
      </c>
      <c r="Q213" s="21" t="s">
        <v>592</v>
      </c>
      <c r="R213" s="21" t="s">
        <v>592</v>
      </c>
      <c r="S213" s="19" t="s">
        <v>593</v>
      </c>
      <c r="T213" s="21" t="s">
        <v>592</v>
      </c>
      <c r="U213" s="21" t="s">
        <v>592</v>
      </c>
      <c r="V213" s="21" t="s">
        <v>592</v>
      </c>
      <c r="W213" s="21" t="s">
        <v>592</v>
      </c>
      <c r="X213" s="21" t="s">
        <v>592</v>
      </c>
      <c r="Y213" s="21" t="s">
        <v>592</v>
      </c>
      <c r="Z213" s="21" t="s">
        <v>592</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13036643.8356164</v>
      </c>
      <c r="AQ213" s="27" t="s">
        <v>594</v>
      </c>
    </row>
    <row r="214" customFormat="false" ht="13.8" hidden="false" customHeight="false" outlineLevel="0" collapsed="false">
      <c r="A214" s="17"/>
      <c r="B214" s="17" t="s">
        <v>596</v>
      </c>
      <c r="C214" s="0" t="s">
        <v>508</v>
      </c>
      <c r="D214" s="17" t="s">
        <v>528</v>
      </c>
      <c r="E214" s="18" t="s">
        <v>620</v>
      </c>
      <c r="F214" s="19" t="n">
        <v>0</v>
      </c>
      <c r="G214" s="18" t="s">
        <v>589</v>
      </c>
      <c r="H214" s="18" t="s">
        <v>618</v>
      </c>
      <c r="I214" s="18" t="s">
        <v>591</v>
      </c>
      <c r="J214" s="19" t="n">
        <v>390000000</v>
      </c>
      <c r="K214" s="19" t="n">
        <v>100000000</v>
      </c>
      <c r="L214" s="0" t="n">
        <v>2014</v>
      </c>
      <c r="M214" s="20" t="n">
        <v>41640</v>
      </c>
      <c r="N214" s="20" t="n">
        <v>43831</v>
      </c>
      <c r="O214" s="20" t="n">
        <v>43831</v>
      </c>
      <c r="P214" s="20" t="n">
        <v>44196</v>
      </c>
      <c r="Q214" s="21" t="s">
        <v>592</v>
      </c>
      <c r="R214" s="21" t="s">
        <v>592</v>
      </c>
      <c r="S214" s="19" t="s">
        <v>593</v>
      </c>
      <c r="T214" s="21" t="s">
        <v>592</v>
      </c>
      <c r="U214" s="21" t="s">
        <v>592</v>
      </c>
      <c r="V214" s="21" t="s">
        <v>592</v>
      </c>
      <c r="W214" s="21" t="s">
        <v>592</v>
      </c>
      <c r="X214" s="21" t="s">
        <v>592</v>
      </c>
      <c r="Y214" s="21" t="s">
        <v>592</v>
      </c>
      <c r="Z214" s="21" t="s">
        <v>592</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15361643.8356164</v>
      </c>
      <c r="AQ214" s="27" t="s">
        <v>594</v>
      </c>
    </row>
    <row r="215" customFormat="false" ht="13.8" hidden="false" customHeight="false" outlineLevel="0" collapsed="false">
      <c r="A215" s="17"/>
      <c r="B215" s="17" t="s">
        <v>597</v>
      </c>
      <c r="C215" s="0" t="s">
        <v>508</v>
      </c>
      <c r="D215" s="17" t="s">
        <v>528</v>
      </c>
      <c r="E215" s="18" t="s">
        <v>620</v>
      </c>
      <c r="F215" s="19" t="n">
        <v>0</v>
      </c>
      <c r="G215" s="18" t="s">
        <v>589</v>
      </c>
      <c r="H215" s="18" t="s">
        <v>618</v>
      </c>
      <c r="I215" s="18" t="s">
        <v>591</v>
      </c>
      <c r="J215" s="19" t="n">
        <v>390000000</v>
      </c>
      <c r="K215" s="19" t="n">
        <v>100000000</v>
      </c>
      <c r="L215" s="0" t="n">
        <v>2010</v>
      </c>
      <c r="M215" s="20" t="n">
        <v>40179</v>
      </c>
      <c r="N215" s="20" t="n">
        <v>43831</v>
      </c>
      <c r="O215" s="20" t="n">
        <v>43831</v>
      </c>
      <c r="P215" s="20" t="n">
        <v>44196</v>
      </c>
      <c r="Q215" s="21" t="s">
        <v>592</v>
      </c>
      <c r="R215" s="21" t="s">
        <v>592</v>
      </c>
      <c r="S215" s="19" t="s">
        <v>593</v>
      </c>
      <c r="T215" s="21" t="s">
        <v>592</v>
      </c>
      <c r="U215" s="21" t="s">
        <v>592</v>
      </c>
      <c r="V215" s="21" t="s">
        <v>592</v>
      </c>
      <c r="W215" s="21" t="s">
        <v>592</v>
      </c>
      <c r="X215" s="21" t="s">
        <v>592</v>
      </c>
      <c r="Y215" s="21" t="s">
        <v>592</v>
      </c>
      <c r="Z215" s="21" t="s">
        <v>592</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16261643.8356164</v>
      </c>
      <c r="AQ215" s="27" t="s">
        <v>594</v>
      </c>
    </row>
    <row r="216" customFormat="false" ht="13.8" hidden="false" customHeight="false" outlineLevel="0" collapsed="false">
      <c r="A216" s="17"/>
      <c r="B216" s="17" t="s">
        <v>598</v>
      </c>
      <c r="C216" s="0" t="s">
        <v>508</v>
      </c>
      <c r="D216" s="17" t="s">
        <v>528</v>
      </c>
      <c r="E216" s="18" t="s">
        <v>620</v>
      </c>
      <c r="F216" s="19" t="n">
        <v>0</v>
      </c>
      <c r="G216" s="18" t="s">
        <v>589</v>
      </c>
      <c r="H216" s="18" t="s">
        <v>618</v>
      </c>
      <c r="I216" s="18" t="s">
        <v>591</v>
      </c>
      <c r="J216" s="19" t="n">
        <v>390000000</v>
      </c>
      <c r="K216" s="19" t="n">
        <v>400000000</v>
      </c>
      <c r="L216" s="0" t="n">
        <v>2005</v>
      </c>
      <c r="M216" s="20" t="n">
        <v>38353</v>
      </c>
      <c r="N216" s="20" t="n">
        <v>43831</v>
      </c>
      <c r="O216" s="20" t="n">
        <v>43831</v>
      </c>
      <c r="P216" s="20" t="n">
        <v>44196</v>
      </c>
      <c r="Q216" s="21" t="s">
        <v>592</v>
      </c>
      <c r="R216" s="21" t="s">
        <v>592</v>
      </c>
      <c r="S216" s="19" t="n">
        <v>9000000</v>
      </c>
      <c r="T216" s="21" t="s">
        <v>592</v>
      </c>
      <c r="U216" s="21" t="s">
        <v>592</v>
      </c>
      <c r="V216" s="21" t="s">
        <v>592</v>
      </c>
      <c r="W216" s="21" t="s">
        <v>592</v>
      </c>
      <c r="X216" s="21" t="s">
        <v>592</v>
      </c>
      <c r="Y216" s="21" t="s">
        <v>592</v>
      </c>
      <c r="Z216" s="21" t="s">
        <v>592</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67746575.3424658</v>
      </c>
      <c r="AQ216" s="27" t="s">
        <v>594</v>
      </c>
    </row>
    <row r="217" customFormat="false" ht="13.8" hidden="false" customHeight="false" outlineLevel="0" collapsed="false">
      <c r="A217" s="17" t="s">
        <v>599</v>
      </c>
      <c r="B217" s="17" t="s">
        <v>587</v>
      </c>
      <c r="C217" s="0" t="s">
        <v>508</v>
      </c>
      <c r="D217" s="17" t="s">
        <v>528</v>
      </c>
      <c r="E217" s="18" t="s">
        <v>620</v>
      </c>
      <c r="F217" s="19" t="n">
        <v>0</v>
      </c>
      <c r="G217" s="18" t="s">
        <v>589</v>
      </c>
      <c r="H217" s="18" t="s">
        <v>618</v>
      </c>
      <c r="I217" s="18" t="s">
        <v>591</v>
      </c>
      <c r="J217" s="19" t="n">
        <v>400000000</v>
      </c>
      <c r="K217" s="19" t="n">
        <v>100000000</v>
      </c>
      <c r="L217" s="0" t="n">
        <v>2020</v>
      </c>
      <c r="M217" s="20" t="n">
        <v>43831</v>
      </c>
      <c r="N217" s="20" t="n">
        <v>43831</v>
      </c>
      <c r="O217" s="20" t="n">
        <v>43831</v>
      </c>
      <c r="P217" s="20" t="n">
        <v>44196</v>
      </c>
      <c r="Q217" s="21" t="s">
        <v>592</v>
      </c>
      <c r="R217" s="21" t="s">
        <v>592</v>
      </c>
      <c r="S217" s="19" t="s">
        <v>593</v>
      </c>
      <c r="T217" s="21" t="s">
        <v>592</v>
      </c>
      <c r="U217" s="21" t="s">
        <v>592</v>
      </c>
      <c r="V217" s="21" t="s">
        <v>592</v>
      </c>
      <c r="W217" s="21" t="s">
        <v>592</v>
      </c>
      <c r="X217" s="21" t="s">
        <v>592</v>
      </c>
      <c r="Y217" s="21" t="s">
        <v>592</v>
      </c>
      <c r="Z217" s="21" t="s">
        <v>592</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12436643.8356164</v>
      </c>
      <c r="AQ217" s="27" t="s">
        <v>594</v>
      </c>
    </row>
    <row r="218" customFormat="false" ht="13.8" hidden="false" customHeight="false" outlineLevel="0" collapsed="false">
      <c r="A218" s="17"/>
      <c r="B218" s="17" t="s">
        <v>595</v>
      </c>
      <c r="C218" s="0" t="s">
        <v>508</v>
      </c>
      <c r="D218" s="17" t="s">
        <v>528</v>
      </c>
      <c r="E218" s="18" t="s">
        <v>620</v>
      </c>
      <c r="F218" s="19" t="n">
        <v>0</v>
      </c>
      <c r="G218" s="18" t="s">
        <v>589</v>
      </c>
      <c r="H218" s="18" t="s">
        <v>618</v>
      </c>
      <c r="I218" s="18" t="s">
        <v>591</v>
      </c>
      <c r="J218" s="19" t="n">
        <v>400000000</v>
      </c>
      <c r="K218" s="19" t="n">
        <v>100000000</v>
      </c>
      <c r="L218" s="0" t="n">
        <v>2017</v>
      </c>
      <c r="M218" s="20" t="n">
        <v>42736</v>
      </c>
      <c r="N218" s="20" t="n">
        <v>43831</v>
      </c>
      <c r="O218" s="20" t="n">
        <v>43831</v>
      </c>
      <c r="P218" s="20" t="n">
        <v>44196</v>
      </c>
      <c r="Q218" s="21" t="s">
        <v>592</v>
      </c>
      <c r="R218" s="21" t="s">
        <v>592</v>
      </c>
      <c r="S218" s="19" t="s">
        <v>593</v>
      </c>
      <c r="T218" s="21" t="s">
        <v>592</v>
      </c>
      <c r="U218" s="21" t="s">
        <v>592</v>
      </c>
      <c r="V218" s="21" t="s">
        <v>592</v>
      </c>
      <c r="W218" s="21" t="s">
        <v>592</v>
      </c>
      <c r="X218" s="21" t="s">
        <v>592</v>
      </c>
      <c r="Y218" s="21" t="s">
        <v>592</v>
      </c>
      <c r="Z218" s="21" t="s">
        <v>592</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13036643.8356164</v>
      </c>
      <c r="AQ218" s="27" t="s">
        <v>594</v>
      </c>
    </row>
    <row r="219" customFormat="false" ht="13.8" hidden="false" customHeight="false" outlineLevel="0" collapsed="false">
      <c r="A219" s="17"/>
      <c r="B219" s="17" t="s">
        <v>596</v>
      </c>
      <c r="C219" s="0" t="s">
        <v>508</v>
      </c>
      <c r="D219" s="17" t="s">
        <v>528</v>
      </c>
      <c r="E219" s="18" t="s">
        <v>620</v>
      </c>
      <c r="F219" s="19" t="n">
        <v>0</v>
      </c>
      <c r="G219" s="18" t="s">
        <v>589</v>
      </c>
      <c r="H219" s="18" t="s">
        <v>618</v>
      </c>
      <c r="I219" s="18" t="s">
        <v>591</v>
      </c>
      <c r="J219" s="19" t="n">
        <v>400000000</v>
      </c>
      <c r="K219" s="19" t="n">
        <v>100000000</v>
      </c>
      <c r="L219" s="0" t="n">
        <v>2014</v>
      </c>
      <c r="M219" s="20" t="n">
        <v>41640</v>
      </c>
      <c r="N219" s="20" t="n">
        <v>43831</v>
      </c>
      <c r="O219" s="20" t="n">
        <v>43831</v>
      </c>
      <c r="P219" s="20" t="n">
        <v>44196</v>
      </c>
      <c r="Q219" s="21" t="s">
        <v>592</v>
      </c>
      <c r="R219" s="21" t="s">
        <v>592</v>
      </c>
      <c r="S219" s="19" t="s">
        <v>593</v>
      </c>
      <c r="T219" s="21" t="s">
        <v>592</v>
      </c>
      <c r="U219" s="21" t="s">
        <v>592</v>
      </c>
      <c r="V219" s="21" t="s">
        <v>592</v>
      </c>
      <c r="W219" s="21" t="s">
        <v>592</v>
      </c>
      <c r="X219" s="21" t="s">
        <v>592</v>
      </c>
      <c r="Y219" s="21" t="s">
        <v>592</v>
      </c>
      <c r="Z219" s="21" t="s">
        <v>592</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15361643.8356164</v>
      </c>
      <c r="AQ219" s="27" t="s">
        <v>594</v>
      </c>
    </row>
    <row r="220" customFormat="false" ht="13.8" hidden="false" customHeight="false" outlineLevel="0" collapsed="false">
      <c r="A220" s="17"/>
      <c r="B220" s="17" t="s">
        <v>597</v>
      </c>
      <c r="C220" s="0" t="s">
        <v>508</v>
      </c>
      <c r="D220" s="17" t="s">
        <v>528</v>
      </c>
      <c r="E220" s="18" t="s">
        <v>620</v>
      </c>
      <c r="F220" s="19" t="n">
        <v>0</v>
      </c>
      <c r="G220" s="18" t="s">
        <v>589</v>
      </c>
      <c r="H220" s="18" t="s">
        <v>618</v>
      </c>
      <c r="I220" s="18" t="s">
        <v>591</v>
      </c>
      <c r="J220" s="19" t="n">
        <v>400000000</v>
      </c>
      <c r="K220" s="19" t="n">
        <v>100000000</v>
      </c>
      <c r="L220" s="0" t="n">
        <v>2010</v>
      </c>
      <c r="M220" s="20" t="n">
        <v>40179</v>
      </c>
      <c r="N220" s="20" t="n">
        <v>43831</v>
      </c>
      <c r="O220" s="20" t="n">
        <v>43831</v>
      </c>
      <c r="P220" s="20" t="n">
        <v>44196</v>
      </c>
      <c r="Q220" s="21" t="s">
        <v>592</v>
      </c>
      <c r="R220" s="21" t="s">
        <v>592</v>
      </c>
      <c r="S220" s="19" t="s">
        <v>593</v>
      </c>
      <c r="T220" s="21" t="s">
        <v>592</v>
      </c>
      <c r="U220" s="21" t="s">
        <v>592</v>
      </c>
      <c r="V220" s="21" t="s">
        <v>592</v>
      </c>
      <c r="W220" s="21" t="s">
        <v>592</v>
      </c>
      <c r="X220" s="21" t="s">
        <v>592</v>
      </c>
      <c r="Y220" s="21" t="s">
        <v>592</v>
      </c>
      <c r="Z220" s="21" t="s">
        <v>592</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16261643.8356164</v>
      </c>
      <c r="AQ220" s="27" t="s">
        <v>594</v>
      </c>
    </row>
    <row r="221" customFormat="false" ht="13.8" hidden="false" customHeight="false" outlineLevel="0" collapsed="false">
      <c r="A221" s="17"/>
      <c r="B221" s="17" t="s">
        <v>598</v>
      </c>
      <c r="C221" s="0" t="s">
        <v>508</v>
      </c>
      <c r="D221" s="17" t="s">
        <v>528</v>
      </c>
      <c r="E221" s="18" t="s">
        <v>620</v>
      </c>
      <c r="F221" s="19" t="n">
        <v>0</v>
      </c>
      <c r="G221" s="18" t="s">
        <v>589</v>
      </c>
      <c r="H221" s="18" t="s">
        <v>618</v>
      </c>
      <c r="I221" s="18" t="s">
        <v>591</v>
      </c>
      <c r="J221" s="19" t="n">
        <v>400000000</v>
      </c>
      <c r="K221" s="19" t="n">
        <v>400000000</v>
      </c>
      <c r="L221" s="0" t="n">
        <v>2005</v>
      </c>
      <c r="M221" s="20" t="n">
        <v>38353</v>
      </c>
      <c r="N221" s="20" t="n">
        <v>43831</v>
      </c>
      <c r="O221" s="20" t="n">
        <v>43831</v>
      </c>
      <c r="P221" s="20" t="n">
        <v>44196</v>
      </c>
      <c r="Q221" s="21" t="s">
        <v>592</v>
      </c>
      <c r="R221" s="21" t="s">
        <v>592</v>
      </c>
      <c r="S221" s="19" t="n">
        <v>9000000</v>
      </c>
      <c r="T221" s="21" t="s">
        <v>592</v>
      </c>
      <c r="U221" s="21" t="s">
        <v>592</v>
      </c>
      <c r="V221" s="21" t="s">
        <v>592</v>
      </c>
      <c r="W221" s="21" t="s">
        <v>592</v>
      </c>
      <c r="X221" s="21" t="s">
        <v>592</v>
      </c>
      <c r="Y221" s="21" t="s">
        <v>592</v>
      </c>
      <c r="Z221" s="21" t="s">
        <v>592</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67746575.3424658</v>
      </c>
      <c r="AQ221" s="27" t="s">
        <v>594</v>
      </c>
    </row>
    <row r="222" customFormat="false" ht="13.8" hidden="false" customHeight="false" outlineLevel="0" collapsed="false">
      <c r="A222" s="17" t="s">
        <v>600</v>
      </c>
      <c r="B222" s="17" t="s">
        <v>587</v>
      </c>
      <c r="C222" s="0" t="s">
        <v>508</v>
      </c>
      <c r="D222" s="17" t="s">
        <v>528</v>
      </c>
      <c r="E222" s="18" t="s">
        <v>620</v>
      </c>
      <c r="F222" s="19" t="n">
        <v>0</v>
      </c>
      <c r="G222" s="18" t="s">
        <v>589</v>
      </c>
      <c r="H222" s="18" t="s">
        <v>618</v>
      </c>
      <c r="I222" s="18" t="s">
        <v>591</v>
      </c>
      <c r="J222" s="19" t="n">
        <v>410000000</v>
      </c>
      <c r="K222" s="19" t="n">
        <v>400000000</v>
      </c>
      <c r="L222" s="0" t="n">
        <v>2020</v>
      </c>
      <c r="M222" s="20" t="n">
        <v>43831</v>
      </c>
      <c r="N222" s="20" t="n">
        <v>43831</v>
      </c>
      <c r="O222" s="20" t="n">
        <v>43831</v>
      </c>
      <c r="P222" s="20" t="n">
        <v>44196</v>
      </c>
      <c r="Q222" s="21" t="s">
        <v>592</v>
      </c>
      <c r="R222" s="21" t="s">
        <v>592</v>
      </c>
      <c r="S222" s="19" t="s">
        <v>593</v>
      </c>
      <c r="T222" s="21" t="s">
        <v>592</v>
      </c>
      <c r="U222" s="21" t="s">
        <v>592</v>
      </c>
      <c r="V222" s="21" t="s">
        <v>592</v>
      </c>
      <c r="W222" s="21" t="s">
        <v>592</v>
      </c>
      <c r="X222" s="21" t="s">
        <v>592</v>
      </c>
      <c r="Y222" s="21" t="s">
        <v>592</v>
      </c>
      <c r="Z222" s="21" t="s">
        <v>592</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43746575.3424658</v>
      </c>
      <c r="AQ222" s="27" t="s">
        <v>594</v>
      </c>
    </row>
    <row r="223" customFormat="false" ht="13.8" hidden="false" customHeight="false" outlineLevel="0" collapsed="false">
      <c r="A223" s="17"/>
      <c r="B223" s="17" t="s">
        <v>595</v>
      </c>
      <c r="C223" s="0" t="s">
        <v>508</v>
      </c>
      <c r="D223" s="17" t="s">
        <v>528</v>
      </c>
      <c r="E223" s="18" t="s">
        <v>620</v>
      </c>
      <c r="F223" s="19" t="n">
        <v>0</v>
      </c>
      <c r="G223" s="18" t="s">
        <v>589</v>
      </c>
      <c r="H223" s="18" t="s">
        <v>618</v>
      </c>
      <c r="I223" s="18" t="s">
        <v>591</v>
      </c>
      <c r="J223" s="19" t="n">
        <v>500000000</v>
      </c>
      <c r="K223" s="19" t="n">
        <v>400000000</v>
      </c>
      <c r="L223" s="0" t="n">
        <v>2017</v>
      </c>
      <c r="M223" s="20" t="n">
        <v>42736</v>
      </c>
      <c r="N223" s="20" t="n">
        <v>43831</v>
      </c>
      <c r="O223" s="20" t="n">
        <v>43831</v>
      </c>
      <c r="P223" s="20" t="n">
        <v>44196</v>
      </c>
      <c r="Q223" s="21" t="s">
        <v>592</v>
      </c>
      <c r="R223" s="21" t="s">
        <v>592</v>
      </c>
      <c r="S223" s="19" t="s">
        <v>593</v>
      </c>
      <c r="T223" s="21" t="s">
        <v>592</v>
      </c>
      <c r="U223" s="21" t="s">
        <v>592</v>
      </c>
      <c r="V223" s="21" t="s">
        <v>592</v>
      </c>
      <c r="W223" s="21" t="s">
        <v>592</v>
      </c>
      <c r="X223" s="21" t="s">
        <v>592</v>
      </c>
      <c r="Y223" s="21" t="s">
        <v>592</v>
      </c>
      <c r="Z223" s="21" t="s">
        <v>592</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45246575.3424658</v>
      </c>
      <c r="AQ223" s="27" t="s">
        <v>594</v>
      </c>
    </row>
    <row r="224" customFormat="false" ht="13.8" hidden="false" customHeight="false" outlineLevel="0" collapsed="false">
      <c r="A224" s="17"/>
      <c r="B224" s="17" t="s">
        <v>596</v>
      </c>
      <c r="C224" s="0" t="s">
        <v>508</v>
      </c>
      <c r="D224" s="17" t="s">
        <v>528</v>
      </c>
      <c r="E224" s="18" t="s">
        <v>620</v>
      </c>
      <c r="F224" s="19" t="n">
        <v>0</v>
      </c>
      <c r="G224" s="18" t="s">
        <v>589</v>
      </c>
      <c r="H224" s="18" t="s">
        <v>618</v>
      </c>
      <c r="I224" s="18" t="s">
        <v>591</v>
      </c>
      <c r="J224" s="19" t="n">
        <v>450000000</v>
      </c>
      <c r="K224" s="19" t="n">
        <v>400000000</v>
      </c>
      <c r="L224" s="0" t="n">
        <v>2014</v>
      </c>
      <c r="M224" s="20" t="n">
        <v>41640</v>
      </c>
      <c r="N224" s="20" t="n">
        <v>43831</v>
      </c>
      <c r="O224" s="20" t="n">
        <v>43831</v>
      </c>
      <c r="P224" s="20" t="n">
        <v>44196</v>
      </c>
      <c r="Q224" s="21" t="s">
        <v>592</v>
      </c>
      <c r="R224" s="21" t="s">
        <v>592</v>
      </c>
      <c r="S224" s="19" t="s">
        <v>593</v>
      </c>
      <c r="T224" s="21" t="s">
        <v>592</v>
      </c>
      <c r="U224" s="21" t="s">
        <v>592</v>
      </c>
      <c r="V224" s="21" t="s">
        <v>592</v>
      </c>
      <c r="W224" s="21" t="s">
        <v>592</v>
      </c>
      <c r="X224" s="21" t="s">
        <v>592</v>
      </c>
      <c r="Y224" s="21" t="s">
        <v>592</v>
      </c>
      <c r="Z224" s="21" t="s">
        <v>592</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47346575.3424658</v>
      </c>
      <c r="AQ224" s="27" t="s">
        <v>594</v>
      </c>
    </row>
    <row r="225" customFormat="false" ht="13.8" hidden="false" customHeight="false" outlineLevel="0" collapsed="false">
      <c r="A225" s="17"/>
      <c r="B225" s="17" t="s">
        <v>597</v>
      </c>
      <c r="C225" s="0" t="s">
        <v>508</v>
      </c>
      <c r="D225" s="17" t="s">
        <v>528</v>
      </c>
      <c r="E225" s="18" t="s">
        <v>620</v>
      </c>
      <c r="F225" s="19" t="n">
        <v>0</v>
      </c>
      <c r="G225" s="18" t="s">
        <v>589</v>
      </c>
      <c r="H225" s="18" t="s">
        <v>618</v>
      </c>
      <c r="I225" s="18" t="s">
        <v>591</v>
      </c>
      <c r="J225" s="19" t="n">
        <v>600000000</v>
      </c>
      <c r="K225" s="19" t="n">
        <v>400000000</v>
      </c>
      <c r="L225" s="0" t="n">
        <v>2010</v>
      </c>
      <c r="M225" s="20" t="n">
        <v>40179</v>
      </c>
      <c r="N225" s="20" t="n">
        <v>43831</v>
      </c>
      <c r="O225" s="20" t="n">
        <v>43831</v>
      </c>
      <c r="P225" s="20" t="n">
        <v>44196</v>
      </c>
      <c r="Q225" s="21" t="s">
        <v>592</v>
      </c>
      <c r="R225" s="21" t="s">
        <v>592</v>
      </c>
      <c r="S225" s="19" t="s">
        <v>593</v>
      </c>
      <c r="T225" s="21" t="s">
        <v>592</v>
      </c>
      <c r="U225" s="21" t="s">
        <v>592</v>
      </c>
      <c r="V225" s="21" t="s">
        <v>592</v>
      </c>
      <c r="W225" s="21" t="s">
        <v>592</v>
      </c>
      <c r="X225" s="21" t="s">
        <v>592</v>
      </c>
      <c r="Y225" s="21" t="s">
        <v>592</v>
      </c>
      <c r="Z225" s="21" t="s">
        <v>592</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50046575.3424658</v>
      </c>
      <c r="AQ225" s="27" t="s">
        <v>594</v>
      </c>
    </row>
    <row r="226" customFormat="false" ht="13.8" hidden="false" customHeight="false" outlineLevel="0" collapsed="false">
      <c r="A226" s="17"/>
      <c r="B226" s="17" t="s">
        <v>598</v>
      </c>
      <c r="C226" s="0" t="s">
        <v>508</v>
      </c>
      <c r="D226" s="17" t="s">
        <v>528</v>
      </c>
      <c r="E226" s="18" t="s">
        <v>620</v>
      </c>
      <c r="F226" s="19" t="n">
        <v>0</v>
      </c>
      <c r="G226" s="18" t="s">
        <v>589</v>
      </c>
      <c r="H226" s="18" t="s">
        <v>618</v>
      </c>
      <c r="I226" s="18" t="s">
        <v>591</v>
      </c>
      <c r="J226" s="19" t="n">
        <v>600000000</v>
      </c>
      <c r="K226" s="19" t="n">
        <v>400000000</v>
      </c>
      <c r="L226" s="0" t="n">
        <v>2005</v>
      </c>
      <c r="M226" s="20" t="n">
        <v>38353</v>
      </c>
      <c r="N226" s="20" t="n">
        <v>43831</v>
      </c>
      <c r="O226" s="20" t="n">
        <v>43831</v>
      </c>
      <c r="P226" s="20" t="n">
        <v>44196</v>
      </c>
      <c r="Q226" s="21" t="s">
        <v>592</v>
      </c>
      <c r="R226" s="21" t="s">
        <v>592</v>
      </c>
      <c r="S226" s="19" t="n">
        <v>9000000</v>
      </c>
      <c r="T226" s="21" t="s">
        <v>592</v>
      </c>
      <c r="U226" s="21" t="s">
        <v>592</v>
      </c>
      <c r="V226" s="21" t="s">
        <v>592</v>
      </c>
      <c r="W226" s="21" t="s">
        <v>592</v>
      </c>
      <c r="X226" s="21" t="s">
        <v>592</v>
      </c>
      <c r="Y226" s="21" t="s">
        <v>592</v>
      </c>
      <c r="Z226" s="21" t="s">
        <v>592</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52746575.3424658</v>
      </c>
      <c r="AQ226" s="27" t="s">
        <v>594</v>
      </c>
    </row>
    <row r="227" customFormat="false" ht="13.8" hidden="false" customHeight="false" outlineLevel="0" collapsed="false">
      <c r="A227" s="17" t="s">
        <v>586</v>
      </c>
      <c r="B227" s="17" t="s">
        <v>587</v>
      </c>
      <c r="C227" s="0" t="s">
        <v>508</v>
      </c>
      <c r="D227" s="17" t="s">
        <v>537</v>
      </c>
      <c r="E227" s="18" t="s">
        <v>621</v>
      </c>
      <c r="F227" s="19" t="n">
        <v>0</v>
      </c>
      <c r="G227" s="18" t="s">
        <v>589</v>
      </c>
      <c r="H227" s="18" t="s">
        <v>618</v>
      </c>
      <c r="I227" s="18" t="s">
        <v>591</v>
      </c>
      <c r="J227" s="19" t="n">
        <v>390000000</v>
      </c>
      <c r="K227" s="19" t="n">
        <v>100000000</v>
      </c>
      <c r="L227" s="0" t="n">
        <v>2020</v>
      </c>
      <c r="M227" s="20" t="n">
        <v>43831</v>
      </c>
      <c r="N227" s="20" t="n">
        <v>43831</v>
      </c>
      <c r="O227" s="20" t="n">
        <v>43831</v>
      </c>
      <c r="P227" s="20" t="n">
        <v>44196</v>
      </c>
      <c r="Q227" s="21" t="s">
        <v>592</v>
      </c>
      <c r="R227" s="21" t="s">
        <v>592</v>
      </c>
      <c r="S227" s="19" t="s">
        <v>593</v>
      </c>
      <c r="T227" s="21" t="s">
        <v>592</v>
      </c>
      <c r="U227" s="21" t="s">
        <v>592</v>
      </c>
      <c r="V227" s="21" t="s">
        <v>592</v>
      </c>
      <c r="W227" s="21" t="s">
        <v>592</v>
      </c>
      <c r="X227" s="21" t="s">
        <v>592</v>
      </c>
      <c r="Y227" s="21" t="s">
        <v>592</v>
      </c>
      <c r="Z227" s="21" t="s">
        <v>592</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12736643.8356164</v>
      </c>
      <c r="AQ227" s="27" t="s">
        <v>594</v>
      </c>
    </row>
    <row r="228" customFormat="false" ht="13.8" hidden="false" customHeight="false" outlineLevel="0" collapsed="false">
      <c r="A228" s="17"/>
      <c r="B228" s="17" t="s">
        <v>595</v>
      </c>
      <c r="C228" s="0" t="s">
        <v>508</v>
      </c>
      <c r="D228" s="17" t="s">
        <v>537</v>
      </c>
      <c r="E228" s="18" t="s">
        <v>621</v>
      </c>
      <c r="F228" s="19" t="n">
        <v>0</v>
      </c>
      <c r="G228" s="18" t="s">
        <v>589</v>
      </c>
      <c r="H228" s="18" t="s">
        <v>618</v>
      </c>
      <c r="I228" s="18" t="s">
        <v>591</v>
      </c>
      <c r="J228" s="19" t="n">
        <v>390000000</v>
      </c>
      <c r="K228" s="19" t="n">
        <v>100000000</v>
      </c>
      <c r="L228" s="0" t="n">
        <v>2017</v>
      </c>
      <c r="M228" s="20" t="n">
        <v>42736</v>
      </c>
      <c r="N228" s="20" t="n">
        <v>43831</v>
      </c>
      <c r="O228" s="20" t="n">
        <v>43831</v>
      </c>
      <c r="P228" s="20" t="n">
        <v>44196</v>
      </c>
      <c r="Q228" s="21" t="s">
        <v>592</v>
      </c>
      <c r="R228" s="21" t="s">
        <v>592</v>
      </c>
      <c r="S228" s="19" t="s">
        <v>593</v>
      </c>
      <c r="T228" s="21" t="s">
        <v>592</v>
      </c>
      <c r="U228" s="21" t="s">
        <v>592</v>
      </c>
      <c r="V228" s="21" t="s">
        <v>592</v>
      </c>
      <c r="W228" s="21" t="s">
        <v>592</v>
      </c>
      <c r="X228" s="21" t="s">
        <v>592</v>
      </c>
      <c r="Y228" s="21" t="s">
        <v>592</v>
      </c>
      <c r="Z228" s="21" t="s">
        <v>592</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13486643.8356164</v>
      </c>
      <c r="AQ228" s="27" t="s">
        <v>594</v>
      </c>
    </row>
    <row r="229" customFormat="false" ht="13.8" hidden="false" customHeight="false" outlineLevel="0" collapsed="false">
      <c r="A229" s="17"/>
      <c r="B229" s="17" t="s">
        <v>596</v>
      </c>
      <c r="C229" s="0" t="s">
        <v>508</v>
      </c>
      <c r="D229" s="17" t="s">
        <v>537</v>
      </c>
      <c r="E229" s="18" t="s">
        <v>621</v>
      </c>
      <c r="F229" s="19" t="n">
        <v>0</v>
      </c>
      <c r="G229" s="18" t="s">
        <v>589</v>
      </c>
      <c r="H229" s="18" t="s">
        <v>618</v>
      </c>
      <c r="I229" s="18" t="s">
        <v>591</v>
      </c>
      <c r="J229" s="19" t="n">
        <v>390000000</v>
      </c>
      <c r="K229" s="19" t="n">
        <v>100000000</v>
      </c>
      <c r="L229" s="0" t="n">
        <v>2014</v>
      </c>
      <c r="M229" s="20" t="n">
        <v>41640</v>
      </c>
      <c r="N229" s="20" t="n">
        <v>43831</v>
      </c>
      <c r="O229" s="20" t="n">
        <v>43831</v>
      </c>
      <c r="P229" s="20" t="n">
        <v>44196</v>
      </c>
      <c r="Q229" s="21" t="s">
        <v>592</v>
      </c>
      <c r="R229" s="21" t="s">
        <v>592</v>
      </c>
      <c r="S229" s="19" t="s">
        <v>593</v>
      </c>
      <c r="T229" s="21" t="s">
        <v>592</v>
      </c>
      <c r="U229" s="21" t="s">
        <v>592</v>
      </c>
      <c r="V229" s="21" t="s">
        <v>592</v>
      </c>
      <c r="W229" s="21" t="s">
        <v>592</v>
      </c>
      <c r="X229" s="21" t="s">
        <v>592</v>
      </c>
      <c r="Y229" s="21" t="s">
        <v>592</v>
      </c>
      <c r="Z229" s="21" t="s">
        <v>592</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17236643.8356164</v>
      </c>
      <c r="AQ229" s="27" t="s">
        <v>594</v>
      </c>
    </row>
    <row r="230" customFormat="false" ht="13.8" hidden="false" customHeight="false" outlineLevel="0" collapsed="false">
      <c r="A230" s="17"/>
      <c r="B230" s="17" t="s">
        <v>597</v>
      </c>
      <c r="C230" s="0" t="s">
        <v>508</v>
      </c>
      <c r="D230" s="17" t="s">
        <v>537</v>
      </c>
      <c r="E230" s="18" t="s">
        <v>621</v>
      </c>
      <c r="F230" s="19" t="n">
        <v>0</v>
      </c>
      <c r="G230" s="18" t="s">
        <v>589</v>
      </c>
      <c r="H230" s="18" t="s">
        <v>618</v>
      </c>
      <c r="I230" s="18" t="s">
        <v>591</v>
      </c>
      <c r="J230" s="19" t="n">
        <v>390000000</v>
      </c>
      <c r="K230" s="19" t="n">
        <v>100000000</v>
      </c>
      <c r="L230" s="0" t="n">
        <v>2010</v>
      </c>
      <c r="M230" s="20" t="n">
        <v>40179</v>
      </c>
      <c r="N230" s="20" t="n">
        <v>43831</v>
      </c>
      <c r="O230" s="20" t="n">
        <v>43831</v>
      </c>
      <c r="P230" s="20" t="n">
        <v>44196</v>
      </c>
      <c r="Q230" s="21" t="s">
        <v>592</v>
      </c>
      <c r="R230" s="21" t="s">
        <v>592</v>
      </c>
      <c r="S230" s="19" t="s">
        <v>593</v>
      </c>
      <c r="T230" s="21" t="s">
        <v>592</v>
      </c>
      <c r="U230" s="21" t="s">
        <v>592</v>
      </c>
      <c r="V230" s="21" t="s">
        <v>592</v>
      </c>
      <c r="W230" s="21" t="s">
        <v>592</v>
      </c>
      <c r="X230" s="21" t="s">
        <v>592</v>
      </c>
      <c r="Y230" s="21" t="s">
        <v>592</v>
      </c>
      <c r="Z230" s="21" t="s">
        <v>592</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18886643.8356164</v>
      </c>
      <c r="AQ230" s="27" t="s">
        <v>594</v>
      </c>
    </row>
    <row r="231" customFormat="false" ht="13.8" hidden="false" customHeight="false" outlineLevel="0" collapsed="false">
      <c r="A231" s="17"/>
      <c r="B231" s="17" t="s">
        <v>598</v>
      </c>
      <c r="C231" s="0" t="s">
        <v>508</v>
      </c>
      <c r="D231" s="17" t="s">
        <v>537</v>
      </c>
      <c r="E231" s="18" t="s">
        <v>621</v>
      </c>
      <c r="F231" s="19" t="n">
        <v>0</v>
      </c>
      <c r="G231" s="18" t="s">
        <v>589</v>
      </c>
      <c r="H231" s="18" t="s">
        <v>618</v>
      </c>
      <c r="I231" s="18" t="s">
        <v>591</v>
      </c>
      <c r="J231" s="19" t="n">
        <v>390000000</v>
      </c>
      <c r="K231" s="19" t="n">
        <v>400000000</v>
      </c>
      <c r="L231" s="0" t="n">
        <v>2005</v>
      </c>
      <c r="M231" s="20" t="n">
        <v>38353</v>
      </c>
      <c r="N231" s="20" t="n">
        <v>43831</v>
      </c>
      <c r="O231" s="20" t="n">
        <v>43831</v>
      </c>
      <c r="P231" s="20" t="n">
        <v>44196</v>
      </c>
      <c r="Q231" s="21" t="s">
        <v>592</v>
      </c>
      <c r="R231" s="21" t="s">
        <v>592</v>
      </c>
      <c r="S231" s="19" t="n">
        <v>9000000</v>
      </c>
      <c r="T231" s="21" t="s">
        <v>592</v>
      </c>
      <c r="U231" s="21" t="s">
        <v>592</v>
      </c>
      <c r="V231" s="21" t="s">
        <v>592</v>
      </c>
      <c r="W231" s="21" t="s">
        <v>592</v>
      </c>
      <c r="X231" s="21" t="s">
        <v>592</v>
      </c>
      <c r="Y231" s="21" t="s">
        <v>592</v>
      </c>
      <c r="Z231" s="21" t="s">
        <v>592</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78246575.3424658</v>
      </c>
      <c r="AQ231" s="27" t="s">
        <v>594</v>
      </c>
    </row>
    <row r="232" customFormat="false" ht="13.8" hidden="false" customHeight="false" outlineLevel="0" collapsed="false">
      <c r="A232" s="17" t="s">
        <v>599</v>
      </c>
      <c r="B232" s="17" t="s">
        <v>587</v>
      </c>
      <c r="C232" s="0" t="s">
        <v>508</v>
      </c>
      <c r="D232" s="17" t="s">
        <v>537</v>
      </c>
      <c r="E232" s="18" t="s">
        <v>621</v>
      </c>
      <c r="F232" s="19" t="n">
        <v>0</v>
      </c>
      <c r="G232" s="18" t="s">
        <v>589</v>
      </c>
      <c r="H232" s="18" t="s">
        <v>618</v>
      </c>
      <c r="I232" s="18" t="s">
        <v>591</v>
      </c>
      <c r="J232" s="19" t="n">
        <v>400000000</v>
      </c>
      <c r="K232" s="19" t="n">
        <v>100000000</v>
      </c>
      <c r="L232" s="0" t="n">
        <v>2020</v>
      </c>
      <c r="M232" s="20" t="n">
        <v>43831</v>
      </c>
      <c r="N232" s="20" t="n">
        <v>43831</v>
      </c>
      <c r="O232" s="20" t="n">
        <v>43831</v>
      </c>
      <c r="P232" s="20" t="n">
        <v>44196</v>
      </c>
      <c r="Q232" s="21" t="s">
        <v>592</v>
      </c>
      <c r="R232" s="21" t="s">
        <v>592</v>
      </c>
      <c r="S232" s="19" t="s">
        <v>593</v>
      </c>
      <c r="T232" s="21" t="s">
        <v>592</v>
      </c>
      <c r="U232" s="21" t="s">
        <v>592</v>
      </c>
      <c r="V232" s="21" t="s">
        <v>592</v>
      </c>
      <c r="W232" s="21" t="s">
        <v>592</v>
      </c>
      <c r="X232" s="21" t="s">
        <v>592</v>
      </c>
      <c r="Y232" s="21" t="s">
        <v>592</v>
      </c>
      <c r="Z232" s="21" t="s">
        <v>592</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12736643.8356164</v>
      </c>
      <c r="AQ232" s="27" t="s">
        <v>594</v>
      </c>
    </row>
    <row r="233" customFormat="false" ht="13.8" hidden="false" customHeight="false" outlineLevel="0" collapsed="false">
      <c r="A233" s="17"/>
      <c r="B233" s="17" t="s">
        <v>595</v>
      </c>
      <c r="C233" s="0" t="s">
        <v>508</v>
      </c>
      <c r="D233" s="17" t="s">
        <v>537</v>
      </c>
      <c r="E233" s="18" t="s">
        <v>621</v>
      </c>
      <c r="F233" s="19" t="n">
        <v>0</v>
      </c>
      <c r="G233" s="18" t="s">
        <v>589</v>
      </c>
      <c r="H233" s="18" t="s">
        <v>618</v>
      </c>
      <c r="I233" s="18" t="s">
        <v>591</v>
      </c>
      <c r="J233" s="19" t="n">
        <v>400000000</v>
      </c>
      <c r="K233" s="19" t="n">
        <v>100000000</v>
      </c>
      <c r="L233" s="0" t="n">
        <v>2017</v>
      </c>
      <c r="M233" s="20" t="n">
        <v>42736</v>
      </c>
      <c r="N233" s="20" t="n">
        <v>43831</v>
      </c>
      <c r="O233" s="20" t="n">
        <v>43831</v>
      </c>
      <c r="P233" s="20" t="n">
        <v>44196</v>
      </c>
      <c r="Q233" s="21" t="s">
        <v>592</v>
      </c>
      <c r="R233" s="21" t="s">
        <v>592</v>
      </c>
      <c r="S233" s="19" t="s">
        <v>593</v>
      </c>
      <c r="T233" s="21" t="s">
        <v>592</v>
      </c>
      <c r="U233" s="21" t="s">
        <v>592</v>
      </c>
      <c r="V233" s="21" t="s">
        <v>592</v>
      </c>
      <c r="W233" s="21" t="s">
        <v>592</v>
      </c>
      <c r="X233" s="21" t="s">
        <v>592</v>
      </c>
      <c r="Y233" s="21" t="s">
        <v>592</v>
      </c>
      <c r="Z233" s="21" t="s">
        <v>592</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13486643.8356164</v>
      </c>
      <c r="AQ233" s="27" t="s">
        <v>594</v>
      </c>
    </row>
    <row r="234" customFormat="false" ht="13.8" hidden="false" customHeight="false" outlineLevel="0" collapsed="false">
      <c r="A234" s="17"/>
      <c r="B234" s="17" t="s">
        <v>596</v>
      </c>
      <c r="C234" s="0" t="s">
        <v>508</v>
      </c>
      <c r="D234" s="17" t="s">
        <v>537</v>
      </c>
      <c r="E234" s="18" t="s">
        <v>621</v>
      </c>
      <c r="F234" s="19" t="n">
        <v>0</v>
      </c>
      <c r="G234" s="18" t="s">
        <v>589</v>
      </c>
      <c r="H234" s="18" t="s">
        <v>618</v>
      </c>
      <c r="I234" s="18" t="s">
        <v>591</v>
      </c>
      <c r="J234" s="19" t="n">
        <v>400000000</v>
      </c>
      <c r="K234" s="19" t="n">
        <v>100000000</v>
      </c>
      <c r="L234" s="0" t="n">
        <v>2014</v>
      </c>
      <c r="M234" s="20" t="n">
        <v>41640</v>
      </c>
      <c r="N234" s="20" t="n">
        <v>43831</v>
      </c>
      <c r="O234" s="20" t="n">
        <v>43831</v>
      </c>
      <c r="P234" s="20" t="n">
        <v>44196</v>
      </c>
      <c r="Q234" s="21" t="s">
        <v>592</v>
      </c>
      <c r="R234" s="21" t="s">
        <v>592</v>
      </c>
      <c r="S234" s="19" t="s">
        <v>593</v>
      </c>
      <c r="T234" s="21" t="s">
        <v>592</v>
      </c>
      <c r="U234" s="21" t="s">
        <v>592</v>
      </c>
      <c r="V234" s="21" t="s">
        <v>592</v>
      </c>
      <c r="W234" s="21" t="s">
        <v>592</v>
      </c>
      <c r="X234" s="21" t="s">
        <v>592</v>
      </c>
      <c r="Y234" s="21" t="s">
        <v>592</v>
      </c>
      <c r="Z234" s="21" t="s">
        <v>592</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17236643.8356164</v>
      </c>
      <c r="AQ234" s="27" t="s">
        <v>594</v>
      </c>
    </row>
    <row r="235" customFormat="false" ht="13.8" hidden="false" customHeight="false" outlineLevel="0" collapsed="false">
      <c r="A235" s="17"/>
      <c r="B235" s="17" t="s">
        <v>597</v>
      </c>
      <c r="C235" s="0" t="s">
        <v>508</v>
      </c>
      <c r="D235" s="17" t="s">
        <v>537</v>
      </c>
      <c r="E235" s="18" t="s">
        <v>621</v>
      </c>
      <c r="F235" s="19" t="n">
        <v>0</v>
      </c>
      <c r="G235" s="18" t="s">
        <v>589</v>
      </c>
      <c r="H235" s="18" t="s">
        <v>618</v>
      </c>
      <c r="I235" s="18" t="s">
        <v>591</v>
      </c>
      <c r="J235" s="19" t="n">
        <v>400000000</v>
      </c>
      <c r="K235" s="19" t="n">
        <v>100000000</v>
      </c>
      <c r="L235" s="0" t="n">
        <v>2010</v>
      </c>
      <c r="M235" s="20" t="n">
        <v>40179</v>
      </c>
      <c r="N235" s="20" t="n">
        <v>43831</v>
      </c>
      <c r="O235" s="20" t="n">
        <v>43831</v>
      </c>
      <c r="P235" s="20" t="n">
        <v>44196</v>
      </c>
      <c r="Q235" s="21" t="s">
        <v>592</v>
      </c>
      <c r="R235" s="21" t="s">
        <v>592</v>
      </c>
      <c r="S235" s="19" t="s">
        <v>593</v>
      </c>
      <c r="T235" s="21" t="s">
        <v>592</v>
      </c>
      <c r="U235" s="21" t="s">
        <v>592</v>
      </c>
      <c r="V235" s="21" t="s">
        <v>592</v>
      </c>
      <c r="W235" s="21" t="s">
        <v>592</v>
      </c>
      <c r="X235" s="21" t="s">
        <v>592</v>
      </c>
      <c r="Y235" s="21" t="s">
        <v>592</v>
      </c>
      <c r="Z235" s="21" t="s">
        <v>592</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18886643.8356164</v>
      </c>
      <c r="AQ235" s="27" t="s">
        <v>594</v>
      </c>
    </row>
    <row r="236" customFormat="false" ht="13.8" hidden="false" customHeight="false" outlineLevel="0" collapsed="false">
      <c r="A236" s="17"/>
      <c r="B236" s="17" t="s">
        <v>598</v>
      </c>
      <c r="C236" s="0" t="s">
        <v>508</v>
      </c>
      <c r="D236" s="17" t="s">
        <v>537</v>
      </c>
      <c r="E236" s="18" t="s">
        <v>621</v>
      </c>
      <c r="F236" s="19" t="n">
        <v>0</v>
      </c>
      <c r="G236" s="18" t="s">
        <v>589</v>
      </c>
      <c r="H236" s="18" t="s">
        <v>618</v>
      </c>
      <c r="I236" s="18" t="s">
        <v>591</v>
      </c>
      <c r="J236" s="19" t="n">
        <v>400000000</v>
      </c>
      <c r="K236" s="19" t="n">
        <v>400000000</v>
      </c>
      <c r="L236" s="0" t="n">
        <v>2005</v>
      </c>
      <c r="M236" s="20" t="n">
        <v>38353</v>
      </c>
      <c r="N236" s="20" t="n">
        <v>43831</v>
      </c>
      <c r="O236" s="20" t="n">
        <v>43831</v>
      </c>
      <c r="P236" s="20" t="n">
        <v>44196</v>
      </c>
      <c r="Q236" s="21" t="s">
        <v>592</v>
      </c>
      <c r="R236" s="21" t="s">
        <v>592</v>
      </c>
      <c r="S236" s="19" t="n">
        <v>9000000</v>
      </c>
      <c r="T236" s="21" t="s">
        <v>592</v>
      </c>
      <c r="U236" s="21" t="s">
        <v>592</v>
      </c>
      <c r="V236" s="21" t="s">
        <v>592</v>
      </c>
      <c r="W236" s="21" t="s">
        <v>592</v>
      </c>
      <c r="X236" s="21" t="s">
        <v>592</v>
      </c>
      <c r="Y236" s="21" t="s">
        <v>592</v>
      </c>
      <c r="Z236" s="21" t="s">
        <v>592</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78246575.3424658</v>
      </c>
      <c r="AQ236" s="27" t="s">
        <v>594</v>
      </c>
    </row>
    <row r="237" customFormat="false" ht="13.8" hidden="false" customHeight="false" outlineLevel="0" collapsed="false">
      <c r="A237" s="17" t="s">
        <v>600</v>
      </c>
      <c r="B237" s="17" t="s">
        <v>587</v>
      </c>
      <c r="C237" s="0" t="s">
        <v>508</v>
      </c>
      <c r="D237" s="17" t="s">
        <v>537</v>
      </c>
      <c r="E237" s="18" t="s">
        <v>621</v>
      </c>
      <c r="F237" s="19" t="n">
        <v>0</v>
      </c>
      <c r="G237" s="18" t="s">
        <v>589</v>
      </c>
      <c r="H237" s="18" t="s">
        <v>618</v>
      </c>
      <c r="I237" s="18" t="s">
        <v>591</v>
      </c>
      <c r="J237" s="19" t="n">
        <v>410000000</v>
      </c>
      <c r="K237" s="19" t="n">
        <v>400000000</v>
      </c>
      <c r="L237" s="0" t="n">
        <v>2020</v>
      </c>
      <c r="M237" s="20" t="n">
        <v>43831</v>
      </c>
      <c r="N237" s="20" t="n">
        <v>43831</v>
      </c>
      <c r="O237" s="20" t="n">
        <v>43831</v>
      </c>
      <c r="P237" s="20" t="n">
        <v>44196</v>
      </c>
      <c r="Q237" s="21" t="s">
        <v>592</v>
      </c>
      <c r="R237" s="21" t="s">
        <v>592</v>
      </c>
      <c r="S237" s="19" t="s">
        <v>593</v>
      </c>
      <c r="T237" s="21" t="s">
        <v>592</v>
      </c>
      <c r="U237" s="21" t="s">
        <v>592</v>
      </c>
      <c r="V237" s="21" t="s">
        <v>592</v>
      </c>
      <c r="W237" s="21" t="s">
        <v>592</v>
      </c>
      <c r="X237" s="21" t="s">
        <v>592</v>
      </c>
      <c r="Y237" s="21" t="s">
        <v>592</v>
      </c>
      <c r="Z237" s="21" t="s">
        <v>592</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47946575.3424658</v>
      </c>
      <c r="AQ237" s="27" t="s">
        <v>594</v>
      </c>
    </row>
    <row r="238" customFormat="false" ht="13.8" hidden="false" customHeight="false" outlineLevel="0" collapsed="false">
      <c r="A238" s="17"/>
      <c r="B238" s="17" t="s">
        <v>595</v>
      </c>
      <c r="C238" s="0" t="s">
        <v>508</v>
      </c>
      <c r="D238" s="17" t="s">
        <v>537</v>
      </c>
      <c r="E238" s="18" t="s">
        <v>621</v>
      </c>
      <c r="F238" s="19" t="n">
        <v>0</v>
      </c>
      <c r="G238" s="18" t="s">
        <v>589</v>
      </c>
      <c r="H238" s="18" t="s">
        <v>618</v>
      </c>
      <c r="I238" s="18" t="s">
        <v>591</v>
      </c>
      <c r="J238" s="19" t="n">
        <v>500000000</v>
      </c>
      <c r="K238" s="19" t="n">
        <v>400000000</v>
      </c>
      <c r="L238" s="0" t="n">
        <v>2017</v>
      </c>
      <c r="M238" s="20" t="n">
        <v>42736</v>
      </c>
      <c r="N238" s="20" t="n">
        <v>43831</v>
      </c>
      <c r="O238" s="20" t="n">
        <v>43831</v>
      </c>
      <c r="P238" s="20" t="n">
        <v>44196</v>
      </c>
      <c r="Q238" s="21" t="s">
        <v>592</v>
      </c>
      <c r="R238" s="21" t="s">
        <v>592</v>
      </c>
      <c r="S238" s="19" t="s">
        <v>593</v>
      </c>
      <c r="T238" s="21" t="s">
        <v>592</v>
      </c>
      <c r="U238" s="21" t="s">
        <v>592</v>
      </c>
      <c r="V238" s="21" t="s">
        <v>592</v>
      </c>
      <c r="W238" s="21" t="s">
        <v>592</v>
      </c>
      <c r="X238" s="21" t="s">
        <v>592</v>
      </c>
      <c r="Y238" s="21" t="s">
        <v>592</v>
      </c>
      <c r="Z238" s="21" t="s">
        <v>592</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51546575.3424658</v>
      </c>
      <c r="AQ238" s="27" t="s">
        <v>594</v>
      </c>
    </row>
    <row r="239" customFormat="false" ht="13.8" hidden="false" customHeight="false" outlineLevel="0" collapsed="false">
      <c r="A239" s="17"/>
      <c r="B239" s="17" t="s">
        <v>596</v>
      </c>
      <c r="C239" s="0" t="s">
        <v>508</v>
      </c>
      <c r="D239" s="17" t="s">
        <v>537</v>
      </c>
      <c r="E239" s="18" t="s">
        <v>621</v>
      </c>
      <c r="F239" s="19" t="n">
        <v>0</v>
      </c>
      <c r="G239" s="18" t="s">
        <v>589</v>
      </c>
      <c r="H239" s="18" t="s">
        <v>618</v>
      </c>
      <c r="I239" s="18" t="s">
        <v>591</v>
      </c>
      <c r="J239" s="19" t="n">
        <v>450000000</v>
      </c>
      <c r="K239" s="19" t="n">
        <v>400000000</v>
      </c>
      <c r="L239" s="0" t="n">
        <v>2014</v>
      </c>
      <c r="M239" s="20" t="n">
        <v>41640</v>
      </c>
      <c r="N239" s="20" t="n">
        <v>43831</v>
      </c>
      <c r="O239" s="20" t="n">
        <v>43831</v>
      </c>
      <c r="P239" s="20" t="n">
        <v>44196</v>
      </c>
      <c r="Q239" s="21" t="s">
        <v>592</v>
      </c>
      <c r="R239" s="21" t="s">
        <v>592</v>
      </c>
      <c r="S239" s="19" t="s">
        <v>593</v>
      </c>
      <c r="T239" s="21" t="s">
        <v>592</v>
      </c>
      <c r="U239" s="21" t="s">
        <v>592</v>
      </c>
      <c r="V239" s="21" t="s">
        <v>592</v>
      </c>
      <c r="W239" s="21" t="s">
        <v>592</v>
      </c>
      <c r="X239" s="21" t="s">
        <v>592</v>
      </c>
      <c r="Y239" s="21" t="s">
        <v>592</v>
      </c>
      <c r="Z239" s="21" t="s">
        <v>592</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53946575.3424658</v>
      </c>
      <c r="AQ239" s="27" t="s">
        <v>594</v>
      </c>
    </row>
    <row r="240" customFormat="false" ht="13.8" hidden="false" customHeight="false" outlineLevel="0" collapsed="false">
      <c r="A240" s="17"/>
      <c r="B240" s="17" t="s">
        <v>597</v>
      </c>
      <c r="C240" s="0" t="s">
        <v>508</v>
      </c>
      <c r="D240" s="17" t="s">
        <v>537</v>
      </c>
      <c r="E240" s="18" t="s">
        <v>621</v>
      </c>
      <c r="F240" s="19" t="n">
        <v>0</v>
      </c>
      <c r="G240" s="18" t="s">
        <v>589</v>
      </c>
      <c r="H240" s="18" t="s">
        <v>618</v>
      </c>
      <c r="I240" s="18" t="s">
        <v>591</v>
      </c>
      <c r="J240" s="19" t="n">
        <v>600000000</v>
      </c>
      <c r="K240" s="19" t="n">
        <v>400000000</v>
      </c>
      <c r="L240" s="0" t="n">
        <v>2010</v>
      </c>
      <c r="M240" s="20" t="n">
        <v>40179</v>
      </c>
      <c r="N240" s="20" t="n">
        <v>43831</v>
      </c>
      <c r="O240" s="20" t="n">
        <v>43831</v>
      </c>
      <c r="P240" s="20" t="n">
        <v>44196</v>
      </c>
      <c r="Q240" s="21" t="s">
        <v>592</v>
      </c>
      <c r="R240" s="21" t="s">
        <v>592</v>
      </c>
      <c r="S240" s="19" t="s">
        <v>593</v>
      </c>
      <c r="T240" s="21" t="s">
        <v>592</v>
      </c>
      <c r="U240" s="21" t="s">
        <v>592</v>
      </c>
      <c r="V240" s="21" t="s">
        <v>592</v>
      </c>
      <c r="W240" s="21" t="s">
        <v>592</v>
      </c>
      <c r="X240" s="21" t="s">
        <v>592</v>
      </c>
      <c r="Y240" s="21" t="s">
        <v>592</v>
      </c>
      <c r="Z240" s="21" t="s">
        <v>592</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57546575.3424658</v>
      </c>
      <c r="AQ240" s="27" t="s">
        <v>594</v>
      </c>
    </row>
    <row r="241" customFormat="false" ht="13.8" hidden="false" customHeight="false" outlineLevel="0" collapsed="false">
      <c r="A241" s="17"/>
      <c r="B241" s="17" t="s">
        <v>598</v>
      </c>
      <c r="C241" s="0" t="s">
        <v>508</v>
      </c>
      <c r="D241" s="17" t="s">
        <v>537</v>
      </c>
      <c r="E241" s="18" t="s">
        <v>621</v>
      </c>
      <c r="F241" s="19" t="n">
        <v>0</v>
      </c>
      <c r="G241" s="18" t="s">
        <v>589</v>
      </c>
      <c r="H241" s="18" t="s">
        <v>618</v>
      </c>
      <c r="I241" s="18" t="s">
        <v>591</v>
      </c>
      <c r="J241" s="19" t="n">
        <v>600000000</v>
      </c>
      <c r="K241" s="19" t="n">
        <v>400000000</v>
      </c>
      <c r="L241" s="0" t="n">
        <v>2005</v>
      </c>
      <c r="M241" s="20" t="n">
        <v>38353</v>
      </c>
      <c r="N241" s="20" t="n">
        <v>43831</v>
      </c>
      <c r="O241" s="20" t="n">
        <v>43831</v>
      </c>
      <c r="P241" s="20" t="n">
        <v>44196</v>
      </c>
      <c r="Q241" s="21" t="s">
        <v>592</v>
      </c>
      <c r="R241" s="21" t="s">
        <v>592</v>
      </c>
      <c r="S241" s="19" t="n">
        <v>9000000</v>
      </c>
      <c r="T241" s="21" t="s">
        <v>592</v>
      </c>
      <c r="U241" s="21" t="s">
        <v>592</v>
      </c>
      <c r="V241" s="21" t="s">
        <v>592</v>
      </c>
      <c r="W241" s="21" t="s">
        <v>592</v>
      </c>
      <c r="X241" s="21" t="s">
        <v>592</v>
      </c>
      <c r="Y241" s="21" t="s">
        <v>592</v>
      </c>
      <c r="Z241" s="21" t="s">
        <v>592</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60246575.3424658</v>
      </c>
      <c r="AQ241" s="27" t="s">
        <v>594</v>
      </c>
    </row>
    <row r="242" customFormat="false" ht="13.8" hidden="false" customHeight="false" outlineLevel="0" collapsed="false">
      <c r="A242" s="17" t="s">
        <v>586</v>
      </c>
      <c r="B242" s="17" t="s">
        <v>587</v>
      </c>
      <c r="C242" s="0" t="s">
        <v>508</v>
      </c>
      <c r="D242" s="17" t="s">
        <v>525</v>
      </c>
      <c r="E242" s="18" t="s">
        <v>622</v>
      </c>
      <c r="F242" s="19" t="n">
        <v>0</v>
      </c>
      <c r="G242" s="18" t="s">
        <v>589</v>
      </c>
      <c r="H242" s="18" t="s">
        <v>615</v>
      </c>
      <c r="I242" s="18" t="s">
        <v>591</v>
      </c>
      <c r="J242" s="19" t="n">
        <v>390000000</v>
      </c>
      <c r="K242" s="19" t="n">
        <v>100000000</v>
      </c>
      <c r="L242" s="0" t="n">
        <v>2020</v>
      </c>
      <c r="M242" s="20" t="n">
        <v>43831</v>
      </c>
      <c r="N242" s="20" t="n">
        <v>43831</v>
      </c>
      <c r="O242" s="20" t="n">
        <v>43831</v>
      </c>
      <c r="P242" s="20" t="n">
        <v>44196</v>
      </c>
      <c r="Q242" s="21" t="s">
        <v>592</v>
      </c>
      <c r="R242" s="21" t="s">
        <v>592</v>
      </c>
      <c r="S242" s="19" t="s">
        <v>593</v>
      </c>
      <c r="T242" s="21" t="s">
        <v>592</v>
      </c>
      <c r="U242" s="21" t="s">
        <v>592</v>
      </c>
      <c r="V242" s="21" t="s">
        <v>592</v>
      </c>
      <c r="W242" s="21" t="s">
        <v>592</v>
      </c>
      <c r="X242" s="21" t="s">
        <v>592</v>
      </c>
      <c r="Y242" s="21" t="s">
        <v>592</v>
      </c>
      <c r="Z242" s="21" t="s">
        <v>592</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14536643.8356164</v>
      </c>
      <c r="AQ242" s="27" t="s">
        <v>594</v>
      </c>
    </row>
    <row r="243" customFormat="false" ht="13.8" hidden="false" customHeight="false" outlineLevel="0" collapsed="false">
      <c r="A243" s="17"/>
      <c r="B243" s="17" t="s">
        <v>595</v>
      </c>
      <c r="C243" s="0" t="s">
        <v>508</v>
      </c>
      <c r="D243" s="17" t="s">
        <v>525</v>
      </c>
      <c r="E243" s="18" t="s">
        <v>622</v>
      </c>
      <c r="F243" s="19" t="n">
        <v>0</v>
      </c>
      <c r="G243" s="18" t="s">
        <v>589</v>
      </c>
      <c r="H243" s="18" t="s">
        <v>615</v>
      </c>
      <c r="I243" s="18" t="s">
        <v>591</v>
      </c>
      <c r="J243" s="19" t="n">
        <v>390000000</v>
      </c>
      <c r="K243" s="19" t="n">
        <v>100000000</v>
      </c>
      <c r="L243" s="0" t="n">
        <v>2017</v>
      </c>
      <c r="M243" s="20" t="n">
        <v>42736</v>
      </c>
      <c r="N243" s="20" t="n">
        <v>43831</v>
      </c>
      <c r="O243" s="20" t="n">
        <v>43831</v>
      </c>
      <c r="P243" s="20" t="n">
        <v>44196</v>
      </c>
      <c r="Q243" s="21" t="s">
        <v>592</v>
      </c>
      <c r="R243" s="21" t="s">
        <v>592</v>
      </c>
      <c r="S243" s="19" t="s">
        <v>593</v>
      </c>
      <c r="T243" s="21" t="s">
        <v>592</v>
      </c>
      <c r="U243" s="21" t="s">
        <v>592</v>
      </c>
      <c r="V243" s="21" t="s">
        <v>592</v>
      </c>
      <c r="W243" s="21" t="s">
        <v>592</v>
      </c>
      <c r="X243" s="21" t="s">
        <v>592</v>
      </c>
      <c r="Y243" s="21" t="s">
        <v>592</v>
      </c>
      <c r="Z243" s="21" t="s">
        <v>592</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15586643.8356164</v>
      </c>
      <c r="AQ243" s="27" t="s">
        <v>594</v>
      </c>
    </row>
    <row r="244" customFormat="false" ht="13.8" hidden="false" customHeight="false" outlineLevel="0" collapsed="false">
      <c r="A244" s="17"/>
      <c r="B244" s="17" t="s">
        <v>596</v>
      </c>
      <c r="C244" s="0" t="s">
        <v>508</v>
      </c>
      <c r="D244" s="17" t="s">
        <v>525</v>
      </c>
      <c r="E244" s="18" t="s">
        <v>622</v>
      </c>
      <c r="F244" s="19" t="n">
        <v>0</v>
      </c>
      <c r="G244" s="18" t="s">
        <v>589</v>
      </c>
      <c r="H244" s="18" t="s">
        <v>615</v>
      </c>
      <c r="I244" s="18" t="s">
        <v>591</v>
      </c>
      <c r="J244" s="19" t="n">
        <v>390000000</v>
      </c>
      <c r="K244" s="19" t="n">
        <v>100000000</v>
      </c>
      <c r="L244" s="0" t="n">
        <v>2014</v>
      </c>
      <c r="M244" s="20" t="n">
        <v>41640</v>
      </c>
      <c r="N244" s="20" t="n">
        <v>43831</v>
      </c>
      <c r="O244" s="20" t="n">
        <v>43831</v>
      </c>
      <c r="P244" s="20" t="n">
        <v>44196</v>
      </c>
      <c r="Q244" s="21" t="s">
        <v>592</v>
      </c>
      <c r="R244" s="21" t="s">
        <v>592</v>
      </c>
      <c r="S244" s="19" t="s">
        <v>593</v>
      </c>
      <c r="T244" s="21" t="s">
        <v>592</v>
      </c>
      <c r="U244" s="21" t="s">
        <v>592</v>
      </c>
      <c r="V244" s="21" t="s">
        <v>592</v>
      </c>
      <c r="W244" s="21" t="s">
        <v>592</v>
      </c>
      <c r="X244" s="21" t="s">
        <v>592</v>
      </c>
      <c r="Y244" s="21" t="s">
        <v>592</v>
      </c>
      <c r="Z244" s="21" t="s">
        <v>592</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18436643.8356164</v>
      </c>
      <c r="AQ244" s="27" t="s">
        <v>594</v>
      </c>
    </row>
    <row r="245" customFormat="false" ht="13.8" hidden="false" customHeight="false" outlineLevel="0" collapsed="false">
      <c r="A245" s="17"/>
      <c r="B245" s="17" t="s">
        <v>597</v>
      </c>
      <c r="C245" s="0" t="s">
        <v>508</v>
      </c>
      <c r="D245" s="17" t="s">
        <v>525</v>
      </c>
      <c r="E245" s="18" t="s">
        <v>622</v>
      </c>
      <c r="F245" s="19" t="n">
        <v>0</v>
      </c>
      <c r="G245" s="18" t="s">
        <v>589</v>
      </c>
      <c r="H245" s="18" t="s">
        <v>615</v>
      </c>
      <c r="I245" s="18" t="s">
        <v>591</v>
      </c>
      <c r="J245" s="19" t="n">
        <v>390000000</v>
      </c>
      <c r="K245" s="19" t="n">
        <v>100000000</v>
      </c>
      <c r="L245" s="0" t="n">
        <v>2010</v>
      </c>
      <c r="M245" s="20" t="n">
        <v>40179</v>
      </c>
      <c r="N245" s="20" t="n">
        <v>43831</v>
      </c>
      <c r="O245" s="20" t="n">
        <v>43831</v>
      </c>
      <c r="P245" s="20" t="n">
        <v>44196</v>
      </c>
      <c r="Q245" s="21" t="s">
        <v>592</v>
      </c>
      <c r="R245" s="21" t="s">
        <v>592</v>
      </c>
      <c r="S245" s="19" t="s">
        <v>593</v>
      </c>
      <c r="T245" s="21" t="s">
        <v>592</v>
      </c>
      <c r="U245" s="21" t="s">
        <v>592</v>
      </c>
      <c r="V245" s="21" t="s">
        <v>592</v>
      </c>
      <c r="W245" s="21" t="s">
        <v>592</v>
      </c>
      <c r="X245" s="21" t="s">
        <v>592</v>
      </c>
      <c r="Y245" s="21" t="s">
        <v>592</v>
      </c>
      <c r="Z245" s="21" t="s">
        <v>592</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19636643.8356164</v>
      </c>
      <c r="AQ245" s="27" t="s">
        <v>594</v>
      </c>
    </row>
    <row r="246" customFormat="false" ht="13.8" hidden="false" customHeight="false" outlineLevel="0" collapsed="false">
      <c r="A246" s="17"/>
      <c r="B246" s="17" t="s">
        <v>598</v>
      </c>
      <c r="C246" s="0" t="s">
        <v>508</v>
      </c>
      <c r="D246" s="17" t="s">
        <v>525</v>
      </c>
      <c r="E246" s="18" t="s">
        <v>622</v>
      </c>
      <c r="F246" s="19" t="n">
        <v>0</v>
      </c>
      <c r="G246" s="18" t="s">
        <v>589</v>
      </c>
      <c r="H246" s="18" t="s">
        <v>615</v>
      </c>
      <c r="I246" s="18" t="s">
        <v>591</v>
      </c>
      <c r="J246" s="19" t="n">
        <v>390000000</v>
      </c>
      <c r="K246" s="19" t="n">
        <v>400000000</v>
      </c>
      <c r="L246" s="0" t="n">
        <v>2005</v>
      </c>
      <c r="M246" s="20" t="n">
        <v>38353</v>
      </c>
      <c r="N246" s="20" t="n">
        <v>43831</v>
      </c>
      <c r="O246" s="20" t="n">
        <v>43831</v>
      </c>
      <c r="P246" s="20" t="n">
        <v>44196</v>
      </c>
      <c r="Q246" s="21" t="s">
        <v>592</v>
      </c>
      <c r="R246" s="21" t="s">
        <v>592</v>
      </c>
      <c r="S246" s="19" t="n">
        <v>9000000</v>
      </c>
      <c r="T246" s="21" t="s">
        <v>592</v>
      </c>
      <c r="U246" s="21" t="s">
        <v>592</v>
      </c>
      <c r="V246" s="21" t="s">
        <v>592</v>
      </c>
      <c r="W246" s="21" t="s">
        <v>592</v>
      </c>
      <c r="X246" s="21" t="s">
        <v>592</v>
      </c>
      <c r="Y246" s="21" t="s">
        <v>592</v>
      </c>
      <c r="Z246" s="21" t="s">
        <v>592</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81246575.3424658</v>
      </c>
      <c r="AQ246" s="27" t="s">
        <v>594</v>
      </c>
    </row>
    <row r="247" customFormat="false" ht="13.8" hidden="false" customHeight="false" outlineLevel="0" collapsed="false">
      <c r="A247" s="17" t="s">
        <v>599</v>
      </c>
      <c r="B247" s="17" t="s">
        <v>587</v>
      </c>
      <c r="C247" s="0" t="s">
        <v>508</v>
      </c>
      <c r="D247" s="17" t="s">
        <v>525</v>
      </c>
      <c r="E247" s="18" t="s">
        <v>622</v>
      </c>
      <c r="F247" s="19" t="n">
        <v>0</v>
      </c>
      <c r="G247" s="18" t="s">
        <v>589</v>
      </c>
      <c r="H247" s="18" t="s">
        <v>615</v>
      </c>
      <c r="I247" s="18" t="s">
        <v>591</v>
      </c>
      <c r="J247" s="19" t="n">
        <v>400000000</v>
      </c>
      <c r="K247" s="19" t="n">
        <v>100000000</v>
      </c>
      <c r="L247" s="0" t="n">
        <v>2020</v>
      </c>
      <c r="M247" s="20" t="n">
        <v>43831</v>
      </c>
      <c r="N247" s="20" t="n">
        <v>43831</v>
      </c>
      <c r="O247" s="20" t="n">
        <v>43831</v>
      </c>
      <c r="P247" s="20" t="n">
        <v>44196</v>
      </c>
      <c r="Q247" s="21" t="s">
        <v>592</v>
      </c>
      <c r="R247" s="21" t="s">
        <v>592</v>
      </c>
      <c r="S247" s="19" t="s">
        <v>593</v>
      </c>
      <c r="T247" s="21" t="s">
        <v>592</v>
      </c>
      <c r="U247" s="21" t="s">
        <v>592</v>
      </c>
      <c r="V247" s="21" t="s">
        <v>592</v>
      </c>
      <c r="W247" s="21" t="s">
        <v>592</v>
      </c>
      <c r="X247" s="21" t="s">
        <v>592</v>
      </c>
      <c r="Y247" s="21" t="s">
        <v>592</v>
      </c>
      <c r="Z247" s="21" t="s">
        <v>592</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14536643.8356164</v>
      </c>
      <c r="AQ247" s="27" t="s">
        <v>594</v>
      </c>
    </row>
    <row r="248" customFormat="false" ht="13.8" hidden="false" customHeight="false" outlineLevel="0" collapsed="false">
      <c r="A248" s="17"/>
      <c r="B248" s="17" t="s">
        <v>595</v>
      </c>
      <c r="C248" s="0" t="s">
        <v>508</v>
      </c>
      <c r="D248" s="17" t="s">
        <v>525</v>
      </c>
      <c r="E248" s="18" t="s">
        <v>622</v>
      </c>
      <c r="F248" s="19" t="n">
        <v>0</v>
      </c>
      <c r="G248" s="18" t="s">
        <v>589</v>
      </c>
      <c r="H248" s="18" t="s">
        <v>615</v>
      </c>
      <c r="I248" s="18" t="s">
        <v>591</v>
      </c>
      <c r="J248" s="19" t="n">
        <v>400000000</v>
      </c>
      <c r="K248" s="19" t="n">
        <v>100000000</v>
      </c>
      <c r="L248" s="0" t="n">
        <v>2017</v>
      </c>
      <c r="M248" s="20" t="n">
        <v>42736</v>
      </c>
      <c r="N248" s="20" t="n">
        <v>43831</v>
      </c>
      <c r="O248" s="20" t="n">
        <v>43831</v>
      </c>
      <c r="P248" s="20" t="n">
        <v>44196</v>
      </c>
      <c r="Q248" s="21" t="s">
        <v>592</v>
      </c>
      <c r="R248" s="21" t="s">
        <v>592</v>
      </c>
      <c r="S248" s="19" t="s">
        <v>593</v>
      </c>
      <c r="T248" s="21" t="s">
        <v>592</v>
      </c>
      <c r="U248" s="21" t="s">
        <v>592</v>
      </c>
      <c r="V248" s="21" t="s">
        <v>592</v>
      </c>
      <c r="W248" s="21" t="s">
        <v>592</v>
      </c>
      <c r="X248" s="21" t="s">
        <v>592</v>
      </c>
      <c r="Y248" s="21" t="s">
        <v>592</v>
      </c>
      <c r="Z248" s="21" t="s">
        <v>592</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15586643.8356164</v>
      </c>
      <c r="AQ248" s="27" t="s">
        <v>594</v>
      </c>
    </row>
    <row r="249" customFormat="false" ht="13.8" hidden="false" customHeight="false" outlineLevel="0" collapsed="false">
      <c r="A249" s="17"/>
      <c r="B249" s="17" t="s">
        <v>596</v>
      </c>
      <c r="C249" s="0" t="s">
        <v>508</v>
      </c>
      <c r="D249" s="17" t="s">
        <v>525</v>
      </c>
      <c r="E249" s="18" t="s">
        <v>622</v>
      </c>
      <c r="F249" s="19" t="n">
        <v>0</v>
      </c>
      <c r="G249" s="18" t="s">
        <v>589</v>
      </c>
      <c r="H249" s="18" t="s">
        <v>615</v>
      </c>
      <c r="I249" s="18" t="s">
        <v>591</v>
      </c>
      <c r="J249" s="19" t="n">
        <v>400000000</v>
      </c>
      <c r="K249" s="19" t="n">
        <v>100000000</v>
      </c>
      <c r="L249" s="0" t="n">
        <v>2014</v>
      </c>
      <c r="M249" s="20" t="n">
        <v>41640</v>
      </c>
      <c r="N249" s="20" t="n">
        <v>43831</v>
      </c>
      <c r="O249" s="20" t="n">
        <v>43831</v>
      </c>
      <c r="P249" s="20" t="n">
        <v>44196</v>
      </c>
      <c r="Q249" s="21" t="s">
        <v>592</v>
      </c>
      <c r="R249" s="21" t="s">
        <v>592</v>
      </c>
      <c r="S249" s="19" t="s">
        <v>593</v>
      </c>
      <c r="T249" s="21" t="s">
        <v>592</v>
      </c>
      <c r="U249" s="21" t="s">
        <v>592</v>
      </c>
      <c r="V249" s="21" t="s">
        <v>592</v>
      </c>
      <c r="W249" s="21" t="s">
        <v>592</v>
      </c>
      <c r="X249" s="21" t="s">
        <v>592</v>
      </c>
      <c r="Y249" s="21" t="s">
        <v>592</v>
      </c>
      <c r="Z249" s="21" t="s">
        <v>592</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18436643.8356164</v>
      </c>
      <c r="AQ249" s="27" t="s">
        <v>594</v>
      </c>
    </row>
    <row r="250" customFormat="false" ht="13.8" hidden="false" customHeight="false" outlineLevel="0" collapsed="false">
      <c r="A250" s="17"/>
      <c r="B250" s="17" t="s">
        <v>597</v>
      </c>
      <c r="C250" s="0" t="s">
        <v>508</v>
      </c>
      <c r="D250" s="17" t="s">
        <v>525</v>
      </c>
      <c r="E250" s="18" t="s">
        <v>622</v>
      </c>
      <c r="F250" s="19" t="n">
        <v>0</v>
      </c>
      <c r="G250" s="18" t="s">
        <v>589</v>
      </c>
      <c r="H250" s="18" t="s">
        <v>615</v>
      </c>
      <c r="I250" s="18" t="s">
        <v>591</v>
      </c>
      <c r="J250" s="19" t="n">
        <v>400000000</v>
      </c>
      <c r="K250" s="19" t="n">
        <v>100000000</v>
      </c>
      <c r="L250" s="0" t="n">
        <v>2010</v>
      </c>
      <c r="M250" s="20" t="n">
        <v>40179</v>
      </c>
      <c r="N250" s="20" t="n">
        <v>43831</v>
      </c>
      <c r="O250" s="20" t="n">
        <v>43831</v>
      </c>
      <c r="P250" s="20" t="n">
        <v>44196</v>
      </c>
      <c r="Q250" s="21" t="s">
        <v>592</v>
      </c>
      <c r="R250" s="21" t="s">
        <v>592</v>
      </c>
      <c r="S250" s="19" t="s">
        <v>593</v>
      </c>
      <c r="T250" s="21" t="s">
        <v>592</v>
      </c>
      <c r="U250" s="21" t="s">
        <v>592</v>
      </c>
      <c r="V250" s="21" t="s">
        <v>592</v>
      </c>
      <c r="W250" s="21" t="s">
        <v>592</v>
      </c>
      <c r="X250" s="21" t="s">
        <v>592</v>
      </c>
      <c r="Y250" s="21" t="s">
        <v>592</v>
      </c>
      <c r="Z250" s="21" t="s">
        <v>592</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19636643.8356164</v>
      </c>
      <c r="AQ250" s="27" t="s">
        <v>594</v>
      </c>
    </row>
    <row r="251" customFormat="false" ht="13.8" hidden="false" customHeight="false" outlineLevel="0" collapsed="false">
      <c r="A251" s="17"/>
      <c r="B251" s="17" t="s">
        <v>598</v>
      </c>
      <c r="C251" s="0" t="s">
        <v>508</v>
      </c>
      <c r="D251" s="17" t="s">
        <v>525</v>
      </c>
      <c r="E251" s="18" t="s">
        <v>622</v>
      </c>
      <c r="F251" s="19" t="n">
        <v>0</v>
      </c>
      <c r="G251" s="18" t="s">
        <v>589</v>
      </c>
      <c r="H251" s="18" t="s">
        <v>615</v>
      </c>
      <c r="I251" s="18" t="s">
        <v>591</v>
      </c>
      <c r="J251" s="19" t="n">
        <v>400000000</v>
      </c>
      <c r="K251" s="19" t="n">
        <v>400000000</v>
      </c>
      <c r="L251" s="0" t="n">
        <v>2005</v>
      </c>
      <c r="M251" s="20" t="n">
        <v>38353</v>
      </c>
      <c r="N251" s="20" t="n">
        <v>43831</v>
      </c>
      <c r="O251" s="20" t="n">
        <v>43831</v>
      </c>
      <c r="P251" s="20" t="n">
        <v>44196</v>
      </c>
      <c r="Q251" s="21" t="s">
        <v>592</v>
      </c>
      <c r="R251" s="21" t="s">
        <v>592</v>
      </c>
      <c r="S251" s="19" t="n">
        <v>9000000</v>
      </c>
      <c r="T251" s="21" t="s">
        <v>592</v>
      </c>
      <c r="U251" s="21" t="s">
        <v>592</v>
      </c>
      <c r="V251" s="21" t="s">
        <v>592</v>
      </c>
      <c r="W251" s="21" t="s">
        <v>592</v>
      </c>
      <c r="X251" s="21" t="s">
        <v>592</v>
      </c>
      <c r="Y251" s="21" t="s">
        <v>592</v>
      </c>
      <c r="Z251" s="21" t="s">
        <v>592</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81246575.3424658</v>
      </c>
      <c r="AQ251" s="27" t="s">
        <v>594</v>
      </c>
    </row>
    <row r="252" customFormat="false" ht="13.8" hidden="false" customHeight="false" outlineLevel="0" collapsed="false">
      <c r="A252" s="17" t="s">
        <v>600</v>
      </c>
      <c r="B252" s="17" t="s">
        <v>587</v>
      </c>
      <c r="C252" s="0" t="s">
        <v>508</v>
      </c>
      <c r="D252" s="17" t="s">
        <v>525</v>
      </c>
      <c r="E252" s="18" t="s">
        <v>622</v>
      </c>
      <c r="F252" s="19" t="n">
        <v>0</v>
      </c>
      <c r="G252" s="18" t="s">
        <v>589</v>
      </c>
      <c r="H252" s="18" t="s">
        <v>615</v>
      </c>
      <c r="I252" s="18" t="s">
        <v>591</v>
      </c>
      <c r="J252" s="19" t="n">
        <v>410000000</v>
      </c>
      <c r="K252" s="19" t="n">
        <v>400000000</v>
      </c>
      <c r="L252" s="0" t="n">
        <v>2020</v>
      </c>
      <c r="M252" s="20" t="n">
        <v>43831</v>
      </c>
      <c r="N252" s="20" t="n">
        <v>43831</v>
      </c>
      <c r="O252" s="20" t="n">
        <v>43831</v>
      </c>
      <c r="P252" s="20" t="n">
        <v>44196</v>
      </c>
      <c r="Q252" s="21" t="s">
        <v>592</v>
      </c>
      <c r="R252" s="21" t="s">
        <v>592</v>
      </c>
      <c r="S252" s="19" t="s">
        <v>593</v>
      </c>
      <c r="T252" s="21" t="s">
        <v>592</v>
      </c>
      <c r="U252" s="21" t="s">
        <v>592</v>
      </c>
      <c r="V252" s="21" t="s">
        <v>592</v>
      </c>
      <c r="W252" s="21" t="s">
        <v>592</v>
      </c>
      <c r="X252" s="21" t="s">
        <v>592</v>
      </c>
      <c r="Y252" s="21" t="s">
        <v>592</v>
      </c>
      <c r="Z252" s="21" t="s">
        <v>592</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52146575.3424658</v>
      </c>
      <c r="AQ252" s="27" t="s">
        <v>594</v>
      </c>
    </row>
    <row r="253" customFormat="false" ht="13.8" hidden="false" customHeight="false" outlineLevel="0" collapsed="false">
      <c r="A253" s="17"/>
      <c r="B253" s="17" t="s">
        <v>595</v>
      </c>
      <c r="C253" s="0" t="s">
        <v>508</v>
      </c>
      <c r="D253" s="17" t="s">
        <v>525</v>
      </c>
      <c r="E253" s="18" t="s">
        <v>622</v>
      </c>
      <c r="F253" s="19" t="n">
        <v>0</v>
      </c>
      <c r="G253" s="18" t="s">
        <v>589</v>
      </c>
      <c r="H253" s="18" t="s">
        <v>615</v>
      </c>
      <c r="I253" s="18" t="s">
        <v>591</v>
      </c>
      <c r="J253" s="19" t="n">
        <v>500000000</v>
      </c>
      <c r="K253" s="19" t="n">
        <v>400000000</v>
      </c>
      <c r="L253" s="0" t="n">
        <v>2017</v>
      </c>
      <c r="M253" s="20" t="n">
        <v>42736</v>
      </c>
      <c r="N253" s="20" t="n">
        <v>43831</v>
      </c>
      <c r="O253" s="20" t="n">
        <v>43831</v>
      </c>
      <c r="P253" s="20" t="n">
        <v>44196</v>
      </c>
      <c r="Q253" s="21" t="s">
        <v>592</v>
      </c>
      <c r="R253" s="21" t="s">
        <v>592</v>
      </c>
      <c r="S253" s="19" t="s">
        <v>593</v>
      </c>
      <c r="T253" s="21" t="s">
        <v>592</v>
      </c>
      <c r="U253" s="21" t="s">
        <v>592</v>
      </c>
      <c r="V253" s="21" t="s">
        <v>592</v>
      </c>
      <c r="W253" s="21" t="s">
        <v>592</v>
      </c>
      <c r="X253" s="21" t="s">
        <v>592</v>
      </c>
      <c r="Y253" s="21" t="s">
        <v>592</v>
      </c>
      <c r="Z253" s="21" t="s">
        <v>592</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61746575.3424658</v>
      </c>
      <c r="AQ253" s="27" t="s">
        <v>594</v>
      </c>
    </row>
    <row r="254" customFormat="false" ht="13.8" hidden="false" customHeight="false" outlineLevel="0" collapsed="false">
      <c r="A254" s="17"/>
      <c r="B254" s="17" t="s">
        <v>596</v>
      </c>
      <c r="C254" s="0" t="s">
        <v>508</v>
      </c>
      <c r="D254" s="17" t="s">
        <v>525</v>
      </c>
      <c r="E254" s="18" t="s">
        <v>622</v>
      </c>
      <c r="F254" s="19" t="n">
        <v>0</v>
      </c>
      <c r="G254" s="18" t="s">
        <v>589</v>
      </c>
      <c r="H254" s="18" t="s">
        <v>615</v>
      </c>
      <c r="I254" s="18" t="s">
        <v>591</v>
      </c>
      <c r="J254" s="19" t="n">
        <v>450000000</v>
      </c>
      <c r="K254" s="19" t="n">
        <v>400000000</v>
      </c>
      <c r="L254" s="0" t="n">
        <v>2014</v>
      </c>
      <c r="M254" s="20" t="n">
        <v>41640</v>
      </c>
      <c r="N254" s="20" t="n">
        <v>43831</v>
      </c>
      <c r="O254" s="20" t="n">
        <v>43831</v>
      </c>
      <c r="P254" s="20" t="n">
        <v>44196</v>
      </c>
      <c r="Q254" s="21" t="s">
        <v>592</v>
      </c>
      <c r="R254" s="21" t="s">
        <v>592</v>
      </c>
      <c r="S254" s="19" t="s">
        <v>593</v>
      </c>
      <c r="T254" s="21" t="s">
        <v>592</v>
      </c>
      <c r="U254" s="21" t="s">
        <v>592</v>
      </c>
      <c r="V254" s="21" t="s">
        <v>592</v>
      </c>
      <c r="W254" s="21" t="s">
        <v>592</v>
      </c>
      <c r="X254" s="21" t="s">
        <v>592</v>
      </c>
      <c r="Y254" s="21" t="s">
        <v>592</v>
      </c>
      <c r="Z254" s="21" t="s">
        <v>592</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72546575.3424658</v>
      </c>
      <c r="AQ254" s="27" t="s">
        <v>594</v>
      </c>
    </row>
    <row r="255" customFormat="false" ht="13.8" hidden="false" customHeight="false" outlineLevel="0" collapsed="false">
      <c r="A255" s="17"/>
      <c r="B255" s="17" t="s">
        <v>597</v>
      </c>
      <c r="C255" s="0" t="s">
        <v>508</v>
      </c>
      <c r="D255" s="17" t="s">
        <v>525</v>
      </c>
      <c r="E255" s="18" t="s">
        <v>622</v>
      </c>
      <c r="F255" s="19" t="n">
        <v>0</v>
      </c>
      <c r="G255" s="18" t="s">
        <v>589</v>
      </c>
      <c r="H255" s="18" t="s">
        <v>615</v>
      </c>
      <c r="I255" s="18" t="s">
        <v>591</v>
      </c>
      <c r="J255" s="19" t="n">
        <v>600000000</v>
      </c>
      <c r="K255" s="19" t="n">
        <v>400000000</v>
      </c>
      <c r="L255" s="0" t="n">
        <v>2010</v>
      </c>
      <c r="M255" s="20" t="n">
        <v>40179</v>
      </c>
      <c r="N255" s="20" t="n">
        <v>43831</v>
      </c>
      <c r="O255" s="20" t="n">
        <v>43831</v>
      </c>
      <c r="P255" s="20" t="n">
        <v>44196</v>
      </c>
      <c r="Q255" s="21" t="s">
        <v>592</v>
      </c>
      <c r="R255" s="21" t="s">
        <v>592</v>
      </c>
      <c r="S255" s="19" t="s">
        <v>593</v>
      </c>
      <c r="T255" s="21" t="s">
        <v>592</v>
      </c>
      <c r="U255" s="21" t="s">
        <v>592</v>
      </c>
      <c r="V255" s="21" t="s">
        <v>592</v>
      </c>
      <c r="W255" s="21" t="s">
        <v>592</v>
      </c>
      <c r="X255" s="21" t="s">
        <v>592</v>
      </c>
      <c r="Y255" s="21" t="s">
        <v>592</v>
      </c>
      <c r="Z255" s="21" t="s">
        <v>592</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75546575.3424658</v>
      </c>
      <c r="AQ255" s="27" t="s">
        <v>594</v>
      </c>
    </row>
    <row r="256" customFormat="false" ht="13.8" hidden="false" customHeight="false" outlineLevel="0" collapsed="false">
      <c r="A256" s="17"/>
      <c r="B256" s="17" t="s">
        <v>598</v>
      </c>
      <c r="C256" s="0" t="s">
        <v>508</v>
      </c>
      <c r="D256" s="17" t="s">
        <v>525</v>
      </c>
      <c r="E256" s="18" t="s">
        <v>622</v>
      </c>
      <c r="F256" s="19" t="n">
        <v>0</v>
      </c>
      <c r="G256" s="18" t="s">
        <v>589</v>
      </c>
      <c r="H256" s="18" t="s">
        <v>615</v>
      </c>
      <c r="I256" s="18" t="s">
        <v>591</v>
      </c>
      <c r="J256" s="19" t="n">
        <v>600000000</v>
      </c>
      <c r="K256" s="19" t="n">
        <v>400000000</v>
      </c>
      <c r="L256" s="0" t="n">
        <v>2005</v>
      </c>
      <c r="M256" s="20" t="n">
        <v>38353</v>
      </c>
      <c r="N256" s="20" t="n">
        <v>43831</v>
      </c>
      <c r="O256" s="20" t="n">
        <v>43831</v>
      </c>
      <c r="P256" s="20" t="n">
        <v>44196</v>
      </c>
      <c r="Q256" s="21" t="s">
        <v>592</v>
      </c>
      <c r="R256" s="21" t="s">
        <v>592</v>
      </c>
      <c r="S256" s="19" t="n">
        <v>9000000</v>
      </c>
      <c r="T256" s="21" t="s">
        <v>592</v>
      </c>
      <c r="U256" s="21" t="s">
        <v>592</v>
      </c>
      <c r="V256" s="21" t="s">
        <v>592</v>
      </c>
      <c r="W256" s="21" t="s">
        <v>592</v>
      </c>
      <c r="X256" s="21" t="s">
        <v>592</v>
      </c>
      <c r="Y256" s="21" t="s">
        <v>592</v>
      </c>
      <c r="Z256" s="21" t="s">
        <v>592</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78246575.3424658</v>
      </c>
      <c r="AQ256" s="27" t="s">
        <v>594</v>
      </c>
    </row>
    <row r="257" s="39" customFormat="true" ht="13.8" hidden="false" customHeight="false" outlineLevel="0" collapsed="false">
      <c r="A257" s="36" t="s">
        <v>586</v>
      </c>
      <c r="B257" s="36" t="s">
        <v>587</v>
      </c>
      <c r="C257" s="0" t="s">
        <v>508</v>
      </c>
      <c r="D257" s="36" t="s">
        <v>524</v>
      </c>
      <c r="E257" s="37" t="s">
        <v>623</v>
      </c>
      <c r="F257" s="38" t="n">
        <v>0</v>
      </c>
      <c r="G257" s="18" t="s">
        <v>589</v>
      </c>
      <c r="H257" s="37" t="s">
        <v>615</v>
      </c>
      <c r="I257" s="37" t="s">
        <v>591</v>
      </c>
      <c r="J257" s="38" t="n">
        <v>390000000</v>
      </c>
      <c r="K257" s="38" t="n">
        <v>100000000</v>
      </c>
      <c r="L257" s="39" t="n">
        <v>2020</v>
      </c>
      <c r="M257" s="40" t="n">
        <v>43831</v>
      </c>
      <c r="N257" s="40" t="n">
        <v>43831</v>
      </c>
      <c r="O257" s="40" t="n">
        <v>43831</v>
      </c>
      <c r="P257" s="40" t="n">
        <v>44196</v>
      </c>
      <c r="Q257" s="41" t="s">
        <v>592</v>
      </c>
      <c r="R257" s="41" t="s">
        <v>592</v>
      </c>
      <c r="S257" s="38" t="s">
        <v>593</v>
      </c>
      <c r="T257" s="41" t="s">
        <v>592</v>
      </c>
      <c r="U257" s="41" t="s">
        <v>592</v>
      </c>
      <c r="V257" s="41" t="s">
        <v>592</v>
      </c>
      <c r="W257" s="41" t="s">
        <v>592</v>
      </c>
      <c r="X257" s="41" t="s">
        <v>592</v>
      </c>
      <c r="Y257" s="41" t="s">
        <v>592</v>
      </c>
      <c r="Z257" s="41" t="s">
        <v>592</v>
      </c>
      <c r="AA257" s="40" t="n">
        <f aca="false">DATE(YEAR(O257)+1,MONTH(O257),DAY(O257))</f>
        <v>44197</v>
      </c>
      <c r="AB257" s="39" t="n">
        <f aca="false">IF(G257="Trong nước", DATEDIF(DATE(YEAR(M257),MONTH(M257),1),DATE(YEAR(N257),MONTH(N257),1),"m"), DATEDIF(DATE(L257,1,1),DATE(YEAR(N257),MONTH(N257),1),"m"))</f>
        <v>0</v>
      </c>
      <c r="AC257" s="39" t="str">
        <f aca="false">VLOOKUP(AB257,Parameters!$A$2:$B$6,2,1)</f>
        <v>&lt;6</v>
      </c>
      <c r="AD257" s="22" t="n">
        <f aca="false">IF(J257&lt;=Parameters!$Y$2,INDEX('Bieu phi VCX'!$D$8:$N$33,MATCH(E257,'Bieu phi VCX'!$A$8:$A$33,0),MATCH(AC257,'Bieu phi VCX'!$D$7:$I$7,)),INDEX('Bieu phi VCX'!$J$8:$O$33,MATCH(E257,'Bieu phi VCX'!$A$8:$A$33,0),MATCH(AC257,'Bieu phi VCX'!$J$7:$O$7,)))</f>
        <v>0.036</v>
      </c>
      <c r="AE257" s="22" t="n">
        <f aca="false">IF(Q257="Y",Parameters!$Z$2,0)</f>
        <v>0.0005</v>
      </c>
      <c r="AF257" s="42" t="n">
        <f aca="false">IF(R257="Y", INDEX('Bieu phi VCX'!$R$8:$W$33,MATCH(E257,'Bieu phi VCX'!$A$8:$A$33,0),MATCH(AC257,'Bieu phi VCX'!$R$7:$V$7,0)), 0)</f>
        <v>0</v>
      </c>
      <c r="AG257" s="38" t="n">
        <f aca="false">VLOOKUP(S257,Parameters!$F$2:$G$5,2,0)</f>
        <v>0</v>
      </c>
      <c r="AH257" s="42" t="n">
        <f aca="false">IF(T257="Y", INDEX('Bieu phi VCX'!$X$8:$AB$33,MATCH(E257,'Bieu phi VCX'!$A$8:$A$33,0),MATCH(AC257,'Bieu phi VCX'!$X$7:$AB$7,0)),0)</f>
        <v>0.0025</v>
      </c>
      <c r="AI257" s="23" t="n">
        <f aca="false">IF(U257="Y",INDEX('Bieu phi VCX'!$AJ$8:$AL$33,MATCH(E257,'Bieu phi VCX'!$A$8:$A$33,0),MATCH(VLOOKUP(F257,Parameters!$I$2:$J$4,2),'Bieu phi VCX'!$AJ$7:$AL$7,0)), 0)</f>
        <v>0.05</v>
      </c>
      <c r="AJ257" s="0" t="n">
        <f aca="false">IF(V257="Y",Parameters!$AA$2,1)</f>
        <v>1.5</v>
      </c>
      <c r="AK257" s="42" t="n">
        <f aca="false">IF(W257="Y", INDEX('Bieu phi VCX'!$AE$8:$AE$33,MATCH(E257,'Bieu phi VCX'!$A$8:$A$33,0),0),0)</f>
        <v>0.0025</v>
      </c>
      <c r="AL257" s="22"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2" t="n">
        <f aca="false">IF(Y257="Y",IF(P257-O257&gt;Parameters!$AC$2,1.5%*15/365,1.5%*(P257-O257)/365),0)</f>
        <v>0.000616438356164384</v>
      </c>
      <c r="AN257" s="24" t="n">
        <f aca="false">IF(Z257="Y",Parameters!$AD$2,0)</f>
        <v>0.003</v>
      </c>
      <c r="AO257" s="43" t="n">
        <f aca="false">IF(P257&lt;=AA257,VLOOKUP(DATEDIF(O257,P257,"m"),Parameters!$L$2:$M$6,2,1),(DATEDIF(O257,P257,"m")+1)/12)</f>
        <v>1</v>
      </c>
      <c r="AP257" s="44" t="n">
        <f aca="false">(AJ257*(SUM(AD257,AE257,AF257,AH257,AI257,AK257,AL257,AN257)*K257+AG257)+AM257*K257)*AO257</f>
        <v>14536643.8356164</v>
      </c>
      <c r="AQ257" s="27" t="s">
        <v>594</v>
      </c>
      <c r="AMJ257" s="0"/>
    </row>
    <row r="258" s="39" customFormat="true" ht="13.8" hidden="false" customHeight="false" outlineLevel="0" collapsed="false">
      <c r="A258" s="36"/>
      <c r="B258" s="36" t="s">
        <v>595</v>
      </c>
      <c r="C258" s="0" t="s">
        <v>508</v>
      </c>
      <c r="D258" s="36" t="s">
        <v>524</v>
      </c>
      <c r="E258" s="37" t="s">
        <v>623</v>
      </c>
      <c r="F258" s="38" t="n">
        <v>0</v>
      </c>
      <c r="G258" s="18" t="s">
        <v>589</v>
      </c>
      <c r="H258" s="37" t="s">
        <v>615</v>
      </c>
      <c r="I258" s="37" t="s">
        <v>591</v>
      </c>
      <c r="J258" s="38" t="n">
        <v>390000000</v>
      </c>
      <c r="K258" s="38" t="n">
        <v>100000000</v>
      </c>
      <c r="L258" s="39" t="n">
        <v>2017</v>
      </c>
      <c r="M258" s="40" t="n">
        <v>42736</v>
      </c>
      <c r="N258" s="40" t="n">
        <v>43831</v>
      </c>
      <c r="O258" s="40" t="n">
        <v>43831</v>
      </c>
      <c r="P258" s="40" t="n">
        <v>44196</v>
      </c>
      <c r="Q258" s="41" t="s">
        <v>592</v>
      </c>
      <c r="R258" s="41" t="s">
        <v>592</v>
      </c>
      <c r="S258" s="38" t="s">
        <v>593</v>
      </c>
      <c r="T258" s="41" t="s">
        <v>592</v>
      </c>
      <c r="U258" s="41" t="s">
        <v>592</v>
      </c>
      <c r="V258" s="41" t="s">
        <v>592</v>
      </c>
      <c r="W258" s="41" t="s">
        <v>592</v>
      </c>
      <c r="X258" s="41" t="s">
        <v>592</v>
      </c>
      <c r="Y258" s="41" t="s">
        <v>592</v>
      </c>
      <c r="Z258" s="41" t="s">
        <v>592</v>
      </c>
      <c r="AA258" s="40" t="n">
        <f aca="false">DATE(YEAR(O258)+1,MONTH(O258),DAY(O258))</f>
        <v>44197</v>
      </c>
      <c r="AB258" s="39" t="n">
        <f aca="false">IF(G258="Trong nước", DATEDIF(DATE(YEAR(M258),MONTH(M258),1),DATE(YEAR(N258),MONTH(N258),1),"m"), DATEDIF(DATE(L258,1,1),DATE(YEAR(N258),MONTH(N258),1),"m"))</f>
        <v>36</v>
      </c>
      <c r="AC258" s="39" t="str">
        <f aca="false">VLOOKUP(AB258,Parameters!$A$2:$B$6,2,1)</f>
        <v>36-72</v>
      </c>
      <c r="AD258" s="22" t="n">
        <f aca="false">IF(J258&lt;=Parameters!$Y$2,INDEX('Bieu phi VCX'!$D$8:$N$33,MATCH(E258,'Bieu phi VCX'!$A$8:$A$33,0),MATCH(AC258,'Bieu phi VCX'!$D$7:$I$7,)),INDEX('Bieu phi VCX'!$J$8:$O$33,MATCH(E258,'Bieu phi VCX'!$A$8:$A$33,0),MATCH(AC258,'Bieu phi VCX'!$J$7:$O$7,)))</f>
        <v>0.038</v>
      </c>
      <c r="AE258" s="22" t="n">
        <f aca="false">IF(Q258="Y",Parameters!$Z$2,0)</f>
        <v>0.0005</v>
      </c>
      <c r="AF258" s="42" t="n">
        <f aca="false">IF(R258="Y", INDEX('Bieu phi VCX'!$R$8:$W$33,MATCH(E258,'Bieu phi VCX'!$A$8:$A$33,0),MATCH(AC258,'Bieu phi VCX'!$R$7:$V$7,0)), 0)</f>
        <v>0.003</v>
      </c>
      <c r="AG258" s="38" t="n">
        <f aca="false">VLOOKUP(S258,Parameters!$F$2:$G$5,2,0)</f>
        <v>0</v>
      </c>
      <c r="AH258" s="42" t="n">
        <f aca="false">IF(T258="Y", INDEX('Bieu phi VCX'!$X$8:$AB$33,MATCH(E258,'Bieu phi VCX'!$A$8:$A$33,0),MATCH(AC258,'Bieu phi VCX'!$X$7:$AB$7,0)),0)</f>
        <v>0.0035</v>
      </c>
      <c r="AI258" s="23" t="n">
        <f aca="false">IF(U258="Y",INDEX('Bieu phi VCX'!$AJ$8:$AL$33,MATCH(E258,'Bieu phi VCX'!$A$8:$A$33,0),MATCH(VLOOKUP(F258,Parameters!$I$2:$J$4,2),'Bieu phi VCX'!$AJ$7:$AL$7,0)), 0)</f>
        <v>0.05</v>
      </c>
      <c r="AJ258" s="0" t="n">
        <f aca="false">IF(V258="Y",Parameters!$AA$2,1)</f>
        <v>1.5</v>
      </c>
      <c r="AK258" s="42" t="n">
        <f aca="false">IF(W258="Y", INDEX('Bieu phi VCX'!$AE$8:$AE$33,MATCH(E258,'Bieu phi VCX'!$A$8:$A$33,0),0),0)</f>
        <v>0.0025</v>
      </c>
      <c r="AL258" s="22"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2" t="n">
        <f aca="false">IF(Y258="Y",IF(P258-O258&gt;Parameters!$AC$2,1.5%*15/365,1.5%*(P258-O258)/365),0)</f>
        <v>0.000616438356164384</v>
      </c>
      <c r="AN258" s="24" t="n">
        <f aca="false">IF(Z258="Y",Parameters!$AD$2,0)</f>
        <v>0.003</v>
      </c>
      <c r="AO258" s="43" t="n">
        <f aca="false">IF(P258&lt;=AA258,VLOOKUP(DATEDIF(O258,P258,"m"),Parameters!$L$2:$M$6,2,1),(DATEDIF(O258,P258,"m")+1)/12)</f>
        <v>1</v>
      </c>
      <c r="AP258" s="44" t="n">
        <f aca="false">(AJ258*(SUM(AD258,AE258,AF258,AH258,AI258,AK258,AL258,AN258)*K258+AG258)+AM258*K258)*AO258</f>
        <v>15436643.8356164</v>
      </c>
      <c r="AQ258" s="27" t="s">
        <v>594</v>
      </c>
      <c r="AMJ258" s="0"/>
    </row>
    <row r="259" s="39" customFormat="true" ht="13.8" hidden="false" customHeight="false" outlineLevel="0" collapsed="false">
      <c r="A259" s="36"/>
      <c r="B259" s="36" t="s">
        <v>596</v>
      </c>
      <c r="C259" s="0" t="s">
        <v>508</v>
      </c>
      <c r="D259" s="36" t="s">
        <v>524</v>
      </c>
      <c r="E259" s="37" t="s">
        <v>623</v>
      </c>
      <c r="F259" s="38" t="n">
        <v>0</v>
      </c>
      <c r="G259" s="18" t="s">
        <v>589</v>
      </c>
      <c r="H259" s="37" t="s">
        <v>615</v>
      </c>
      <c r="I259" s="37" t="s">
        <v>591</v>
      </c>
      <c r="J259" s="38" t="n">
        <v>390000000</v>
      </c>
      <c r="K259" s="38" t="n">
        <v>100000000</v>
      </c>
      <c r="L259" s="39" t="n">
        <v>2014</v>
      </c>
      <c r="M259" s="40" t="n">
        <v>41640</v>
      </c>
      <c r="N259" s="40" t="n">
        <v>43831</v>
      </c>
      <c r="O259" s="40" t="n">
        <v>43831</v>
      </c>
      <c r="P259" s="40" t="n">
        <v>44196</v>
      </c>
      <c r="Q259" s="41" t="s">
        <v>592</v>
      </c>
      <c r="R259" s="41" t="s">
        <v>592</v>
      </c>
      <c r="S259" s="38" t="s">
        <v>593</v>
      </c>
      <c r="T259" s="41" t="s">
        <v>592</v>
      </c>
      <c r="U259" s="41" t="s">
        <v>592</v>
      </c>
      <c r="V259" s="41" t="s">
        <v>592</v>
      </c>
      <c r="W259" s="41" t="s">
        <v>592</v>
      </c>
      <c r="X259" s="41" t="s">
        <v>592</v>
      </c>
      <c r="Y259" s="41" t="s">
        <v>592</v>
      </c>
      <c r="Z259" s="41" t="s">
        <v>592</v>
      </c>
      <c r="AA259" s="40" t="n">
        <f aca="false">DATE(YEAR(O259)+1,MONTH(O259),DAY(O259))</f>
        <v>44197</v>
      </c>
      <c r="AB259" s="39" t="n">
        <f aca="false">IF(G259="Trong nước", DATEDIF(DATE(YEAR(M259),MONTH(M259),1),DATE(YEAR(N259),MONTH(N259),1),"m"), DATEDIF(DATE(L259,1,1),DATE(YEAR(N259),MONTH(N259),1),"m"))</f>
        <v>72</v>
      </c>
      <c r="AC259" s="39" t="str">
        <f aca="false">VLOOKUP(AB259,Parameters!$A$2:$B$6,2,1)</f>
        <v>72-120</v>
      </c>
      <c r="AD259" s="22" t="n">
        <f aca="false">IF(J259&lt;=Parameters!$Y$2,INDEX('Bieu phi VCX'!$D$8:$N$33,MATCH(E259,'Bieu phi VCX'!$A$8:$A$33,0),MATCH(AC259,'Bieu phi VCX'!$D$7:$I$7,)),INDEX('Bieu phi VCX'!$J$8:$O$33,MATCH(E259,'Bieu phi VCX'!$A$8:$A$33,0),MATCH(AC259,'Bieu phi VCX'!$J$7:$O$7,)))</f>
        <v>0.055</v>
      </c>
      <c r="AE259" s="22" t="n">
        <f aca="false">IF(Q259="Y",Parameters!$Z$2,0)</f>
        <v>0.0005</v>
      </c>
      <c r="AF259" s="42" t="n">
        <f aca="false">IF(R259="Y", INDEX('Bieu phi VCX'!$R$8:$W$33,MATCH(E259,'Bieu phi VCX'!$A$8:$A$33,0),MATCH(AC259,'Bieu phi VCX'!$R$7:$V$7,0)), 0)</f>
        <v>0.004</v>
      </c>
      <c r="AG259" s="38" t="n">
        <f aca="false">VLOOKUP(S259,Parameters!$F$2:$G$5,2,0)</f>
        <v>0</v>
      </c>
      <c r="AH259" s="42" t="n">
        <f aca="false">IF(T259="Y", INDEX('Bieu phi VCX'!$X$8:$AB$33,MATCH(E259,'Bieu phi VCX'!$A$8:$A$33,0),MATCH(AC259,'Bieu phi VCX'!$X$7:$AB$7,0)),0)</f>
        <v>0.0045</v>
      </c>
      <c r="AI259" s="23" t="n">
        <f aca="false">IF(U259="Y",INDEX('Bieu phi VCX'!$AJ$8:$AL$33,MATCH(E259,'Bieu phi VCX'!$A$8:$A$33,0),MATCH(VLOOKUP(F259,Parameters!$I$2:$J$4,2),'Bieu phi VCX'!$AJ$7:$AL$7,0)), 0)</f>
        <v>0.05</v>
      </c>
      <c r="AJ259" s="0" t="n">
        <f aca="false">IF(V259="Y",Parameters!$AA$2,1)</f>
        <v>1.5</v>
      </c>
      <c r="AK259" s="42" t="n">
        <f aca="false">IF(W259="Y", INDEX('Bieu phi VCX'!$AE$8:$AE$33,MATCH(E259,'Bieu phi VCX'!$A$8:$A$33,0),0),0)</f>
        <v>0.0025</v>
      </c>
      <c r="AL259" s="22"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0.002</v>
      </c>
      <c r="AM259" s="22" t="n">
        <f aca="false">IF(Y259="Y",IF(P259-O259&gt;Parameters!$AC$2,1.5%*15/365,1.5%*(P259-O259)/365),0)</f>
        <v>0.000616438356164384</v>
      </c>
      <c r="AN259" s="24" t="n">
        <f aca="false">IF(Z259="Y",Parameters!$AD$2,0)</f>
        <v>0.003</v>
      </c>
      <c r="AO259" s="43" t="n">
        <f aca="false">IF(P259&lt;=AA259,VLOOKUP(DATEDIF(O259,P259,"m"),Parameters!$L$2:$M$6,2,1),(DATEDIF(O259,P259,"m")+1)/12)</f>
        <v>1</v>
      </c>
      <c r="AP259" s="44" t="n">
        <f aca="false">(AJ259*(SUM(AD259,AE259,AF259,AH259,AI259,AK259,AL259,AN259)*K259+AG259)+AM259*K259)*AO259</f>
        <v>18286643.8356164</v>
      </c>
      <c r="AQ259" s="27" t="s">
        <v>594</v>
      </c>
      <c r="AMJ259" s="0"/>
    </row>
    <row r="260" s="39" customFormat="true" ht="13.8" hidden="false" customHeight="false" outlineLevel="0" collapsed="false">
      <c r="A260" s="36"/>
      <c r="B260" s="36" t="s">
        <v>597</v>
      </c>
      <c r="C260" s="0" t="s">
        <v>508</v>
      </c>
      <c r="D260" s="36" t="s">
        <v>524</v>
      </c>
      <c r="E260" s="37" t="s">
        <v>623</v>
      </c>
      <c r="F260" s="38" t="n">
        <v>0</v>
      </c>
      <c r="G260" s="18" t="s">
        <v>589</v>
      </c>
      <c r="H260" s="37" t="s">
        <v>615</v>
      </c>
      <c r="I260" s="37" t="s">
        <v>591</v>
      </c>
      <c r="J260" s="38" t="n">
        <v>390000000</v>
      </c>
      <c r="K260" s="38" t="n">
        <v>100000000</v>
      </c>
      <c r="L260" s="39" t="n">
        <v>2010</v>
      </c>
      <c r="M260" s="40" t="n">
        <v>40179</v>
      </c>
      <c r="N260" s="40" t="n">
        <v>43831</v>
      </c>
      <c r="O260" s="40" t="n">
        <v>43831</v>
      </c>
      <c r="P260" s="40" t="n">
        <v>44196</v>
      </c>
      <c r="Q260" s="41" t="s">
        <v>592</v>
      </c>
      <c r="R260" s="41" t="s">
        <v>592</v>
      </c>
      <c r="S260" s="38" t="s">
        <v>593</v>
      </c>
      <c r="T260" s="41" t="s">
        <v>592</v>
      </c>
      <c r="U260" s="41" t="s">
        <v>592</v>
      </c>
      <c r="V260" s="41" t="s">
        <v>592</v>
      </c>
      <c r="W260" s="41" t="s">
        <v>592</v>
      </c>
      <c r="X260" s="41" t="s">
        <v>592</v>
      </c>
      <c r="Y260" s="41" t="s">
        <v>592</v>
      </c>
      <c r="Z260" s="41" t="s">
        <v>592</v>
      </c>
      <c r="AA260" s="40" t="n">
        <f aca="false">DATE(YEAR(O260)+1,MONTH(O260),DAY(O260))</f>
        <v>44197</v>
      </c>
      <c r="AB260" s="39" t="n">
        <f aca="false">IF(G260="Trong nước", DATEDIF(DATE(YEAR(M260),MONTH(M260),1),DATE(YEAR(N260),MONTH(N260),1),"m"), DATEDIF(DATE(L260,1,1),DATE(YEAR(N260),MONTH(N260),1),"m"))</f>
        <v>120</v>
      </c>
      <c r="AC260" s="39" t="str">
        <f aca="false">VLOOKUP(AB260,Parameters!$A$2:$B$6,2,1)</f>
        <v>&gt;=120</v>
      </c>
      <c r="AD260" s="22" t="n">
        <f aca="false">IF(J260&lt;=Parameters!$Y$2,INDEX('Bieu phi VCX'!$D$8:$N$33,MATCH(E260,'Bieu phi VCX'!$A$8:$A$33,0),MATCH(AC260,'Bieu phi VCX'!$D$7:$I$7,)),INDEX('Bieu phi VCX'!$J$8:$O$33,MATCH(E260,'Bieu phi VCX'!$A$8:$A$33,0),MATCH(AC260,'Bieu phi VCX'!$J$7:$O$7,)))</f>
        <v>0.06</v>
      </c>
      <c r="AE260" s="22" t="n">
        <f aca="false">IF(Q260="Y",Parameters!$Z$2,0)</f>
        <v>0.0005</v>
      </c>
      <c r="AF260" s="42" t="n">
        <f aca="false">IF(R260="Y", INDEX('Bieu phi VCX'!$R$8:$W$33,MATCH(E260,'Bieu phi VCX'!$A$8:$A$33,0),MATCH(AC260,'Bieu phi VCX'!$R$7:$V$7,0)), 0)</f>
        <v>0.005</v>
      </c>
      <c r="AG260" s="38" t="n">
        <f aca="false">VLOOKUP(S260,Parameters!$F$2:$G$5,2,0)</f>
        <v>0</v>
      </c>
      <c r="AH260" s="42" t="n">
        <f aca="false">IF(T260="Y", INDEX('Bieu phi VCX'!$X$8:$AB$33,MATCH(E260,'Bieu phi VCX'!$A$8:$A$33,0),MATCH(AC260,'Bieu phi VCX'!$X$7:$AB$7,0)),0)</f>
        <v>0.0055</v>
      </c>
      <c r="AI260" s="23" t="n">
        <f aca="false">IF(U260="Y",INDEX('Bieu phi VCX'!$AJ$8:$AL$33,MATCH(E260,'Bieu phi VCX'!$A$8:$A$33,0),MATCH(VLOOKUP(F260,Parameters!$I$2:$J$4,2),'Bieu phi VCX'!$AJ$7:$AL$7,0)), 0)</f>
        <v>0.05</v>
      </c>
      <c r="AJ260" s="0" t="n">
        <f aca="false">IF(V260="Y",Parameters!$AA$2,1)</f>
        <v>1.5</v>
      </c>
      <c r="AK260" s="42" t="n">
        <f aca="false">IF(W260="Y", INDEX('Bieu phi VCX'!$AE$8:$AE$33,MATCH(E260,'Bieu phi VCX'!$A$8:$A$33,0),0),0)</f>
        <v>0.0025</v>
      </c>
      <c r="AL260" s="22"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2" t="n">
        <f aca="false">IF(Y260="Y",IF(P260-O260&gt;Parameters!$AC$2,1.5%*15/365,1.5%*(P260-O260)/365),0)</f>
        <v>0.000616438356164384</v>
      </c>
      <c r="AN260" s="24" t="n">
        <f aca="false">IF(Z260="Y",Parameters!$AD$2,0)</f>
        <v>0.003</v>
      </c>
      <c r="AO260" s="43" t="n">
        <f aca="false">IF(P260&lt;=AA260,VLOOKUP(DATEDIF(O260,P260,"m"),Parameters!$L$2:$M$6,2,1),(DATEDIF(O260,P260,"m")+1)/12)</f>
        <v>1</v>
      </c>
      <c r="AP260" s="44" t="n">
        <f aca="false">(AJ260*(SUM(AD260,AE260,AF260,AH260,AI260,AK260,AL260,AN260)*K260+AG260)+AM260*K260)*AO260</f>
        <v>19486643.8356164</v>
      </c>
      <c r="AQ260" s="27" t="s">
        <v>594</v>
      </c>
      <c r="AMJ260" s="0"/>
    </row>
    <row r="261" s="39" customFormat="true" ht="13.8" hidden="false" customHeight="false" outlineLevel="0" collapsed="false">
      <c r="A261" s="36"/>
      <c r="B261" s="36" t="s">
        <v>598</v>
      </c>
      <c r="C261" s="0" t="s">
        <v>508</v>
      </c>
      <c r="D261" s="36" t="s">
        <v>524</v>
      </c>
      <c r="E261" s="37" t="s">
        <v>623</v>
      </c>
      <c r="F261" s="38" t="n">
        <v>0</v>
      </c>
      <c r="G261" s="18" t="s">
        <v>589</v>
      </c>
      <c r="H261" s="37" t="s">
        <v>615</v>
      </c>
      <c r="I261" s="37" t="s">
        <v>591</v>
      </c>
      <c r="J261" s="38" t="n">
        <v>390000000</v>
      </c>
      <c r="K261" s="38" t="n">
        <v>400000000</v>
      </c>
      <c r="L261" s="39" t="n">
        <v>2005</v>
      </c>
      <c r="M261" s="40" t="n">
        <v>38353</v>
      </c>
      <c r="N261" s="40" t="n">
        <v>43831</v>
      </c>
      <c r="O261" s="40" t="n">
        <v>43831</v>
      </c>
      <c r="P261" s="40" t="n">
        <v>44196</v>
      </c>
      <c r="Q261" s="41" t="s">
        <v>592</v>
      </c>
      <c r="R261" s="41" t="s">
        <v>592</v>
      </c>
      <c r="S261" s="38" t="n">
        <v>9000000</v>
      </c>
      <c r="T261" s="41" t="s">
        <v>592</v>
      </c>
      <c r="U261" s="41" t="s">
        <v>592</v>
      </c>
      <c r="V261" s="41" t="s">
        <v>592</v>
      </c>
      <c r="W261" s="41" t="s">
        <v>592</v>
      </c>
      <c r="X261" s="41" t="s">
        <v>592</v>
      </c>
      <c r="Y261" s="41" t="s">
        <v>592</v>
      </c>
      <c r="Z261" s="41" t="s">
        <v>592</v>
      </c>
      <c r="AA261" s="40" t="n">
        <f aca="false">DATE(YEAR(O261)+1,MONTH(O261),DAY(O261))</f>
        <v>44197</v>
      </c>
      <c r="AB261" s="39" t="n">
        <f aca="false">IF(G261="Trong nước", DATEDIF(DATE(YEAR(M261),MONTH(M261),1),DATE(YEAR(N261),MONTH(N261),1),"m"), DATEDIF(DATE(L261,1,1),DATE(YEAR(N261),MONTH(N261),1),"m"))</f>
        <v>180</v>
      </c>
      <c r="AC261" s="39" t="str">
        <f aca="false">VLOOKUP(AB261,Parameters!$A$2:$B$7,2,1)</f>
        <v>&gt;=180</v>
      </c>
      <c r="AD261" s="22" t="n">
        <f aca="false">IF(J261&lt;=Parameters!$Y$2,INDEX('Bieu phi VCX'!$D$8:$N$33,MATCH(E261,'Bieu phi VCX'!$A$8:$A$33,0),MATCH(AC261,'Bieu phi VCX'!$D$7:$I$7,)),INDEX('Bieu phi VCX'!$J$8:$O$33,MATCH(E261,'Bieu phi VCX'!$A$8:$A$33,0),MATCH(AC261,'Bieu phi VCX'!$J$7:$O$7,)))</f>
        <v>0.06</v>
      </c>
      <c r="AE261" s="22" t="n">
        <f aca="false">IF(Q261="Y",Parameters!$Z$2,0)</f>
        <v>0.0005</v>
      </c>
      <c r="AF261" s="42" t="n">
        <f aca="false">IF(R261="Y", INDEX('Bieu phi VCX'!$R$8:$W$33,MATCH(E261,'Bieu phi VCX'!$A$8:$A$33,0),MATCH(AC261,'Bieu phi VCX'!$R$7:$W$7,0)), 0)</f>
        <v>0.006</v>
      </c>
      <c r="AG261" s="38" t="n">
        <f aca="false">VLOOKUP(S261,Parameters!$F$2:$G$5,2,0)</f>
        <v>1400000</v>
      </c>
      <c r="AH261" s="42" t="n">
        <f aca="false">IF(T261="Y", INDEX('Bieu phi VCX'!$X$8:$AC$33,MATCH(E261,'Bieu phi VCX'!$A$8:$A$33,0),MATCH(AC261,'Bieu phi VCX'!$X$7:$AC$7,0)),0)</f>
        <v>0.0055</v>
      </c>
      <c r="AI261" s="23" t="n">
        <f aca="false">IF(U261="Y",INDEX('Bieu phi VCX'!$AJ$8:$AL$33,MATCH(E261,'Bieu phi VCX'!$A$8:$A$33,0),MATCH(VLOOKUP(F261,Parameters!$I$2:$J$4,2),'Bieu phi VCX'!$AJ$7:$AL$7,0)), 0)</f>
        <v>0.05</v>
      </c>
      <c r="AJ261" s="0" t="n">
        <f aca="false">IF(V261="Y",Parameters!$AA$2,1)</f>
        <v>1.5</v>
      </c>
      <c r="AK261" s="42" t="n">
        <f aca="false">IF(W261="Y", INDEX('Bieu phi VCX'!$AE$8:$AE$33,MATCH(E261,'Bieu phi VCX'!$A$8:$A$33,0),0),0)</f>
        <v>0.0025</v>
      </c>
      <c r="AL261" s="22"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0.003</v>
      </c>
      <c r="AM261" s="22" t="n">
        <f aca="false">IF(Y261="Y",IF(P261-O261&gt;Parameters!$AC$2,1.5%*15/365,1.5%*(P261-O261)/365),0)</f>
        <v>0.000616438356164384</v>
      </c>
      <c r="AN261" s="24" t="n">
        <f aca="false">IF(Z261="Y",Parameters!$AD$2,0)</f>
        <v>0.003</v>
      </c>
      <c r="AO261" s="43" t="n">
        <f aca="false">IF(P261&lt;=AA261,VLOOKUP(DATEDIF(O261,P261,"m"),Parameters!$L$2:$M$6,2,1),(DATEDIF(O261,P261,"m")+1)/12)</f>
        <v>1</v>
      </c>
      <c r="AP261" s="44" t="n">
        <f aca="false">(AJ261*(SUM(AD261,AE261,AF261,AH261,AI261,AK261,AL261,AN261)*K261+AG261)+AM261*K261)*AO261</f>
        <v>80646575.3424658</v>
      </c>
      <c r="AQ261" s="27" t="s">
        <v>594</v>
      </c>
      <c r="AMJ261" s="0"/>
    </row>
    <row r="262" s="39" customFormat="true" ht="13.8" hidden="false" customHeight="false" outlineLevel="0" collapsed="false">
      <c r="A262" s="36" t="s">
        <v>599</v>
      </c>
      <c r="B262" s="36" t="s">
        <v>587</v>
      </c>
      <c r="C262" s="0" t="s">
        <v>508</v>
      </c>
      <c r="D262" s="36" t="s">
        <v>524</v>
      </c>
      <c r="E262" s="37" t="s">
        <v>623</v>
      </c>
      <c r="F262" s="38" t="n">
        <v>0</v>
      </c>
      <c r="G262" s="18" t="s">
        <v>589</v>
      </c>
      <c r="H262" s="37" t="s">
        <v>615</v>
      </c>
      <c r="I262" s="37" t="s">
        <v>591</v>
      </c>
      <c r="J262" s="38" t="n">
        <v>400000000</v>
      </c>
      <c r="K262" s="38" t="n">
        <v>100000000</v>
      </c>
      <c r="L262" s="39" t="n">
        <v>2020</v>
      </c>
      <c r="M262" s="40" t="n">
        <v>43831</v>
      </c>
      <c r="N262" s="40" t="n">
        <v>43831</v>
      </c>
      <c r="O262" s="40" t="n">
        <v>43831</v>
      </c>
      <c r="P262" s="40" t="n">
        <v>44196</v>
      </c>
      <c r="Q262" s="41" t="s">
        <v>592</v>
      </c>
      <c r="R262" s="41" t="s">
        <v>592</v>
      </c>
      <c r="S262" s="38" t="s">
        <v>593</v>
      </c>
      <c r="T262" s="41" t="s">
        <v>592</v>
      </c>
      <c r="U262" s="41" t="s">
        <v>592</v>
      </c>
      <c r="V262" s="41" t="s">
        <v>592</v>
      </c>
      <c r="W262" s="41" t="s">
        <v>592</v>
      </c>
      <c r="X262" s="41" t="s">
        <v>592</v>
      </c>
      <c r="Y262" s="41" t="s">
        <v>592</v>
      </c>
      <c r="Z262" s="41" t="s">
        <v>592</v>
      </c>
      <c r="AA262" s="40" t="n">
        <f aca="false">DATE(YEAR(O262)+1,MONTH(O262),DAY(O262))</f>
        <v>44197</v>
      </c>
      <c r="AB262" s="39" t="n">
        <f aca="false">IF(G262="Trong nước", DATEDIF(DATE(YEAR(M262),MONTH(M262),1),DATE(YEAR(N262),MONTH(N262),1),"m"), DATEDIF(DATE(L262,1,1),DATE(YEAR(N262),MONTH(N262),1),"m"))</f>
        <v>0</v>
      </c>
      <c r="AC262" s="39" t="str">
        <f aca="false">VLOOKUP(AB262,Parameters!$A$2:$B$6,2,1)</f>
        <v>&lt;6</v>
      </c>
      <c r="AD262" s="22" t="n">
        <f aca="false">IF(J262&lt;=Parameters!$Y$2,INDEX('Bieu phi VCX'!$D$8:$N$33,MATCH(E262,'Bieu phi VCX'!$A$8:$A$33,0),MATCH(AC262,'Bieu phi VCX'!$D$7:$I$7,)),INDEX('Bieu phi VCX'!$J$8:$O$33,MATCH(E262,'Bieu phi VCX'!$A$8:$A$33,0),MATCH(AC262,'Bieu phi VCX'!$J$7:$O$7,)))</f>
        <v>0.036</v>
      </c>
      <c r="AE262" s="22" t="n">
        <f aca="false">IF(Q262="Y",Parameters!$Z$2,0)</f>
        <v>0.0005</v>
      </c>
      <c r="AF262" s="42" t="n">
        <f aca="false">IF(R262="Y", INDEX('Bieu phi VCX'!$R$8:$W$33,MATCH(E262,'Bieu phi VCX'!$A$8:$A$33,0),MATCH(AC262,'Bieu phi VCX'!$R$7:$V$7,0)), 0)</f>
        <v>0</v>
      </c>
      <c r="AG262" s="38" t="n">
        <f aca="false">VLOOKUP(S262,Parameters!$F$2:$G$5,2,0)</f>
        <v>0</v>
      </c>
      <c r="AH262" s="42" t="n">
        <f aca="false">IF(T262="Y", INDEX('Bieu phi VCX'!$X$8:$AB$33,MATCH(E262,'Bieu phi VCX'!$A$8:$A$33,0),MATCH(AC262,'Bieu phi VCX'!$X$7:$AB$7,0)),0)</f>
        <v>0.0025</v>
      </c>
      <c r="AI262" s="23" t="n">
        <f aca="false">IF(U262="Y",INDEX('Bieu phi VCX'!$AJ$8:$AL$33,MATCH(E262,'Bieu phi VCX'!$A$8:$A$33,0),MATCH(VLOOKUP(F262,Parameters!$I$2:$J$4,2),'Bieu phi VCX'!$AJ$7:$AL$7,0)), 0)</f>
        <v>0.05</v>
      </c>
      <c r="AJ262" s="0" t="n">
        <f aca="false">IF(V262="Y",Parameters!$AA$2,1)</f>
        <v>1.5</v>
      </c>
      <c r="AK262" s="42" t="n">
        <f aca="false">IF(W262="Y", INDEX('Bieu phi VCX'!$AE$8:$AE$33,MATCH(E262,'Bieu phi VCX'!$A$8:$A$33,0),0),0)</f>
        <v>0.0025</v>
      </c>
      <c r="AL262" s="22"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2" t="n">
        <f aca="false">IF(Y262="Y",IF(P262-O262&gt;Parameters!$AC$2,1.5%*15/365,1.5%*(P262-O262)/365),0)</f>
        <v>0.000616438356164384</v>
      </c>
      <c r="AN262" s="24" t="n">
        <f aca="false">IF(Z262="Y",Parameters!$AD$2,0)</f>
        <v>0.003</v>
      </c>
      <c r="AO262" s="43" t="n">
        <f aca="false">IF(P262&lt;=AA262,VLOOKUP(DATEDIF(O262,P262,"m"),Parameters!$L$2:$M$6,2,1),(DATEDIF(O262,P262,"m")+1)/12)</f>
        <v>1</v>
      </c>
      <c r="AP262" s="44" t="n">
        <f aca="false">(AJ262*(SUM(AD262,AE262,AF262,AH262,AI262,AK262,AL262,AN262)*K262+AG262)+AM262*K262)*AO262</f>
        <v>14536643.8356164</v>
      </c>
      <c r="AQ262" s="27" t="s">
        <v>594</v>
      </c>
      <c r="AMJ262" s="0"/>
    </row>
    <row r="263" s="39" customFormat="true" ht="13.8" hidden="false" customHeight="false" outlineLevel="0" collapsed="false">
      <c r="A263" s="36"/>
      <c r="B263" s="36" t="s">
        <v>595</v>
      </c>
      <c r="C263" s="0" t="s">
        <v>508</v>
      </c>
      <c r="D263" s="36" t="s">
        <v>524</v>
      </c>
      <c r="E263" s="37" t="s">
        <v>623</v>
      </c>
      <c r="F263" s="38" t="n">
        <v>0</v>
      </c>
      <c r="G263" s="18" t="s">
        <v>589</v>
      </c>
      <c r="H263" s="37" t="s">
        <v>615</v>
      </c>
      <c r="I263" s="37" t="s">
        <v>591</v>
      </c>
      <c r="J263" s="38" t="n">
        <v>400000000</v>
      </c>
      <c r="K263" s="38" t="n">
        <v>100000000</v>
      </c>
      <c r="L263" s="39" t="n">
        <v>2017</v>
      </c>
      <c r="M263" s="40" t="n">
        <v>42736</v>
      </c>
      <c r="N263" s="40" t="n">
        <v>43831</v>
      </c>
      <c r="O263" s="40" t="n">
        <v>43831</v>
      </c>
      <c r="P263" s="40" t="n">
        <v>44196</v>
      </c>
      <c r="Q263" s="41" t="s">
        <v>592</v>
      </c>
      <c r="R263" s="41" t="s">
        <v>592</v>
      </c>
      <c r="S263" s="38" t="s">
        <v>593</v>
      </c>
      <c r="T263" s="41" t="s">
        <v>592</v>
      </c>
      <c r="U263" s="41" t="s">
        <v>592</v>
      </c>
      <c r="V263" s="41" t="s">
        <v>592</v>
      </c>
      <c r="W263" s="41" t="s">
        <v>592</v>
      </c>
      <c r="X263" s="41" t="s">
        <v>592</v>
      </c>
      <c r="Y263" s="41" t="s">
        <v>592</v>
      </c>
      <c r="Z263" s="41" t="s">
        <v>592</v>
      </c>
      <c r="AA263" s="40" t="n">
        <f aca="false">DATE(YEAR(O263)+1,MONTH(O263),DAY(O263))</f>
        <v>44197</v>
      </c>
      <c r="AB263" s="39" t="n">
        <f aca="false">IF(G263="Trong nước", DATEDIF(DATE(YEAR(M263),MONTH(M263),1),DATE(YEAR(N263),MONTH(N263),1),"m"), DATEDIF(DATE(L263,1,1),DATE(YEAR(N263),MONTH(N263),1),"m"))</f>
        <v>36</v>
      </c>
      <c r="AC263" s="39" t="str">
        <f aca="false">VLOOKUP(AB263,Parameters!$A$2:$B$6,2,1)</f>
        <v>36-72</v>
      </c>
      <c r="AD263" s="22" t="n">
        <f aca="false">IF(J263&lt;=Parameters!$Y$2,INDEX('Bieu phi VCX'!$D$8:$N$33,MATCH(E263,'Bieu phi VCX'!$A$8:$A$33,0),MATCH(AC263,'Bieu phi VCX'!$D$7:$I$7,)),INDEX('Bieu phi VCX'!$J$8:$O$33,MATCH(E263,'Bieu phi VCX'!$A$8:$A$33,0),MATCH(AC263,'Bieu phi VCX'!$J$7:$O$7,)))</f>
        <v>0.038</v>
      </c>
      <c r="AE263" s="22" t="n">
        <f aca="false">IF(Q263="Y",Parameters!$Z$2,0)</f>
        <v>0.0005</v>
      </c>
      <c r="AF263" s="42" t="n">
        <f aca="false">IF(R263="Y", INDEX('Bieu phi VCX'!$R$8:$W$33,MATCH(E263,'Bieu phi VCX'!$A$8:$A$33,0),MATCH(AC263,'Bieu phi VCX'!$R$7:$V$7,0)), 0)</f>
        <v>0.003</v>
      </c>
      <c r="AG263" s="38" t="n">
        <f aca="false">VLOOKUP(S263,Parameters!$F$2:$G$5,2,0)</f>
        <v>0</v>
      </c>
      <c r="AH263" s="42" t="n">
        <f aca="false">IF(T263="Y", INDEX('Bieu phi VCX'!$X$8:$AB$33,MATCH(E263,'Bieu phi VCX'!$A$8:$A$33,0),MATCH(AC263,'Bieu phi VCX'!$X$7:$AB$7,0)),0)</f>
        <v>0.0035</v>
      </c>
      <c r="AI263" s="23" t="n">
        <f aca="false">IF(U263="Y",INDEX('Bieu phi VCX'!$AJ$8:$AL$33,MATCH(E263,'Bieu phi VCX'!$A$8:$A$33,0),MATCH(VLOOKUP(F263,Parameters!$I$2:$J$4,2),'Bieu phi VCX'!$AJ$7:$AL$7,0)), 0)</f>
        <v>0.05</v>
      </c>
      <c r="AJ263" s="0" t="n">
        <f aca="false">IF(V263="Y",Parameters!$AA$2,1)</f>
        <v>1.5</v>
      </c>
      <c r="AK263" s="42" t="n">
        <f aca="false">IF(W263="Y", INDEX('Bieu phi VCX'!$AE$8:$AE$33,MATCH(E263,'Bieu phi VCX'!$A$8:$A$33,0),0),0)</f>
        <v>0.0025</v>
      </c>
      <c r="AL263" s="22"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2" t="n">
        <f aca="false">IF(Y263="Y",IF(P263-O263&gt;Parameters!$AC$2,1.5%*15/365,1.5%*(P263-O263)/365),0)</f>
        <v>0.000616438356164384</v>
      </c>
      <c r="AN263" s="24" t="n">
        <f aca="false">IF(Z263="Y",Parameters!$AD$2,0)</f>
        <v>0.003</v>
      </c>
      <c r="AO263" s="43" t="n">
        <f aca="false">IF(P263&lt;=AA263,VLOOKUP(DATEDIF(O263,P263,"m"),Parameters!$L$2:$M$6,2,1),(DATEDIF(O263,P263,"m")+1)/12)</f>
        <v>1</v>
      </c>
      <c r="AP263" s="44" t="n">
        <f aca="false">(AJ263*(SUM(AD263,AE263,AF263,AH263,AI263,AK263,AL263,AN263)*K263+AG263)+AM263*K263)*AO263</f>
        <v>15436643.8356164</v>
      </c>
      <c r="AQ263" s="27" t="s">
        <v>594</v>
      </c>
      <c r="AMJ263" s="0"/>
    </row>
    <row r="264" s="39" customFormat="true" ht="13.8" hidden="false" customHeight="false" outlineLevel="0" collapsed="false">
      <c r="A264" s="36"/>
      <c r="B264" s="36" t="s">
        <v>596</v>
      </c>
      <c r="C264" s="0" t="s">
        <v>508</v>
      </c>
      <c r="D264" s="36" t="s">
        <v>524</v>
      </c>
      <c r="E264" s="37" t="s">
        <v>623</v>
      </c>
      <c r="F264" s="38" t="n">
        <v>0</v>
      </c>
      <c r="G264" s="18" t="s">
        <v>589</v>
      </c>
      <c r="H264" s="37" t="s">
        <v>615</v>
      </c>
      <c r="I264" s="37" t="s">
        <v>591</v>
      </c>
      <c r="J264" s="38" t="n">
        <v>400000000</v>
      </c>
      <c r="K264" s="38" t="n">
        <v>100000000</v>
      </c>
      <c r="L264" s="39" t="n">
        <v>2014</v>
      </c>
      <c r="M264" s="40" t="n">
        <v>41640</v>
      </c>
      <c r="N264" s="40" t="n">
        <v>43831</v>
      </c>
      <c r="O264" s="40" t="n">
        <v>43831</v>
      </c>
      <c r="P264" s="40" t="n">
        <v>44196</v>
      </c>
      <c r="Q264" s="41" t="s">
        <v>592</v>
      </c>
      <c r="R264" s="41" t="s">
        <v>592</v>
      </c>
      <c r="S264" s="38" t="s">
        <v>593</v>
      </c>
      <c r="T264" s="41" t="s">
        <v>592</v>
      </c>
      <c r="U264" s="41" t="s">
        <v>592</v>
      </c>
      <c r="V264" s="41" t="s">
        <v>592</v>
      </c>
      <c r="W264" s="41" t="s">
        <v>592</v>
      </c>
      <c r="X264" s="41" t="s">
        <v>592</v>
      </c>
      <c r="Y264" s="41" t="s">
        <v>592</v>
      </c>
      <c r="Z264" s="41" t="s">
        <v>592</v>
      </c>
      <c r="AA264" s="40" t="n">
        <f aca="false">DATE(YEAR(O264)+1,MONTH(O264),DAY(O264))</f>
        <v>44197</v>
      </c>
      <c r="AB264" s="39" t="n">
        <f aca="false">IF(G264="Trong nước", DATEDIF(DATE(YEAR(M264),MONTH(M264),1),DATE(YEAR(N264),MONTH(N264),1),"m"), DATEDIF(DATE(L264,1,1),DATE(YEAR(N264),MONTH(N264),1),"m"))</f>
        <v>72</v>
      </c>
      <c r="AC264" s="39" t="str">
        <f aca="false">VLOOKUP(AB264,Parameters!$A$2:$B$6,2,1)</f>
        <v>72-120</v>
      </c>
      <c r="AD264" s="22" t="n">
        <f aca="false">IF(J264&lt;=Parameters!$Y$2,INDEX('Bieu phi VCX'!$D$8:$N$33,MATCH(E264,'Bieu phi VCX'!$A$8:$A$33,0),MATCH(AC264,'Bieu phi VCX'!$D$7:$I$7,)),INDEX('Bieu phi VCX'!$J$8:$O$33,MATCH(E264,'Bieu phi VCX'!$A$8:$A$33,0),MATCH(AC264,'Bieu phi VCX'!$J$7:$O$7,)))</f>
        <v>0.055</v>
      </c>
      <c r="AE264" s="22" t="n">
        <f aca="false">IF(Q264="Y",Parameters!$Z$2,0)</f>
        <v>0.0005</v>
      </c>
      <c r="AF264" s="42" t="n">
        <f aca="false">IF(R264="Y", INDEX('Bieu phi VCX'!$R$8:$W$33,MATCH(E264,'Bieu phi VCX'!$A$8:$A$33,0),MATCH(AC264,'Bieu phi VCX'!$R$7:$V$7,0)), 0)</f>
        <v>0.004</v>
      </c>
      <c r="AG264" s="38" t="n">
        <f aca="false">VLOOKUP(S264,Parameters!$F$2:$G$5,2,0)</f>
        <v>0</v>
      </c>
      <c r="AH264" s="42" t="n">
        <f aca="false">IF(T264="Y", INDEX('Bieu phi VCX'!$X$8:$AB$33,MATCH(E264,'Bieu phi VCX'!$A$8:$A$33,0),MATCH(AC264,'Bieu phi VCX'!$X$7:$AB$7,0)),0)</f>
        <v>0.0045</v>
      </c>
      <c r="AI264" s="23" t="n">
        <f aca="false">IF(U264="Y",INDEX('Bieu phi VCX'!$AJ$8:$AL$33,MATCH(E264,'Bieu phi VCX'!$A$8:$A$33,0),MATCH(VLOOKUP(F264,Parameters!$I$2:$J$4,2),'Bieu phi VCX'!$AJ$7:$AL$7,0)), 0)</f>
        <v>0.05</v>
      </c>
      <c r="AJ264" s="0" t="n">
        <f aca="false">IF(V264="Y",Parameters!$AA$2,1)</f>
        <v>1.5</v>
      </c>
      <c r="AK264" s="42" t="n">
        <f aca="false">IF(W264="Y", INDEX('Bieu phi VCX'!$AE$8:$AE$33,MATCH(E264,'Bieu phi VCX'!$A$8:$A$33,0),0),0)</f>
        <v>0.0025</v>
      </c>
      <c r="AL264" s="22"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0.002</v>
      </c>
      <c r="AM264" s="22" t="n">
        <f aca="false">IF(Y264="Y",IF(P264-O264&gt;Parameters!$AC$2,1.5%*15/365,1.5%*(P264-O264)/365),0)</f>
        <v>0.000616438356164384</v>
      </c>
      <c r="AN264" s="24" t="n">
        <f aca="false">IF(Z264="Y",Parameters!$AD$2,0)</f>
        <v>0.003</v>
      </c>
      <c r="AO264" s="43" t="n">
        <f aca="false">IF(P264&lt;=AA264,VLOOKUP(DATEDIF(O264,P264,"m"),Parameters!$L$2:$M$6,2,1),(DATEDIF(O264,P264,"m")+1)/12)</f>
        <v>1</v>
      </c>
      <c r="AP264" s="44" t="n">
        <f aca="false">(AJ264*(SUM(AD264,AE264,AF264,AH264,AI264,AK264,AL264,AN264)*K264+AG264)+AM264*K264)*AO264</f>
        <v>18286643.8356164</v>
      </c>
      <c r="AQ264" s="27" t="s">
        <v>594</v>
      </c>
      <c r="AMJ264" s="0"/>
    </row>
    <row r="265" s="39" customFormat="true" ht="13.8" hidden="false" customHeight="false" outlineLevel="0" collapsed="false">
      <c r="A265" s="36"/>
      <c r="B265" s="36" t="s">
        <v>597</v>
      </c>
      <c r="C265" s="0" t="s">
        <v>508</v>
      </c>
      <c r="D265" s="36" t="s">
        <v>524</v>
      </c>
      <c r="E265" s="37" t="s">
        <v>623</v>
      </c>
      <c r="F265" s="38" t="n">
        <v>0</v>
      </c>
      <c r="G265" s="18" t="s">
        <v>589</v>
      </c>
      <c r="H265" s="37" t="s">
        <v>615</v>
      </c>
      <c r="I265" s="37" t="s">
        <v>591</v>
      </c>
      <c r="J265" s="38" t="n">
        <v>400000000</v>
      </c>
      <c r="K265" s="38" t="n">
        <v>100000000</v>
      </c>
      <c r="L265" s="39" t="n">
        <v>2010</v>
      </c>
      <c r="M265" s="40" t="n">
        <v>40179</v>
      </c>
      <c r="N265" s="40" t="n">
        <v>43831</v>
      </c>
      <c r="O265" s="40" t="n">
        <v>43831</v>
      </c>
      <c r="P265" s="40" t="n">
        <v>44196</v>
      </c>
      <c r="Q265" s="41" t="s">
        <v>592</v>
      </c>
      <c r="R265" s="41" t="s">
        <v>592</v>
      </c>
      <c r="S265" s="38" t="s">
        <v>593</v>
      </c>
      <c r="T265" s="41" t="s">
        <v>592</v>
      </c>
      <c r="U265" s="41" t="s">
        <v>592</v>
      </c>
      <c r="V265" s="41" t="s">
        <v>592</v>
      </c>
      <c r="W265" s="41" t="s">
        <v>592</v>
      </c>
      <c r="X265" s="41" t="s">
        <v>592</v>
      </c>
      <c r="Y265" s="41" t="s">
        <v>592</v>
      </c>
      <c r="Z265" s="41" t="s">
        <v>592</v>
      </c>
      <c r="AA265" s="40" t="n">
        <f aca="false">DATE(YEAR(O265)+1,MONTH(O265),DAY(O265))</f>
        <v>44197</v>
      </c>
      <c r="AB265" s="39" t="n">
        <f aca="false">IF(G265="Trong nước", DATEDIF(DATE(YEAR(M265),MONTH(M265),1),DATE(YEAR(N265),MONTH(N265),1),"m"), DATEDIF(DATE(L265,1,1),DATE(YEAR(N265),MONTH(N265),1),"m"))</f>
        <v>120</v>
      </c>
      <c r="AC265" s="39" t="str">
        <f aca="false">VLOOKUP(AB265,Parameters!$A$2:$B$6,2,1)</f>
        <v>&gt;=120</v>
      </c>
      <c r="AD265" s="22" t="n">
        <f aca="false">IF(J265&lt;=Parameters!$Y$2,INDEX('Bieu phi VCX'!$D$8:$N$33,MATCH(E265,'Bieu phi VCX'!$A$8:$A$33,0),MATCH(AC265,'Bieu phi VCX'!$D$7:$I$7,)),INDEX('Bieu phi VCX'!$J$8:$O$33,MATCH(E265,'Bieu phi VCX'!$A$8:$A$33,0),MATCH(AC265,'Bieu phi VCX'!$J$7:$O$7,)))</f>
        <v>0.06</v>
      </c>
      <c r="AE265" s="22" t="n">
        <f aca="false">IF(Q265="Y",Parameters!$Z$2,0)</f>
        <v>0.0005</v>
      </c>
      <c r="AF265" s="42" t="n">
        <f aca="false">IF(R265="Y", INDEX('Bieu phi VCX'!$R$8:$W$33,MATCH(E265,'Bieu phi VCX'!$A$8:$A$33,0),MATCH(AC265,'Bieu phi VCX'!$R$7:$V$7,0)), 0)</f>
        <v>0.005</v>
      </c>
      <c r="AG265" s="38" t="n">
        <f aca="false">VLOOKUP(S265,Parameters!$F$2:$G$5,2,0)</f>
        <v>0</v>
      </c>
      <c r="AH265" s="42" t="n">
        <f aca="false">IF(T265="Y", INDEX('Bieu phi VCX'!$X$8:$AB$33,MATCH(E265,'Bieu phi VCX'!$A$8:$A$33,0),MATCH(AC265,'Bieu phi VCX'!$X$7:$AB$7,0)),0)</f>
        <v>0.0055</v>
      </c>
      <c r="AI265" s="23" t="n">
        <f aca="false">IF(U265="Y",INDEX('Bieu phi VCX'!$AJ$8:$AL$33,MATCH(E265,'Bieu phi VCX'!$A$8:$A$33,0),MATCH(VLOOKUP(F265,Parameters!$I$2:$J$4,2),'Bieu phi VCX'!$AJ$7:$AL$7,0)), 0)</f>
        <v>0.05</v>
      </c>
      <c r="AJ265" s="0" t="n">
        <f aca="false">IF(V265="Y",Parameters!$AA$2,1)</f>
        <v>1.5</v>
      </c>
      <c r="AK265" s="42" t="n">
        <f aca="false">IF(W265="Y", INDEX('Bieu phi VCX'!$AE$8:$AE$33,MATCH(E265,'Bieu phi VCX'!$A$8:$A$33,0),0),0)</f>
        <v>0.0025</v>
      </c>
      <c r="AL265" s="22"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2" t="n">
        <f aca="false">IF(Y265="Y",IF(P265-O265&gt;Parameters!$AC$2,1.5%*15/365,1.5%*(P265-O265)/365),0)</f>
        <v>0.000616438356164384</v>
      </c>
      <c r="AN265" s="24" t="n">
        <f aca="false">IF(Z265="Y",Parameters!$AD$2,0)</f>
        <v>0.003</v>
      </c>
      <c r="AO265" s="43" t="n">
        <f aca="false">IF(P265&lt;=AA265,VLOOKUP(DATEDIF(O265,P265,"m"),Parameters!$L$2:$M$6,2,1),(DATEDIF(O265,P265,"m")+1)/12)</f>
        <v>1</v>
      </c>
      <c r="AP265" s="44" t="n">
        <f aca="false">(AJ265*(SUM(AD265,AE265,AF265,AH265,AI265,AK265,AL265,AN265)*K265+AG265)+AM265*K265)*AO265</f>
        <v>19486643.8356164</v>
      </c>
      <c r="AQ265" s="27" t="s">
        <v>594</v>
      </c>
      <c r="AMJ265" s="0"/>
    </row>
    <row r="266" s="39" customFormat="true" ht="13.8" hidden="false" customHeight="false" outlineLevel="0" collapsed="false">
      <c r="A266" s="36"/>
      <c r="B266" s="36" t="s">
        <v>598</v>
      </c>
      <c r="C266" s="0" t="s">
        <v>508</v>
      </c>
      <c r="D266" s="36" t="s">
        <v>524</v>
      </c>
      <c r="E266" s="37" t="s">
        <v>623</v>
      </c>
      <c r="F266" s="38" t="n">
        <v>0</v>
      </c>
      <c r="G266" s="18" t="s">
        <v>589</v>
      </c>
      <c r="H266" s="37" t="s">
        <v>615</v>
      </c>
      <c r="I266" s="37" t="s">
        <v>591</v>
      </c>
      <c r="J266" s="38" t="n">
        <v>400000000</v>
      </c>
      <c r="K266" s="38" t="n">
        <v>400000000</v>
      </c>
      <c r="L266" s="39" t="n">
        <v>2005</v>
      </c>
      <c r="M266" s="40" t="n">
        <v>38353</v>
      </c>
      <c r="N266" s="40" t="n">
        <v>43831</v>
      </c>
      <c r="O266" s="40" t="n">
        <v>43831</v>
      </c>
      <c r="P266" s="40" t="n">
        <v>44196</v>
      </c>
      <c r="Q266" s="41" t="s">
        <v>592</v>
      </c>
      <c r="R266" s="41" t="s">
        <v>592</v>
      </c>
      <c r="S266" s="38" t="n">
        <v>9000000</v>
      </c>
      <c r="T266" s="41" t="s">
        <v>592</v>
      </c>
      <c r="U266" s="41" t="s">
        <v>592</v>
      </c>
      <c r="V266" s="41" t="s">
        <v>592</v>
      </c>
      <c r="W266" s="41" t="s">
        <v>592</v>
      </c>
      <c r="X266" s="41" t="s">
        <v>592</v>
      </c>
      <c r="Y266" s="41" t="s">
        <v>592</v>
      </c>
      <c r="Z266" s="41" t="s">
        <v>592</v>
      </c>
      <c r="AA266" s="40" t="n">
        <f aca="false">DATE(YEAR(O266)+1,MONTH(O266),DAY(O266))</f>
        <v>44197</v>
      </c>
      <c r="AB266" s="39" t="n">
        <f aca="false">IF(G266="Trong nước", DATEDIF(DATE(YEAR(M266),MONTH(M266),1),DATE(YEAR(N266),MONTH(N266),1),"m"), DATEDIF(DATE(L266,1,1),DATE(YEAR(N266),MONTH(N266),1),"m"))</f>
        <v>180</v>
      </c>
      <c r="AC266" s="39" t="str">
        <f aca="false">VLOOKUP(AB266,Parameters!$A$2:$B$7,2,1)</f>
        <v>&gt;=180</v>
      </c>
      <c r="AD266" s="22" t="n">
        <f aca="false">IF(J266&lt;=Parameters!$Y$2,INDEX('Bieu phi VCX'!$D$8:$N$33,MATCH(E266,'Bieu phi VCX'!$A$8:$A$33,0),MATCH(AC266,'Bieu phi VCX'!$D$7:$I$7,)),INDEX('Bieu phi VCX'!$J$8:$O$33,MATCH(E266,'Bieu phi VCX'!$A$8:$A$33,0),MATCH(AC266,'Bieu phi VCX'!$J$7:$O$7,)))</f>
        <v>0.06</v>
      </c>
      <c r="AE266" s="22" t="n">
        <f aca="false">IF(Q266="Y",Parameters!$Z$2,0)</f>
        <v>0.0005</v>
      </c>
      <c r="AF266" s="42" t="n">
        <f aca="false">IF(R266="Y", INDEX('Bieu phi VCX'!$R$8:$W$33,MATCH(E266,'Bieu phi VCX'!$A$8:$A$33,0),MATCH(AC266,'Bieu phi VCX'!$R$7:$W$7,0)), 0)</f>
        <v>0.006</v>
      </c>
      <c r="AG266" s="38" t="n">
        <f aca="false">VLOOKUP(S266,Parameters!$F$2:$G$5,2,0)</f>
        <v>1400000</v>
      </c>
      <c r="AH266" s="42" t="n">
        <f aca="false">IF(T266="Y", INDEX('Bieu phi VCX'!$X$8:$AC$33,MATCH(E266,'Bieu phi VCX'!$A$8:$A$33,0),MATCH(AC266,'Bieu phi VCX'!$X$7:$AC$7,0)),0)</f>
        <v>0.0055</v>
      </c>
      <c r="AI266" s="23" t="n">
        <f aca="false">IF(U266="Y",INDEX('Bieu phi VCX'!$AJ$8:$AL$33,MATCH(E266,'Bieu phi VCX'!$A$8:$A$33,0),MATCH(VLOOKUP(F266,Parameters!$I$2:$J$4,2),'Bieu phi VCX'!$AJ$7:$AL$7,0)), 0)</f>
        <v>0.05</v>
      </c>
      <c r="AJ266" s="0" t="n">
        <f aca="false">IF(V266="Y",Parameters!$AA$2,1)</f>
        <v>1.5</v>
      </c>
      <c r="AK266" s="42" t="n">
        <f aca="false">IF(W266="Y", INDEX('Bieu phi VCX'!$AE$8:$AE$33,MATCH(E266,'Bieu phi VCX'!$A$8:$A$33,0),0),0)</f>
        <v>0.0025</v>
      </c>
      <c r="AL266" s="22"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0.003</v>
      </c>
      <c r="AM266" s="22" t="n">
        <f aca="false">IF(Y266="Y",IF(P266-O266&gt;Parameters!$AC$2,1.5%*15/365,1.5%*(P266-O266)/365),0)</f>
        <v>0.000616438356164384</v>
      </c>
      <c r="AN266" s="24" t="n">
        <f aca="false">IF(Z266="Y",Parameters!$AD$2,0)</f>
        <v>0.003</v>
      </c>
      <c r="AO266" s="43" t="n">
        <f aca="false">IF(P266&lt;=AA266,VLOOKUP(DATEDIF(O266,P266,"m"),Parameters!$L$2:$M$6,2,1),(DATEDIF(O266,P266,"m")+1)/12)</f>
        <v>1</v>
      </c>
      <c r="AP266" s="44" t="n">
        <f aca="false">(AJ266*(SUM(AD266,AE266,AF266,AH266,AI266,AK266,AL266,AN266)*K266+AG266)+AM266*K266)*AO266</f>
        <v>80646575.3424658</v>
      </c>
      <c r="AQ266" s="27" t="s">
        <v>594</v>
      </c>
      <c r="AMJ266" s="0"/>
    </row>
    <row r="267" s="39" customFormat="true" ht="13.8" hidden="false" customHeight="false" outlineLevel="0" collapsed="false">
      <c r="A267" s="36" t="s">
        <v>600</v>
      </c>
      <c r="B267" s="36" t="s">
        <v>587</v>
      </c>
      <c r="C267" s="0" t="s">
        <v>508</v>
      </c>
      <c r="D267" s="36" t="s">
        <v>524</v>
      </c>
      <c r="E267" s="37" t="s">
        <v>623</v>
      </c>
      <c r="F267" s="38" t="n">
        <v>0</v>
      </c>
      <c r="G267" s="18" t="s">
        <v>589</v>
      </c>
      <c r="H267" s="37" t="s">
        <v>615</v>
      </c>
      <c r="I267" s="37" t="s">
        <v>591</v>
      </c>
      <c r="J267" s="38" t="n">
        <v>410000000</v>
      </c>
      <c r="K267" s="38" t="n">
        <v>400000000</v>
      </c>
      <c r="L267" s="39" t="n">
        <v>2020</v>
      </c>
      <c r="M267" s="40" t="n">
        <v>43831</v>
      </c>
      <c r="N267" s="40" t="n">
        <v>43831</v>
      </c>
      <c r="O267" s="40" t="n">
        <v>43831</v>
      </c>
      <c r="P267" s="40" t="n">
        <v>44196</v>
      </c>
      <c r="Q267" s="41" t="s">
        <v>592</v>
      </c>
      <c r="R267" s="41" t="s">
        <v>592</v>
      </c>
      <c r="S267" s="38" t="s">
        <v>593</v>
      </c>
      <c r="T267" s="41" t="s">
        <v>592</v>
      </c>
      <c r="U267" s="41" t="s">
        <v>592</v>
      </c>
      <c r="V267" s="41" t="s">
        <v>592</v>
      </c>
      <c r="W267" s="41" t="s">
        <v>592</v>
      </c>
      <c r="X267" s="41" t="s">
        <v>592</v>
      </c>
      <c r="Y267" s="41" t="s">
        <v>592</v>
      </c>
      <c r="Z267" s="41" t="s">
        <v>592</v>
      </c>
      <c r="AA267" s="40" t="n">
        <f aca="false">DATE(YEAR(O267)+1,MONTH(O267),DAY(O267))</f>
        <v>44197</v>
      </c>
      <c r="AB267" s="39" t="n">
        <f aca="false">IF(G267="Trong nước", DATEDIF(DATE(YEAR(M267),MONTH(M267),1),DATE(YEAR(N267),MONTH(N267),1),"m"), DATEDIF(DATE(L267,1,1),DATE(YEAR(N267),MONTH(N267),1),"m"))</f>
        <v>0</v>
      </c>
      <c r="AC267" s="39" t="str">
        <f aca="false">VLOOKUP(AB267,Parameters!$A$2:$B$6,2,1)</f>
        <v>&lt;6</v>
      </c>
      <c r="AD267" s="22" t="n">
        <f aca="false">IF(J267&lt;=Parameters!$Y$2,INDEX('Bieu phi VCX'!$D$8:$N$33,MATCH(E267,'Bieu phi VCX'!$A$8:$A$33,0),MATCH(AC267,'Bieu phi VCX'!$D$7:$I$7,)),INDEX('Bieu phi VCX'!$J$8:$O$33,MATCH(E267,'Bieu phi VCX'!$A$8:$A$33,0),MATCH(AC267,'Bieu phi VCX'!$J$7:$O$7,)))</f>
        <v>0.026</v>
      </c>
      <c r="AE267" s="22" t="n">
        <f aca="false">IF(Q267="Y",Parameters!$Z$2,0)</f>
        <v>0.0005</v>
      </c>
      <c r="AF267" s="42" t="n">
        <f aca="false">IF(R267="Y", INDEX('Bieu phi VCX'!$R$8:$W$33,MATCH(E267,'Bieu phi VCX'!$A$8:$A$33,0),MATCH(AC267,'Bieu phi VCX'!$R$7:$V$7,0)), 0)</f>
        <v>0</v>
      </c>
      <c r="AG267" s="38" t="n">
        <f aca="false">VLOOKUP(S267,Parameters!$F$2:$G$5,2,0)</f>
        <v>0</v>
      </c>
      <c r="AH267" s="42" t="n">
        <f aca="false">IF(T267="Y", INDEX('Bieu phi VCX'!$X$8:$AB$33,MATCH(E267,'Bieu phi VCX'!$A$8:$A$33,0),MATCH(AC267,'Bieu phi VCX'!$X$7:$AB$7,0)),0)</f>
        <v>0.0025</v>
      </c>
      <c r="AI267" s="23" t="n">
        <f aca="false">IF(U267="Y",INDEX('Bieu phi VCX'!$AJ$8:$AL$33,MATCH(E267,'Bieu phi VCX'!$A$8:$A$33,0),MATCH(VLOOKUP(F267,Parameters!$I$2:$J$4,2),'Bieu phi VCX'!$AJ$7:$AL$7,0)), 0)</f>
        <v>0.05</v>
      </c>
      <c r="AJ267" s="0" t="n">
        <f aca="false">IF(V267="Y",Parameters!$AA$2,1)</f>
        <v>1.5</v>
      </c>
      <c r="AK267" s="42" t="n">
        <f aca="false">IF(W267="Y", INDEX('Bieu phi VCX'!$AE$8:$AE$33,MATCH(E267,'Bieu phi VCX'!$A$8:$A$33,0),0),0)</f>
        <v>0.0025</v>
      </c>
      <c r="AL267" s="22"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2" t="n">
        <f aca="false">IF(Y267="Y",IF(P267-O267&gt;Parameters!$AC$2,1.5%*15/365,1.5%*(P267-O267)/365),0)</f>
        <v>0.000616438356164384</v>
      </c>
      <c r="AN267" s="24" t="n">
        <f aca="false">IF(Z267="Y",Parameters!$AD$2,0)</f>
        <v>0.003</v>
      </c>
      <c r="AO267" s="43" t="n">
        <f aca="false">IF(P267&lt;=AA267,VLOOKUP(DATEDIF(O267,P267,"m"),Parameters!$L$2:$M$6,2,1),(DATEDIF(O267,P267,"m")+1)/12)</f>
        <v>1</v>
      </c>
      <c r="AP267" s="44" t="n">
        <f aca="false">(AJ267*(SUM(AD267,AE267,AF267,AH267,AI267,AK267,AL267,AN267)*K267+AG267)+AM267*K267)*AO267</f>
        <v>52146575.3424658</v>
      </c>
      <c r="AQ267" s="27" t="s">
        <v>594</v>
      </c>
      <c r="AMJ267" s="0"/>
    </row>
    <row r="268" s="39" customFormat="true" ht="13.8" hidden="false" customHeight="false" outlineLevel="0" collapsed="false">
      <c r="A268" s="36"/>
      <c r="B268" s="36" t="s">
        <v>595</v>
      </c>
      <c r="C268" s="0" t="s">
        <v>508</v>
      </c>
      <c r="D268" s="36" t="s">
        <v>524</v>
      </c>
      <c r="E268" s="37" t="s">
        <v>623</v>
      </c>
      <c r="F268" s="38" t="n">
        <v>0</v>
      </c>
      <c r="G268" s="18" t="s">
        <v>589</v>
      </c>
      <c r="H268" s="37" t="s">
        <v>615</v>
      </c>
      <c r="I268" s="37" t="s">
        <v>591</v>
      </c>
      <c r="J268" s="38" t="n">
        <v>500000000</v>
      </c>
      <c r="K268" s="38" t="n">
        <v>400000000</v>
      </c>
      <c r="L268" s="39" t="n">
        <v>2017</v>
      </c>
      <c r="M268" s="40" t="n">
        <v>42736</v>
      </c>
      <c r="N268" s="40" t="n">
        <v>43831</v>
      </c>
      <c r="O268" s="40" t="n">
        <v>43831</v>
      </c>
      <c r="P268" s="40" t="n">
        <v>44196</v>
      </c>
      <c r="Q268" s="41" t="s">
        <v>592</v>
      </c>
      <c r="R268" s="41" t="s">
        <v>592</v>
      </c>
      <c r="S268" s="38" t="s">
        <v>593</v>
      </c>
      <c r="T268" s="41" t="s">
        <v>592</v>
      </c>
      <c r="U268" s="41" t="s">
        <v>592</v>
      </c>
      <c r="V268" s="41" t="s">
        <v>592</v>
      </c>
      <c r="W268" s="41" t="s">
        <v>592</v>
      </c>
      <c r="X268" s="41" t="s">
        <v>592</v>
      </c>
      <c r="Y268" s="41" t="s">
        <v>592</v>
      </c>
      <c r="Z268" s="41" t="s">
        <v>592</v>
      </c>
      <c r="AA268" s="40" t="n">
        <f aca="false">DATE(YEAR(O268)+1,MONTH(O268),DAY(O268))</f>
        <v>44197</v>
      </c>
      <c r="AB268" s="39" t="n">
        <f aca="false">IF(G268="Trong nước", DATEDIF(DATE(YEAR(M268),MONTH(M268),1),DATE(YEAR(N268),MONTH(N268),1),"m"), DATEDIF(DATE(L268,1,1),DATE(YEAR(N268),MONTH(N268),1),"m"))</f>
        <v>36</v>
      </c>
      <c r="AC268" s="39" t="str">
        <f aca="false">VLOOKUP(AB268,Parameters!$A$2:$B$6,2,1)</f>
        <v>36-72</v>
      </c>
      <c r="AD268" s="22" t="n">
        <f aca="false">IF(J268&lt;=Parameters!$Y$2,INDEX('Bieu phi VCX'!$D$8:$N$33,MATCH(E268,'Bieu phi VCX'!$A$8:$A$33,0),MATCH(AC268,'Bieu phi VCX'!$D$7:$I$7,)),INDEX('Bieu phi VCX'!$J$8:$O$33,MATCH(E268,'Bieu phi VCX'!$A$8:$A$33,0),MATCH(AC268,'Bieu phi VCX'!$J$7:$O$7,)))</f>
        <v>0.037</v>
      </c>
      <c r="AE268" s="22" t="n">
        <f aca="false">IF(Q268="Y",Parameters!$Z$2,0)</f>
        <v>0.0005</v>
      </c>
      <c r="AF268" s="42" t="n">
        <f aca="false">IF(R268="Y", INDEX('Bieu phi VCX'!$R$8:$W$33,MATCH(E268,'Bieu phi VCX'!$A$8:$A$33,0),MATCH(AC268,'Bieu phi VCX'!$R$7:$V$7,0)), 0)</f>
        <v>0.003</v>
      </c>
      <c r="AG268" s="38" t="n">
        <f aca="false">VLOOKUP(S268,Parameters!$F$2:$G$5,2,0)</f>
        <v>0</v>
      </c>
      <c r="AH268" s="42" t="n">
        <f aca="false">IF(T268="Y", INDEX('Bieu phi VCX'!$X$8:$AB$33,MATCH(E268,'Bieu phi VCX'!$A$8:$A$33,0),MATCH(AC268,'Bieu phi VCX'!$X$7:$AB$7,0)),0)</f>
        <v>0.0035</v>
      </c>
      <c r="AI268" s="23" t="n">
        <f aca="false">IF(U268="Y",INDEX('Bieu phi VCX'!$AJ$8:$AL$33,MATCH(E268,'Bieu phi VCX'!$A$8:$A$33,0),MATCH(VLOOKUP(F268,Parameters!$I$2:$J$4,2),'Bieu phi VCX'!$AJ$7:$AL$7,0)), 0)</f>
        <v>0.05</v>
      </c>
      <c r="AJ268" s="0" t="n">
        <f aca="false">IF(V268="Y",Parameters!$AA$2,1)</f>
        <v>1.5</v>
      </c>
      <c r="AK268" s="42" t="n">
        <f aca="false">IF(W268="Y", INDEX('Bieu phi VCX'!$AE$8:$AE$33,MATCH(E268,'Bieu phi VCX'!$A$8:$A$33,0),0),0)</f>
        <v>0.0025</v>
      </c>
      <c r="AL268" s="22"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2" t="n">
        <f aca="false">IF(Y268="Y",IF(P268-O268&gt;Parameters!$AC$2,1.5%*15/365,1.5%*(P268-O268)/365),0)</f>
        <v>0.000616438356164384</v>
      </c>
      <c r="AN268" s="24" t="n">
        <f aca="false">IF(Z268="Y",Parameters!$AD$2,0)</f>
        <v>0.003</v>
      </c>
      <c r="AO268" s="43" t="n">
        <f aca="false">IF(P268&lt;=AA268,VLOOKUP(DATEDIF(O268,P268,"m"),Parameters!$L$2:$M$6,2,1),(DATEDIF(O268,P268,"m")+1)/12)</f>
        <v>1</v>
      </c>
      <c r="AP268" s="44" t="n">
        <f aca="false">(AJ268*(SUM(AD268,AE268,AF268,AH268,AI268,AK268,AL268,AN268)*K268+AG268)+AM268*K268)*AO268</f>
        <v>61146575.3424658</v>
      </c>
      <c r="AQ268" s="27" t="s">
        <v>594</v>
      </c>
      <c r="AMJ268" s="0"/>
    </row>
    <row r="269" s="39" customFormat="true" ht="13.8" hidden="false" customHeight="false" outlineLevel="0" collapsed="false">
      <c r="A269" s="36"/>
      <c r="B269" s="36" t="s">
        <v>596</v>
      </c>
      <c r="C269" s="0" t="s">
        <v>508</v>
      </c>
      <c r="D269" s="36" t="s">
        <v>524</v>
      </c>
      <c r="E269" s="37" t="s">
        <v>623</v>
      </c>
      <c r="F269" s="38" t="n">
        <v>0</v>
      </c>
      <c r="G269" s="18" t="s">
        <v>589</v>
      </c>
      <c r="H269" s="37" t="s">
        <v>615</v>
      </c>
      <c r="I269" s="37" t="s">
        <v>591</v>
      </c>
      <c r="J269" s="38" t="n">
        <v>450000000</v>
      </c>
      <c r="K269" s="38" t="n">
        <v>400000000</v>
      </c>
      <c r="L269" s="39" t="n">
        <v>2014</v>
      </c>
      <c r="M269" s="40" t="n">
        <v>41640</v>
      </c>
      <c r="N269" s="40" t="n">
        <v>43831</v>
      </c>
      <c r="O269" s="40" t="n">
        <v>43831</v>
      </c>
      <c r="P269" s="40" t="n">
        <v>44196</v>
      </c>
      <c r="Q269" s="41" t="s">
        <v>592</v>
      </c>
      <c r="R269" s="41" t="s">
        <v>592</v>
      </c>
      <c r="S269" s="38" t="s">
        <v>593</v>
      </c>
      <c r="T269" s="41" t="s">
        <v>592</v>
      </c>
      <c r="U269" s="41" t="s">
        <v>592</v>
      </c>
      <c r="V269" s="41" t="s">
        <v>592</v>
      </c>
      <c r="W269" s="41" t="s">
        <v>592</v>
      </c>
      <c r="X269" s="41" t="s">
        <v>592</v>
      </c>
      <c r="Y269" s="41" t="s">
        <v>592</v>
      </c>
      <c r="Z269" s="41" t="s">
        <v>592</v>
      </c>
      <c r="AA269" s="40" t="n">
        <f aca="false">DATE(YEAR(O269)+1,MONTH(O269),DAY(O269))</f>
        <v>44197</v>
      </c>
      <c r="AB269" s="39" t="n">
        <f aca="false">IF(G269="Trong nước", DATEDIF(DATE(YEAR(M269),MONTH(M269),1),DATE(YEAR(N269),MONTH(N269),1),"m"), DATEDIF(DATE(L269,1,1),DATE(YEAR(N269),MONTH(N269),1),"m"))</f>
        <v>72</v>
      </c>
      <c r="AC269" s="39" t="str">
        <f aca="false">VLOOKUP(AB269,Parameters!$A$2:$B$6,2,1)</f>
        <v>72-120</v>
      </c>
      <c r="AD269" s="22" t="n">
        <f aca="false">IF(J269&lt;=Parameters!$Y$2,INDEX('Bieu phi VCX'!$D$8:$N$33,MATCH(E269,'Bieu phi VCX'!$A$8:$A$33,0),MATCH(AC269,'Bieu phi VCX'!$D$7:$I$7,)),INDEX('Bieu phi VCX'!$J$8:$O$33,MATCH(E269,'Bieu phi VCX'!$A$8:$A$33,0),MATCH(AC269,'Bieu phi VCX'!$J$7:$O$7,)))</f>
        <v>0.053</v>
      </c>
      <c r="AE269" s="22" t="n">
        <f aca="false">IF(Q269="Y",Parameters!$Z$2,0)</f>
        <v>0.0005</v>
      </c>
      <c r="AF269" s="42" t="n">
        <f aca="false">IF(R269="Y", INDEX('Bieu phi VCX'!$R$8:$W$33,MATCH(E269,'Bieu phi VCX'!$A$8:$A$33,0),MATCH(AC269,'Bieu phi VCX'!$R$7:$V$7,0)), 0)</f>
        <v>0.004</v>
      </c>
      <c r="AG269" s="38" t="n">
        <f aca="false">VLOOKUP(S269,Parameters!$F$2:$G$5,2,0)</f>
        <v>0</v>
      </c>
      <c r="AH269" s="42" t="n">
        <f aca="false">IF(T269="Y", INDEX('Bieu phi VCX'!$X$8:$AB$33,MATCH(E269,'Bieu phi VCX'!$A$8:$A$33,0),MATCH(AC269,'Bieu phi VCX'!$X$7:$AB$7,0)),0)</f>
        <v>0.0045</v>
      </c>
      <c r="AI269" s="23" t="n">
        <f aca="false">IF(U269="Y",INDEX('Bieu phi VCX'!$AJ$8:$AL$33,MATCH(E269,'Bieu phi VCX'!$A$8:$A$33,0),MATCH(VLOOKUP(F269,Parameters!$I$2:$J$4,2),'Bieu phi VCX'!$AJ$7:$AL$7,0)), 0)</f>
        <v>0.05</v>
      </c>
      <c r="AJ269" s="0" t="n">
        <f aca="false">IF(V269="Y",Parameters!$AA$2,1)</f>
        <v>1.5</v>
      </c>
      <c r="AK269" s="42" t="n">
        <f aca="false">IF(W269="Y", INDEX('Bieu phi VCX'!$AE$8:$AE$33,MATCH(E269,'Bieu phi VCX'!$A$8:$A$33,0),0),0)</f>
        <v>0.0025</v>
      </c>
      <c r="AL269" s="22"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0.002</v>
      </c>
      <c r="AM269" s="22" t="n">
        <f aca="false">IF(Y269="Y",IF(P269-O269&gt;Parameters!$AC$2,1.5%*15/365,1.5%*(P269-O269)/365),0)</f>
        <v>0.000616438356164384</v>
      </c>
      <c r="AN269" s="24" t="n">
        <f aca="false">IF(Z269="Y",Parameters!$AD$2,0)</f>
        <v>0.003</v>
      </c>
      <c r="AO269" s="43" t="n">
        <f aca="false">IF(P269&lt;=AA269,VLOOKUP(DATEDIF(O269,P269,"m"),Parameters!$L$2:$M$6,2,1),(DATEDIF(O269,P269,"m")+1)/12)</f>
        <v>1</v>
      </c>
      <c r="AP269" s="44" t="n">
        <f aca="false">(AJ269*(SUM(AD269,AE269,AF269,AH269,AI269,AK269,AL269,AN269)*K269+AG269)+AM269*K269)*AO269</f>
        <v>71946575.3424658</v>
      </c>
      <c r="AQ269" s="27" t="s">
        <v>594</v>
      </c>
      <c r="AMJ269" s="0"/>
    </row>
    <row r="270" s="39" customFormat="true" ht="13.8" hidden="false" customHeight="false" outlineLevel="0" collapsed="false">
      <c r="A270" s="36"/>
      <c r="B270" s="36" t="s">
        <v>597</v>
      </c>
      <c r="C270" s="0" t="s">
        <v>508</v>
      </c>
      <c r="D270" s="36" t="s">
        <v>524</v>
      </c>
      <c r="E270" s="37" t="s">
        <v>623</v>
      </c>
      <c r="F270" s="38" t="n">
        <v>0</v>
      </c>
      <c r="G270" s="18" t="s">
        <v>589</v>
      </c>
      <c r="H270" s="37" t="s">
        <v>615</v>
      </c>
      <c r="I270" s="37" t="s">
        <v>591</v>
      </c>
      <c r="J270" s="38" t="n">
        <v>600000000</v>
      </c>
      <c r="K270" s="38" t="n">
        <v>400000000</v>
      </c>
      <c r="L270" s="39" t="n">
        <v>2010</v>
      </c>
      <c r="M270" s="40" t="n">
        <v>40179</v>
      </c>
      <c r="N270" s="40" t="n">
        <v>43831</v>
      </c>
      <c r="O270" s="40" t="n">
        <v>43831</v>
      </c>
      <c r="P270" s="40" t="n">
        <v>44196</v>
      </c>
      <c r="Q270" s="41" t="s">
        <v>592</v>
      </c>
      <c r="R270" s="41" t="s">
        <v>592</v>
      </c>
      <c r="S270" s="38" t="s">
        <v>593</v>
      </c>
      <c r="T270" s="41" t="s">
        <v>592</v>
      </c>
      <c r="U270" s="41" t="s">
        <v>592</v>
      </c>
      <c r="V270" s="41" t="s">
        <v>592</v>
      </c>
      <c r="W270" s="41" t="s">
        <v>592</v>
      </c>
      <c r="X270" s="41" t="s">
        <v>592</v>
      </c>
      <c r="Y270" s="41" t="s">
        <v>592</v>
      </c>
      <c r="Z270" s="41" t="s">
        <v>592</v>
      </c>
      <c r="AA270" s="40" t="n">
        <f aca="false">DATE(YEAR(O270)+1,MONTH(O270),DAY(O270))</f>
        <v>44197</v>
      </c>
      <c r="AB270" s="39" t="n">
        <f aca="false">IF(G270="Trong nước", DATEDIF(DATE(YEAR(M270),MONTH(M270),1),DATE(YEAR(N270),MONTH(N270),1),"m"), DATEDIF(DATE(L270,1,1),DATE(YEAR(N270),MONTH(N270),1),"m"))</f>
        <v>120</v>
      </c>
      <c r="AC270" s="39" t="str">
        <f aca="false">VLOOKUP(AB270,Parameters!$A$2:$B$6,2,1)</f>
        <v>&gt;=120</v>
      </c>
      <c r="AD270" s="22" t="n">
        <f aca="false">IF(J270&lt;=Parameters!$Y$2,INDEX('Bieu phi VCX'!$D$8:$N$33,MATCH(E270,'Bieu phi VCX'!$A$8:$A$33,0),MATCH(AC270,'Bieu phi VCX'!$D$7:$I$7,)),INDEX('Bieu phi VCX'!$J$8:$O$33,MATCH(E270,'Bieu phi VCX'!$A$8:$A$33,0),MATCH(AC270,'Bieu phi VCX'!$J$7:$O$7,)))</f>
        <v>0.055</v>
      </c>
      <c r="AE270" s="22" t="n">
        <f aca="false">IF(Q270="Y",Parameters!$Z$2,0)</f>
        <v>0.0005</v>
      </c>
      <c r="AF270" s="42" t="n">
        <f aca="false">IF(R270="Y", INDEX('Bieu phi VCX'!$R$8:$W$33,MATCH(E270,'Bieu phi VCX'!$A$8:$A$33,0),MATCH(AC270,'Bieu phi VCX'!$R$7:$V$7,0)), 0)</f>
        <v>0.005</v>
      </c>
      <c r="AG270" s="38" t="n">
        <f aca="false">VLOOKUP(S270,Parameters!$F$2:$G$5,2,0)</f>
        <v>0</v>
      </c>
      <c r="AH270" s="42" t="n">
        <f aca="false">IF(T270="Y", INDEX('Bieu phi VCX'!$X$8:$AB$33,MATCH(E270,'Bieu phi VCX'!$A$8:$A$33,0),MATCH(AC270,'Bieu phi VCX'!$X$7:$AB$7,0)),0)</f>
        <v>0.0055</v>
      </c>
      <c r="AI270" s="23" t="n">
        <f aca="false">IF(U270="Y",INDEX('Bieu phi VCX'!$AJ$8:$AL$33,MATCH(E270,'Bieu phi VCX'!$A$8:$A$33,0),MATCH(VLOOKUP(F270,Parameters!$I$2:$J$4,2),'Bieu phi VCX'!$AJ$7:$AL$7,0)), 0)</f>
        <v>0.05</v>
      </c>
      <c r="AJ270" s="0" t="n">
        <f aca="false">IF(V270="Y",Parameters!$AA$2,1)</f>
        <v>1.5</v>
      </c>
      <c r="AK270" s="42" t="n">
        <f aca="false">IF(W270="Y", INDEX('Bieu phi VCX'!$AE$8:$AE$33,MATCH(E270,'Bieu phi VCX'!$A$8:$A$33,0),0),0)</f>
        <v>0.0025</v>
      </c>
      <c r="AL270" s="22"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2" t="n">
        <f aca="false">IF(Y270="Y",IF(P270-O270&gt;Parameters!$AC$2,1.5%*15/365,1.5%*(P270-O270)/365),0)</f>
        <v>0.000616438356164384</v>
      </c>
      <c r="AN270" s="24" t="n">
        <f aca="false">IF(Z270="Y",Parameters!$AD$2,0)</f>
        <v>0.003</v>
      </c>
      <c r="AO270" s="43" t="n">
        <f aca="false">IF(P270&lt;=AA270,VLOOKUP(DATEDIF(O270,P270,"m"),Parameters!$L$2:$M$6,2,1),(DATEDIF(O270,P270,"m")+1)/12)</f>
        <v>1</v>
      </c>
      <c r="AP270" s="44" t="n">
        <f aca="false">(AJ270*(SUM(AD270,AE270,AF270,AH270,AI270,AK270,AL270,AN270)*K270+AG270)+AM270*K270)*AO270</f>
        <v>74946575.3424658</v>
      </c>
      <c r="AQ270" s="27" t="s">
        <v>594</v>
      </c>
      <c r="AMJ270" s="0"/>
    </row>
    <row r="271" s="39" customFormat="true" ht="13.8" hidden="false" customHeight="false" outlineLevel="0" collapsed="false">
      <c r="A271" s="36"/>
      <c r="B271" s="36" t="s">
        <v>598</v>
      </c>
      <c r="C271" s="0" t="s">
        <v>508</v>
      </c>
      <c r="D271" s="36" t="s">
        <v>524</v>
      </c>
      <c r="E271" s="37" t="s">
        <v>623</v>
      </c>
      <c r="F271" s="38" t="n">
        <v>0</v>
      </c>
      <c r="G271" s="18" t="s">
        <v>589</v>
      </c>
      <c r="H271" s="37" t="s">
        <v>615</v>
      </c>
      <c r="I271" s="37" t="s">
        <v>591</v>
      </c>
      <c r="J271" s="38" t="n">
        <v>600000000</v>
      </c>
      <c r="K271" s="38" t="n">
        <v>400000000</v>
      </c>
      <c r="L271" s="39" t="n">
        <v>2005</v>
      </c>
      <c r="M271" s="40" t="n">
        <v>38353</v>
      </c>
      <c r="N271" s="40" t="n">
        <v>43831</v>
      </c>
      <c r="O271" s="40" t="n">
        <v>43831</v>
      </c>
      <c r="P271" s="40" t="n">
        <v>44196</v>
      </c>
      <c r="Q271" s="41" t="s">
        <v>592</v>
      </c>
      <c r="R271" s="41" t="s">
        <v>592</v>
      </c>
      <c r="S271" s="38" t="n">
        <v>9000000</v>
      </c>
      <c r="T271" s="41" t="s">
        <v>592</v>
      </c>
      <c r="U271" s="41" t="s">
        <v>592</v>
      </c>
      <c r="V271" s="41" t="s">
        <v>592</v>
      </c>
      <c r="W271" s="41" t="s">
        <v>592</v>
      </c>
      <c r="X271" s="41" t="s">
        <v>592</v>
      </c>
      <c r="Y271" s="41" t="s">
        <v>592</v>
      </c>
      <c r="Z271" s="41" t="s">
        <v>592</v>
      </c>
      <c r="AA271" s="40" t="n">
        <f aca="false">DATE(YEAR(O271)+1,MONTH(O271),DAY(O271))</f>
        <v>44197</v>
      </c>
      <c r="AB271" s="39" t="n">
        <f aca="false">IF(G271="Trong nước", DATEDIF(DATE(YEAR(M271),MONTH(M271),1),DATE(YEAR(N271),MONTH(N271),1),"m"), DATEDIF(DATE(L271,1,1),DATE(YEAR(N271),MONTH(N271),1),"m"))</f>
        <v>180</v>
      </c>
      <c r="AC271" s="39" t="str">
        <f aca="false">VLOOKUP(AB271,Parameters!$A$2:$B$7,2,1)</f>
        <v>&gt;=180</v>
      </c>
      <c r="AD271" s="22" t="n">
        <f aca="false">IF(J271&lt;=Parameters!$Y$2,INDEX('Bieu phi VCX'!$D$8:$N$33,MATCH(E271,'Bieu phi VCX'!$A$8:$A$33,0),MATCH(AC271,'Bieu phi VCX'!$D$7:$I$7,)),INDEX('Bieu phi VCX'!$J$8:$O$33,MATCH(E271,'Bieu phi VCX'!$A$8:$A$33,0),MATCH(AC271,'Bieu phi VCX'!$J$7:$O$7,)))</f>
        <v>0.055</v>
      </c>
      <c r="AE271" s="22" t="n">
        <f aca="false">IF(Q271="Y",Parameters!$Z$2,0)</f>
        <v>0.0005</v>
      </c>
      <c r="AF271" s="42" t="n">
        <f aca="false">IF(R271="Y", INDEX('Bieu phi VCX'!$R$8:$W$33,MATCH(E271,'Bieu phi VCX'!$A$8:$A$33,0),MATCH(AC271,'Bieu phi VCX'!$R$7:$W$7,0)), 0)</f>
        <v>0.006</v>
      </c>
      <c r="AG271" s="38" t="n">
        <f aca="false">VLOOKUP(S271,Parameters!$F$2:$G$5,2,0)</f>
        <v>1400000</v>
      </c>
      <c r="AH271" s="42" t="n">
        <f aca="false">IF(T271="Y", INDEX('Bieu phi VCX'!$X$8:$AC$33,MATCH(E271,'Bieu phi VCX'!$A$8:$A$33,0),MATCH(AC271,'Bieu phi VCX'!$X$7:$AC$7,0)),0)</f>
        <v>0.0055</v>
      </c>
      <c r="AI271" s="23" t="n">
        <f aca="false">IF(U271="Y",INDEX('Bieu phi VCX'!$AJ$8:$AL$33,MATCH(E271,'Bieu phi VCX'!$A$8:$A$33,0),MATCH(VLOOKUP(F271,Parameters!$I$2:$J$4,2),'Bieu phi VCX'!$AJ$7:$AL$7,0)), 0)</f>
        <v>0.05</v>
      </c>
      <c r="AJ271" s="0" t="n">
        <f aca="false">IF(V271="Y",Parameters!$AA$2,1)</f>
        <v>1.5</v>
      </c>
      <c r="AK271" s="42" t="n">
        <f aca="false">IF(W271="Y", INDEX('Bieu phi VCX'!$AE$8:$AE$33,MATCH(E271,'Bieu phi VCX'!$A$8:$A$33,0),0),0)</f>
        <v>0.0025</v>
      </c>
      <c r="AL271" s="22"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0.003</v>
      </c>
      <c r="AM271" s="22" t="n">
        <f aca="false">IF(Y271="Y",IF(P271-O271&gt;Parameters!$AC$2,1.5%*15/365,1.5%*(P271-O271)/365),0)</f>
        <v>0.000616438356164384</v>
      </c>
      <c r="AN271" s="24" t="n">
        <f aca="false">IF(Z271="Y",Parameters!$AD$2,0)</f>
        <v>0.003</v>
      </c>
      <c r="AO271" s="43" t="n">
        <f aca="false">IF(P271&lt;=AA271,VLOOKUP(DATEDIF(O271,P271,"m"),Parameters!$L$2:$M$6,2,1),(DATEDIF(O271,P271,"m")+1)/12)</f>
        <v>1</v>
      </c>
      <c r="AP271" s="44" t="n">
        <f aca="false">(AJ271*(SUM(AD271,AE271,AF271,AH271,AI271,AK271,AL271,AN271)*K271+AG271)+AM271*K271)*AO271</f>
        <v>77646575.3424658</v>
      </c>
      <c r="AQ271" s="27" t="s">
        <v>594</v>
      </c>
      <c r="AMJ271" s="0"/>
    </row>
    <row r="272" customFormat="false" ht="13.8" hidden="false" customHeight="false" outlineLevel="0" collapsed="false">
      <c r="A272" s="17" t="s">
        <v>586</v>
      </c>
      <c r="B272" s="17" t="s">
        <v>587</v>
      </c>
      <c r="C272" s="0" t="s">
        <v>508</v>
      </c>
      <c r="D272" s="17" t="s">
        <v>526</v>
      </c>
      <c r="E272" s="18" t="s">
        <v>624</v>
      </c>
      <c r="F272" s="19" t="n">
        <v>0</v>
      </c>
      <c r="G272" s="18" t="s">
        <v>589</v>
      </c>
      <c r="H272" s="18" t="s">
        <v>615</v>
      </c>
      <c r="I272" s="18" t="s">
        <v>591</v>
      </c>
      <c r="J272" s="19" t="n">
        <v>390000000</v>
      </c>
      <c r="K272" s="19" t="n">
        <v>100000000</v>
      </c>
      <c r="L272" s="0" t="n">
        <v>2020</v>
      </c>
      <c r="M272" s="20" t="n">
        <v>43831</v>
      </c>
      <c r="N272" s="20" t="n">
        <v>43831</v>
      </c>
      <c r="O272" s="20" t="n">
        <v>43831</v>
      </c>
      <c r="P272" s="20" t="n">
        <v>44196</v>
      </c>
      <c r="Q272" s="21" t="s">
        <v>592</v>
      </c>
      <c r="R272" s="21" t="s">
        <v>592</v>
      </c>
      <c r="S272" s="19" t="s">
        <v>593</v>
      </c>
      <c r="T272" s="21" t="s">
        <v>592</v>
      </c>
      <c r="U272" s="21" t="s">
        <v>592</v>
      </c>
      <c r="V272" s="21" t="s">
        <v>592</v>
      </c>
      <c r="W272" s="21" t="s">
        <v>592</v>
      </c>
      <c r="X272" s="21" t="s">
        <v>592</v>
      </c>
      <c r="Y272" s="21" t="s">
        <v>592</v>
      </c>
      <c r="Z272" s="21" t="s">
        <v>592</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 0)</f>
        <v>0.05</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13711643.8356164</v>
      </c>
      <c r="AQ272" s="27" t="s">
        <v>594</v>
      </c>
    </row>
    <row r="273" customFormat="false" ht="13.8" hidden="false" customHeight="false" outlineLevel="0" collapsed="false">
      <c r="A273" s="17"/>
      <c r="B273" s="17" t="s">
        <v>595</v>
      </c>
      <c r="C273" s="0" t="s">
        <v>508</v>
      </c>
      <c r="D273" s="17" t="s">
        <v>526</v>
      </c>
      <c r="E273" s="18" t="s">
        <v>624</v>
      </c>
      <c r="F273" s="19" t="n">
        <v>0</v>
      </c>
      <c r="G273" s="18" t="s">
        <v>589</v>
      </c>
      <c r="H273" s="18" t="s">
        <v>615</v>
      </c>
      <c r="I273" s="18" t="s">
        <v>591</v>
      </c>
      <c r="J273" s="19" t="n">
        <v>390000000</v>
      </c>
      <c r="K273" s="19" t="n">
        <v>100000000</v>
      </c>
      <c r="L273" s="0" t="n">
        <v>2017</v>
      </c>
      <c r="M273" s="20" t="n">
        <v>42736</v>
      </c>
      <c r="N273" s="20" t="n">
        <v>43831</v>
      </c>
      <c r="O273" s="20" t="n">
        <v>43831</v>
      </c>
      <c r="P273" s="20" t="n">
        <v>44196</v>
      </c>
      <c r="Q273" s="21" t="s">
        <v>592</v>
      </c>
      <c r="R273" s="21" t="s">
        <v>592</v>
      </c>
      <c r="S273" s="19" t="s">
        <v>593</v>
      </c>
      <c r="T273" s="21" t="s">
        <v>592</v>
      </c>
      <c r="U273" s="21" t="s">
        <v>592</v>
      </c>
      <c r="V273" s="21" t="s">
        <v>592</v>
      </c>
      <c r="W273" s="21" t="s">
        <v>592</v>
      </c>
      <c r="X273" s="21" t="s">
        <v>592</v>
      </c>
      <c r="Y273" s="21" t="s">
        <v>592</v>
      </c>
      <c r="Z273" s="21" t="s">
        <v>592</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 0)</f>
        <v>0.05</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15211643.8356164</v>
      </c>
      <c r="AQ273" s="27" t="s">
        <v>594</v>
      </c>
    </row>
    <row r="274" customFormat="false" ht="13.8" hidden="false" customHeight="false" outlineLevel="0" collapsed="false">
      <c r="A274" s="17"/>
      <c r="B274" s="17" t="s">
        <v>596</v>
      </c>
      <c r="C274" s="0" t="s">
        <v>508</v>
      </c>
      <c r="D274" s="17" t="s">
        <v>526</v>
      </c>
      <c r="E274" s="18" t="s">
        <v>624</v>
      </c>
      <c r="F274" s="19" t="n">
        <v>0</v>
      </c>
      <c r="G274" s="18" t="s">
        <v>589</v>
      </c>
      <c r="H274" s="18" t="s">
        <v>615</v>
      </c>
      <c r="I274" s="18" t="s">
        <v>591</v>
      </c>
      <c r="J274" s="19" t="n">
        <v>390000000</v>
      </c>
      <c r="K274" s="19" t="n">
        <v>100000000</v>
      </c>
      <c r="L274" s="0" t="n">
        <v>2014</v>
      </c>
      <c r="M274" s="20" t="n">
        <v>41640</v>
      </c>
      <c r="N274" s="20" t="n">
        <v>43831</v>
      </c>
      <c r="O274" s="20" t="n">
        <v>43831</v>
      </c>
      <c r="P274" s="20" t="n">
        <v>44196</v>
      </c>
      <c r="Q274" s="21" t="s">
        <v>592</v>
      </c>
      <c r="R274" s="21" t="s">
        <v>592</v>
      </c>
      <c r="S274" s="19" t="s">
        <v>593</v>
      </c>
      <c r="T274" s="21" t="s">
        <v>592</v>
      </c>
      <c r="U274" s="21" t="s">
        <v>592</v>
      </c>
      <c r="V274" s="21" t="s">
        <v>592</v>
      </c>
      <c r="W274" s="21" t="s">
        <v>592</v>
      </c>
      <c r="X274" s="21" t="s">
        <v>592</v>
      </c>
      <c r="Y274" s="21" t="s">
        <v>592</v>
      </c>
      <c r="Z274" s="21" t="s">
        <v>592</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 0)</f>
        <v>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18061643.8356164</v>
      </c>
      <c r="AQ274" s="27" t="s">
        <v>594</v>
      </c>
    </row>
    <row r="275" customFormat="false" ht="13.8" hidden="false" customHeight="false" outlineLevel="0" collapsed="false">
      <c r="A275" s="17"/>
      <c r="B275" s="17" t="s">
        <v>597</v>
      </c>
      <c r="C275" s="0" t="s">
        <v>508</v>
      </c>
      <c r="D275" s="17" t="s">
        <v>526</v>
      </c>
      <c r="E275" s="18" t="s">
        <v>624</v>
      </c>
      <c r="F275" s="19" t="n">
        <v>0</v>
      </c>
      <c r="G275" s="18" t="s">
        <v>589</v>
      </c>
      <c r="H275" s="18" t="s">
        <v>615</v>
      </c>
      <c r="I275" s="18" t="s">
        <v>591</v>
      </c>
      <c r="J275" s="19" t="n">
        <v>390000000</v>
      </c>
      <c r="K275" s="19" t="n">
        <v>100000000</v>
      </c>
      <c r="L275" s="0" t="n">
        <v>2010</v>
      </c>
      <c r="M275" s="20" t="n">
        <v>40179</v>
      </c>
      <c r="N275" s="20" t="n">
        <v>43831</v>
      </c>
      <c r="O275" s="20" t="n">
        <v>43831</v>
      </c>
      <c r="P275" s="20" t="n">
        <v>44196</v>
      </c>
      <c r="Q275" s="21" t="s">
        <v>592</v>
      </c>
      <c r="R275" s="21" t="s">
        <v>592</v>
      </c>
      <c r="S275" s="19" t="s">
        <v>593</v>
      </c>
      <c r="T275" s="21" t="s">
        <v>592</v>
      </c>
      <c r="U275" s="21" t="s">
        <v>592</v>
      </c>
      <c r="V275" s="21" t="s">
        <v>592</v>
      </c>
      <c r="W275" s="21" t="s">
        <v>592</v>
      </c>
      <c r="X275" s="21" t="s">
        <v>592</v>
      </c>
      <c r="Y275" s="21" t="s">
        <v>592</v>
      </c>
      <c r="Z275" s="21" t="s">
        <v>592</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 0)</f>
        <v>0.05</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19261643.8356164</v>
      </c>
      <c r="AQ275" s="27" t="s">
        <v>594</v>
      </c>
    </row>
    <row r="276" customFormat="false" ht="13.8" hidden="false" customHeight="false" outlineLevel="0" collapsed="false">
      <c r="A276" s="17"/>
      <c r="B276" s="17" t="s">
        <v>598</v>
      </c>
      <c r="C276" s="0" t="s">
        <v>508</v>
      </c>
      <c r="D276" s="17" t="s">
        <v>526</v>
      </c>
      <c r="E276" s="18" t="s">
        <v>624</v>
      </c>
      <c r="F276" s="19" t="n">
        <v>0</v>
      </c>
      <c r="G276" s="18" t="s">
        <v>589</v>
      </c>
      <c r="H276" s="18" t="s">
        <v>615</v>
      </c>
      <c r="I276" s="18" t="s">
        <v>591</v>
      </c>
      <c r="J276" s="19" t="n">
        <v>390000000</v>
      </c>
      <c r="K276" s="19" t="n">
        <v>400000000</v>
      </c>
      <c r="L276" s="0" t="n">
        <v>2005</v>
      </c>
      <c r="M276" s="20" t="n">
        <v>38353</v>
      </c>
      <c r="N276" s="20" t="n">
        <v>43831</v>
      </c>
      <c r="O276" s="20" t="n">
        <v>43831</v>
      </c>
      <c r="P276" s="20" t="n">
        <v>44196</v>
      </c>
      <c r="Q276" s="21" t="s">
        <v>592</v>
      </c>
      <c r="R276" s="21" t="s">
        <v>592</v>
      </c>
      <c r="S276" s="19" t="n">
        <v>9000000</v>
      </c>
      <c r="T276" s="21" t="s">
        <v>592</v>
      </c>
      <c r="U276" s="21" t="s">
        <v>592</v>
      </c>
      <c r="V276" s="21" t="s">
        <v>592</v>
      </c>
      <c r="W276" s="21" t="s">
        <v>592</v>
      </c>
      <c r="X276" s="21" t="s">
        <v>592</v>
      </c>
      <c r="Y276" s="21" t="s">
        <v>592</v>
      </c>
      <c r="Z276" s="21" t="s">
        <v>592</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 0)</f>
        <v>0.05</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79746575.3424658</v>
      </c>
      <c r="AQ276" s="27" t="s">
        <v>594</v>
      </c>
    </row>
    <row r="277" customFormat="false" ht="13.8" hidden="false" customHeight="false" outlineLevel="0" collapsed="false">
      <c r="A277" s="17" t="s">
        <v>599</v>
      </c>
      <c r="B277" s="17" t="s">
        <v>587</v>
      </c>
      <c r="C277" s="0" t="s">
        <v>508</v>
      </c>
      <c r="D277" s="17" t="s">
        <v>526</v>
      </c>
      <c r="E277" s="18" t="s">
        <v>624</v>
      </c>
      <c r="F277" s="19" t="n">
        <v>0</v>
      </c>
      <c r="G277" s="18" t="s">
        <v>589</v>
      </c>
      <c r="H277" s="18" t="s">
        <v>615</v>
      </c>
      <c r="I277" s="18" t="s">
        <v>591</v>
      </c>
      <c r="J277" s="19" t="n">
        <v>400000000</v>
      </c>
      <c r="K277" s="19" t="n">
        <v>100000000</v>
      </c>
      <c r="L277" s="0" t="n">
        <v>2020</v>
      </c>
      <c r="M277" s="20" t="n">
        <v>43831</v>
      </c>
      <c r="N277" s="20" t="n">
        <v>43831</v>
      </c>
      <c r="O277" s="20" t="n">
        <v>43831</v>
      </c>
      <c r="P277" s="20" t="n">
        <v>44196</v>
      </c>
      <c r="Q277" s="21" t="s">
        <v>592</v>
      </c>
      <c r="R277" s="21" t="s">
        <v>592</v>
      </c>
      <c r="S277" s="19" t="s">
        <v>593</v>
      </c>
      <c r="T277" s="21" t="s">
        <v>592</v>
      </c>
      <c r="U277" s="21" t="s">
        <v>592</v>
      </c>
      <c r="V277" s="21" t="s">
        <v>592</v>
      </c>
      <c r="W277" s="21" t="s">
        <v>592</v>
      </c>
      <c r="X277" s="21" t="s">
        <v>592</v>
      </c>
      <c r="Y277" s="21" t="s">
        <v>592</v>
      </c>
      <c r="Z277" s="21" t="s">
        <v>592</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 0)</f>
        <v>0.05</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13711643.8356164</v>
      </c>
      <c r="AQ277" s="27" t="s">
        <v>594</v>
      </c>
    </row>
    <row r="278" customFormat="false" ht="13.8" hidden="false" customHeight="false" outlineLevel="0" collapsed="false">
      <c r="A278" s="17"/>
      <c r="B278" s="17" t="s">
        <v>595</v>
      </c>
      <c r="C278" s="0" t="s">
        <v>508</v>
      </c>
      <c r="D278" s="17" t="s">
        <v>526</v>
      </c>
      <c r="E278" s="18" t="s">
        <v>624</v>
      </c>
      <c r="F278" s="19" t="n">
        <v>0</v>
      </c>
      <c r="G278" s="18" t="s">
        <v>589</v>
      </c>
      <c r="H278" s="18" t="s">
        <v>615</v>
      </c>
      <c r="I278" s="18" t="s">
        <v>591</v>
      </c>
      <c r="J278" s="19" t="n">
        <v>400000000</v>
      </c>
      <c r="K278" s="19" t="n">
        <v>100000000</v>
      </c>
      <c r="L278" s="0" t="n">
        <v>2017</v>
      </c>
      <c r="M278" s="20" t="n">
        <v>42736</v>
      </c>
      <c r="N278" s="20" t="n">
        <v>43831</v>
      </c>
      <c r="O278" s="20" t="n">
        <v>43831</v>
      </c>
      <c r="P278" s="20" t="n">
        <v>44196</v>
      </c>
      <c r="Q278" s="21" t="s">
        <v>592</v>
      </c>
      <c r="R278" s="21" t="s">
        <v>592</v>
      </c>
      <c r="S278" s="19" t="s">
        <v>593</v>
      </c>
      <c r="T278" s="21" t="s">
        <v>592</v>
      </c>
      <c r="U278" s="21" t="s">
        <v>592</v>
      </c>
      <c r="V278" s="21" t="s">
        <v>592</v>
      </c>
      <c r="W278" s="21" t="s">
        <v>592</v>
      </c>
      <c r="X278" s="21" t="s">
        <v>592</v>
      </c>
      <c r="Y278" s="21" t="s">
        <v>592</v>
      </c>
      <c r="Z278" s="21" t="s">
        <v>592</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 0)</f>
        <v>0.05</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15211643.8356164</v>
      </c>
      <c r="AQ278" s="27" t="s">
        <v>594</v>
      </c>
    </row>
    <row r="279" customFormat="false" ht="13.8" hidden="false" customHeight="false" outlineLevel="0" collapsed="false">
      <c r="A279" s="17"/>
      <c r="B279" s="17" t="s">
        <v>596</v>
      </c>
      <c r="C279" s="0" t="s">
        <v>508</v>
      </c>
      <c r="D279" s="17" t="s">
        <v>526</v>
      </c>
      <c r="E279" s="18" t="s">
        <v>624</v>
      </c>
      <c r="F279" s="19" t="n">
        <v>0</v>
      </c>
      <c r="G279" s="18" t="s">
        <v>589</v>
      </c>
      <c r="H279" s="18" t="s">
        <v>615</v>
      </c>
      <c r="I279" s="18" t="s">
        <v>591</v>
      </c>
      <c r="J279" s="19" t="n">
        <v>400000000</v>
      </c>
      <c r="K279" s="19" t="n">
        <v>100000000</v>
      </c>
      <c r="L279" s="0" t="n">
        <v>2014</v>
      </c>
      <c r="M279" s="20" t="n">
        <v>41640</v>
      </c>
      <c r="N279" s="20" t="n">
        <v>43831</v>
      </c>
      <c r="O279" s="20" t="n">
        <v>43831</v>
      </c>
      <c r="P279" s="20" t="n">
        <v>44196</v>
      </c>
      <c r="Q279" s="21" t="s">
        <v>592</v>
      </c>
      <c r="R279" s="21" t="s">
        <v>592</v>
      </c>
      <c r="S279" s="19" t="s">
        <v>593</v>
      </c>
      <c r="T279" s="21" t="s">
        <v>592</v>
      </c>
      <c r="U279" s="21" t="s">
        <v>592</v>
      </c>
      <c r="V279" s="21" t="s">
        <v>592</v>
      </c>
      <c r="W279" s="21" t="s">
        <v>592</v>
      </c>
      <c r="X279" s="21" t="s">
        <v>592</v>
      </c>
      <c r="Y279" s="21" t="s">
        <v>592</v>
      </c>
      <c r="Z279" s="21" t="s">
        <v>592</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 0)</f>
        <v>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18061643.8356164</v>
      </c>
      <c r="AQ279" s="27" t="s">
        <v>594</v>
      </c>
    </row>
    <row r="280" customFormat="false" ht="13.8" hidden="false" customHeight="false" outlineLevel="0" collapsed="false">
      <c r="A280" s="17"/>
      <c r="B280" s="17" t="s">
        <v>597</v>
      </c>
      <c r="C280" s="0" t="s">
        <v>508</v>
      </c>
      <c r="D280" s="17" t="s">
        <v>526</v>
      </c>
      <c r="E280" s="18" t="s">
        <v>624</v>
      </c>
      <c r="F280" s="19" t="n">
        <v>0</v>
      </c>
      <c r="G280" s="18" t="s">
        <v>589</v>
      </c>
      <c r="H280" s="18" t="s">
        <v>615</v>
      </c>
      <c r="I280" s="18" t="s">
        <v>591</v>
      </c>
      <c r="J280" s="19" t="n">
        <v>400000000</v>
      </c>
      <c r="K280" s="19" t="n">
        <v>100000000</v>
      </c>
      <c r="L280" s="0" t="n">
        <v>2010</v>
      </c>
      <c r="M280" s="20" t="n">
        <v>40179</v>
      </c>
      <c r="N280" s="20" t="n">
        <v>43831</v>
      </c>
      <c r="O280" s="20" t="n">
        <v>43831</v>
      </c>
      <c r="P280" s="20" t="n">
        <v>44196</v>
      </c>
      <c r="Q280" s="21" t="s">
        <v>592</v>
      </c>
      <c r="R280" s="21" t="s">
        <v>592</v>
      </c>
      <c r="S280" s="19" t="s">
        <v>593</v>
      </c>
      <c r="T280" s="21" t="s">
        <v>592</v>
      </c>
      <c r="U280" s="21" t="s">
        <v>592</v>
      </c>
      <c r="V280" s="21" t="s">
        <v>592</v>
      </c>
      <c r="W280" s="21" t="s">
        <v>592</v>
      </c>
      <c r="X280" s="21" t="s">
        <v>592</v>
      </c>
      <c r="Y280" s="21" t="s">
        <v>592</v>
      </c>
      <c r="Z280" s="21" t="s">
        <v>592</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 0)</f>
        <v>0.05</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19261643.8356164</v>
      </c>
      <c r="AQ280" s="27" t="s">
        <v>594</v>
      </c>
    </row>
    <row r="281" customFormat="false" ht="13.8" hidden="false" customHeight="false" outlineLevel="0" collapsed="false">
      <c r="A281" s="17"/>
      <c r="B281" s="17" t="s">
        <v>598</v>
      </c>
      <c r="C281" s="0" t="s">
        <v>508</v>
      </c>
      <c r="D281" s="17" t="s">
        <v>526</v>
      </c>
      <c r="E281" s="18" t="s">
        <v>624</v>
      </c>
      <c r="F281" s="19" t="n">
        <v>0</v>
      </c>
      <c r="G281" s="18" t="s">
        <v>589</v>
      </c>
      <c r="H281" s="18" t="s">
        <v>615</v>
      </c>
      <c r="I281" s="18" t="s">
        <v>591</v>
      </c>
      <c r="J281" s="19" t="n">
        <v>400000000</v>
      </c>
      <c r="K281" s="19" t="n">
        <v>400000000</v>
      </c>
      <c r="L281" s="0" t="n">
        <v>2005</v>
      </c>
      <c r="M281" s="20" t="n">
        <v>38353</v>
      </c>
      <c r="N281" s="20" t="n">
        <v>43831</v>
      </c>
      <c r="O281" s="20" t="n">
        <v>43831</v>
      </c>
      <c r="P281" s="20" t="n">
        <v>44196</v>
      </c>
      <c r="Q281" s="21" t="s">
        <v>592</v>
      </c>
      <c r="R281" s="21" t="s">
        <v>592</v>
      </c>
      <c r="S281" s="19" t="n">
        <v>9000000</v>
      </c>
      <c r="T281" s="21" t="s">
        <v>592</v>
      </c>
      <c r="U281" s="21" t="s">
        <v>592</v>
      </c>
      <c r="V281" s="21" t="s">
        <v>592</v>
      </c>
      <c r="W281" s="21" t="s">
        <v>592</v>
      </c>
      <c r="X281" s="21" t="s">
        <v>592</v>
      </c>
      <c r="Y281" s="21" t="s">
        <v>592</v>
      </c>
      <c r="Z281" s="21" t="s">
        <v>592</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 0)</f>
        <v>0.05</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79746575.3424658</v>
      </c>
      <c r="AQ281" s="27" t="s">
        <v>594</v>
      </c>
    </row>
    <row r="282" customFormat="false" ht="13.8" hidden="false" customHeight="false" outlineLevel="0" collapsed="false">
      <c r="A282" s="17" t="s">
        <v>600</v>
      </c>
      <c r="B282" s="17" t="s">
        <v>587</v>
      </c>
      <c r="C282" s="0" t="s">
        <v>508</v>
      </c>
      <c r="D282" s="17" t="s">
        <v>526</v>
      </c>
      <c r="E282" s="18" t="s">
        <v>624</v>
      </c>
      <c r="F282" s="19" t="n">
        <v>0</v>
      </c>
      <c r="G282" s="18" t="s">
        <v>589</v>
      </c>
      <c r="H282" s="18" t="s">
        <v>615</v>
      </c>
      <c r="I282" s="18" t="s">
        <v>591</v>
      </c>
      <c r="J282" s="19" t="n">
        <v>410000000</v>
      </c>
      <c r="K282" s="19" t="n">
        <v>400000000</v>
      </c>
      <c r="L282" s="0" t="n">
        <v>2020</v>
      </c>
      <c r="M282" s="20" t="n">
        <v>43831</v>
      </c>
      <c r="N282" s="20" t="n">
        <v>43831</v>
      </c>
      <c r="O282" s="20" t="n">
        <v>43831</v>
      </c>
      <c r="P282" s="20" t="n">
        <v>44196</v>
      </c>
      <c r="Q282" s="21" t="s">
        <v>592</v>
      </c>
      <c r="R282" s="21" t="s">
        <v>592</v>
      </c>
      <c r="S282" s="19" t="s">
        <v>593</v>
      </c>
      <c r="T282" s="21" t="s">
        <v>592</v>
      </c>
      <c r="U282" s="21" t="s">
        <v>592</v>
      </c>
      <c r="V282" s="21" t="s">
        <v>592</v>
      </c>
      <c r="W282" s="21" t="s">
        <v>592</v>
      </c>
      <c r="X282" s="21" t="s">
        <v>592</v>
      </c>
      <c r="Y282" s="21" t="s">
        <v>592</v>
      </c>
      <c r="Z282" s="21" t="s">
        <v>592</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 0)</f>
        <v>0.05</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52446575.3424658</v>
      </c>
      <c r="AQ282" s="27" t="s">
        <v>594</v>
      </c>
    </row>
    <row r="283" customFormat="false" ht="13.8" hidden="false" customHeight="false" outlineLevel="0" collapsed="false">
      <c r="A283" s="17"/>
      <c r="B283" s="17" t="s">
        <v>595</v>
      </c>
      <c r="C283" s="0" t="s">
        <v>508</v>
      </c>
      <c r="D283" s="17" t="s">
        <v>526</v>
      </c>
      <c r="E283" s="18" t="s">
        <v>624</v>
      </c>
      <c r="F283" s="19" t="n">
        <v>0</v>
      </c>
      <c r="G283" s="18" t="s">
        <v>589</v>
      </c>
      <c r="H283" s="18" t="s">
        <v>615</v>
      </c>
      <c r="I283" s="18" t="s">
        <v>591</v>
      </c>
      <c r="J283" s="19" t="n">
        <v>500000000</v>
      </c>
      <c r="K283" s="19" t="n">
        <v>400000000</v>
      </c>
      <c r="L283" s="0" t="n">
        <v>2017</v>
      </c>
      <c r="M283" s="20" t="n">
        <v>42736</v>
      </c>
      <c r="N283" s="20" t="n">
        <v>43831</v>
      </c>
      <c r="O283" s="20" t="n">
        <v>43831</v>
      </c>
      <c r="P283" s="20" t="n">
        <v>44196</v>
      </c>
      <c r="Q283" s="21" t="s">
        <v>592</v>
      </c>
      <c r="R283" s="21" t="s">
        <v>592</v>
      </c>
      <c r="S283" s="19" t="s">
        <v>593</v>
      </c>
      <c r="T283" s="21" t="s">
        <v>592</v>
      </c>
      <c r="U283" s="21" t="s">
        <v>592</v>
      </c>
      <c r="V283" s="21" t="s">
        <v>592</v>
      </c>
      <c r="W283" s="21" t="s">
        <v>592</v>
      </c>
      <c r="X283" s="21" t="s">
        <v>592</v>
      </c>
      <c r="Y283" s="21" t="s">
        <v>592</v>
      </c>
      <c r="Z283" s="21" t="s">
        <v>592</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 0)</f>
        <v>0.05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59046575.3424658</v>
      </c>
      <c r="AQ283" s="27" t="s">
        <v>594</v>
      </c>
    </row>
    <row r="284" customFormat="false" ht="13.8" hidden="false" customHeight="false" outlineLevel="0" collapsed="false">
      <c r="A284" s="17"/>
      <c r="B284" s="17" t="s">
        <v>596</v>
      </c>
      <c r="C284" s="0" t="s">
        <v>508</v>
      </c>
      <c r="D284" s="17" t="s">
        <v>526</v>
      </c>
      <c r="E284" s="18" t="s">
        <v>624</v>
      </c>
      <c r="F284" s="19" t="n">
        <v>0</v>
      </c>
      <c r="G284" s="18" t="s">
        <v>589</v>
      </c>
      <c r="H284" s="18" t="s">
        <v>615</v>
      </c>
      <c r="I284" s="18" t="s">
        <v>591</v>
      </c>
      <c r="J284" s="19" t="n">
        <v>450000000</v>
      </c>
      <c r="K284" s="19" t="n">
        <v>400000000</v>
      </c>
      <c r="L284" s="0" t="n">
        <v>2014</v>
      </c>
      <c r="M284" s="20" t="n">
        <v>41640</v>
      </c>
      <c r="N284" s="20" t="n">
        <v>43831</v>
      </c>
      <c r="O284" s="20" t="n">
        <v>43831</v>
      </c>
      <c r="P284" s="20" t="n">
        <v>44196</v>
      </c>
      <c r="Q284" s="21" t="s">
        <v>592</v>
      </c>
      <c r="R284" s="21" t="s">
        <v>592</v>
      </c>
      <c r="S284" s="19" t="s">
        <v>593</v>
      </c>
      <c r="T284" s="21" t="s">
        <v>592</v>
      </c>
      <c r="U284" s="21" t="s">
        <v>592</v>
      </c>
      <c r="V284" s="21" t="s">
        <v>592</v>
      </c>
      <c r="W284" s="21" t="s">
        <v>592</v>
      </c>
      <c r="X284" s="21" t="s">
        <v>592</v>
      </c>
      <c r="Y284" s="21" t="s">
        <v>592</v>
      </c>
      <c r="Z284" s="21" t="s">
        <v>592</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 0)</f>
        <v>0.05</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69246575.3424658</v>
      </c>
      <c r="AQ284" s="27" t="s">
        <v>594</v>
      </c>
    </row>
    <row r="285" customFormat="false" ht="13.8" hidden="false" customHeight="false" outlineLevel="0" collapsed="false">
      <c r="A285" s="17"/>
      <c r="B285" s="17" t="s">
        <v>597</v>
      </c>
      <c r="C285" s="0" t="s">
        <v>508</v>
      </c>
      <c r="D285" s="17" t="s">
        <v>526</v>
      </c>
      <c r="E285" s="18" t="s">
        <v>624</v>
      </c>
      <c r="F285" s="19" t="n">
        <v>0</v>
      </c>
      <c r="G285" s="18" t="s">
        <v>589</v>
      </c>
      <c r="H285" s="18" t="s">
        <v>615</v>
      </c>
      <c r="I285" s="18" t="s">
        <v>591</v>
      </c>
      <c r="J285" s="19" t="n">
        <v>600000000</v>
      </c>
      <c r="K285" s="19" t="n">
        <v>400000000</v>
      </c>
      <c r="L285" s="0" t="n">
        <v>2010</v>
      </c>
      <c r="M285" s="20" t="n">
        <v>40179</v>
      </c>
      <c r="N285" s="20" t="n">
        <v>43831</v>
      </c>
      <c r="O285" s="20" t="n">
        <v>43831</v>
      </c>
      <c r="P285" s="20" t="n">
        <v>44196</v>
      </c>
      <c r="Q285" s="21" t="s">
        <v>592</v>
      </c>
      <c r="R285" s="21" t="s">
        <v>592</v>
      </c>
      <c r="S285" s="19" t="s">
        <v>593</v>
      </c>
      <c r="T285" s="21" t="s">
        <v>592</v>
      </c>
      <c r="U285" s="21" t="s">
        <v>592</v>
      </c>
      <c r="V285" s="21" t="s">
        <v>592</v>
      </c>
      <c r="W285" s="21" t="s">
        <v>592</v>
      </c>
      <c r="X285" s="21" t="s">
        <v>592</v>
      </c>
      <c r="Y285" s="21" t="s">
        <v>592</v>
      </c>
      <c r="Z285" s="21" t="s">
        <v>592</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 0)</f>
        <v>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74046575.3424658</v>
      </c>
      <c r="AQ285" s="27" t="s">
        <v>594</v>
      </c>
    </row>
    <row r="286" customFormat="false" ht="13.8" hidden="false" customHeight="false" outlineLevel="0" collapsed="false">
      <c r="A286" s="17"/>
      <c r="B286" s="17" t="s">
        <v>598</v>
      </c>
      <c r="C286" s="0" t="s">
        <v>508</v>
      </c>
      <c r="D286" s="17" t="s">
        <v>526</v>
      </c>
      <c r="E286" s="18" t="s">
        <v>624</v>
      </c>
      <c r="F286" s="19" t="n">
        <v>0</v>
      </c>
      <c r="G286" s="18" t="s">
        <v>589</v>
      </c>
      <c r="H286" s="18" t="s">
        <v>615</v>
      </c>
      <c r="I286" s="18" t="s">
        <v>591</v>
      </c>
      <c r="J286" s="19" t="n">
        <v>600000000</v>
      </c>
      <c r="K286" s="19" t="n">
        <v>400000000</v>
      </c>
      <c r="L286" s="0" t="n">
        <v>2005</v>
      </c>
      <c r="M286" s="20" t="n">
        <v>38353</v>
      </c>
      <c r="N286" s="20" t="n">
        <v>43831</v>
      </c>
      <c r="O286" s="20" t="n">
        <v>43831</v>
      </c>
      <c r="P286" s="20" t="n">
        <v>44196</v>
      </c>
      <c r="Q286" s="21" t="s">
        <v>592</v>
      </c>
      <c r="R286" s="21" t="s">
        <v>592</v>
      </c>
      <c r="S286" s="19" t="n">
        <v>9000000</v>
      </c>
      <c r="T286" s="21" t="s">
        <v>592</v>
      </c>
      <c r="U286" s="21" t="s">
        <v>592</v>
      </c>
      <c r="V286" s="21" t="s">
        <v>592</v>
      </c>
      <c r="W286" s="21" t="s">
        <v>592</v>
      </c>
      <c r="X286" s="21" t="s">
        <v>592</v>
      </c>
      <c r="Y286" s="21" t="s">
        <v>592</v>
      </c>
      <c r="Z286" s="21" t="s">
        <v>592</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 0)</f>
        <v>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76746575.3424658</v>
      </c>
      <c r="AQ286" s="27" t="s">
        <v>594</v>
      </c>
    </row>
    <row r="287" customFormat="false" ht="13.8" hidden="false" customHeight="false" outlineLevel="0" collapsed="false">
      <c r="A287" s="17" t="s">
        <v>586</v>
      </c>
      <c r="B287" s="17" t="s">
        <v>587</v>
      </c>
      <c r="C287" s="0" t="s">
        <v>508</v>
      </c>
      <c r="D287" s="17" t="s">
        <v>518</v>
      </c>
      <c r="E287" s="18" t="s">
        <v>625</v>
      </c>
      <c r="F287" s="19" t="n">
        <v>0</v>
      </c>
      <c r="G287" s="18" t="s">
        <v>589</v>
      </c>
      <c r="H287" s="18" t="s">
        <v>615</v>
      </c>
      <c r="I287" s="18" t="s">
        <v>591</v>
      </c>
      <c r="J287" s="19" t="n">
        <v>390000000</v>
      </c>
      <c r="K287" s="19" t="n">
        <v>100000000</v>
      </c>
      <c r="L287" s="0" t="n">
        <v>2020</v>
      </c>
      <c r="M287" s="20" t="n">
        <v>43831</v>
      </c>
      <c r="N287" s="20" t="n">
        <v>43831</v>
      </c>
      <c r="O287" s="20" t="n">
        <v>43831</v>
      </c>
      <c r="P287" s="20" t="n">
        <v>44196</v>
      </c>
      <c r="Q287" s="21" t="s">
        <v>592</v>
      </c>
      <c r="R287" s="21" t="s">
        <v>592</v>
      </c>
      <c r="S287" s="19" t="s">
        <v>593</v>
      </c>
      <c r="T287" s="21" t="s">
        <v>592</v>
      </c>
      <c r="U287" s="21" t="s">
        <v>592</v>
      </c>
      <c r="V287" s="21" t="s">
        <v>592</v>
      </c>
      <c r="W287" s="21" t="s">
        <v>592</v>
      </c>
      <c r="X287" s="21" t="s">
        <v>592</v>
      </c>
      <c r="Y287" s="21" t="s">
        <v>592</v>
      </c>
      <c r="Z287" s="21" t="s">
        <v>592</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 0)</f>
        <v>0.05</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14416643.8356164</v>
      </c>
      <c r="AQ287" s="27" t="s">
        <v>594</v>
      </c>
    </row>
    <row r="288" customFormat="false" ht="13.8" hidden="false" customHeight="false" outlineLevel="0" collapsed="false">
      <c r="A288" s="17"/>
      <c r="B288" s="17" t="s">
        <v>595</v>
      </c>
      <c r="C288" s="0" t="s">
        <v>508</v>
      </c>
      <c r="D288" s="17" t="s">
        <v>518</v>
      </c>
      <c r="E288" s="18" t="s">
        <v>625</v>
      </c>
      <c r="F288" s="19" t="n">
        <v>0</v>
      </c>
      <c r="G288" s="18" t="s">
        <v>589</v>
      </c>
      <c r="H288" s="18" t="s">
        <v>615</v>
      </c>
      <c r="I288" s="18" t="s">
        <v>591</v>
      </c>
      <c r="J288" s="19" t="n">
        <v>390000000</v>
      </c>
      <c r="K288" s="19" t="n">
        <v>100000000</v>
      </c>
      <c r="L288" s="0" t="n">
        <v>2017</v>
      </c>
      <c r="M288" s="20" t="n">
        <v>42736</v>
      </c>
      <c r="N288" s="20" t="n">
        <v>43831</v>
      </c>
      <c r="O288" s="20" t="n">
        <v>43831</v>
      </c>
      <c r="P288" s="20" t="n">
        <v>44196</v>
      </c>
      <c r="Q288" s="21" t="s">
        <v>592</v>
      </c>
      <c r="R288" s="21" t="s">
        <v>592</v>
      </c>
      <c r="S288" s="19" t="s">
        <v>593</v>
      </c>
      <c r="T288" s="21" t="s">
        <v>592</v>
      </c>
      <c r="U288" s="21" t="s">
        <v>592</v>
      </c>
      <c r="V288" s="21" t="s">
        <v>592</v>
      </c>
      <c r="W288" s="21" t="s">
        <v>592</v>
      </c>
      <c r="X288" s="21" t="s">
        <v>592</v>
      </c>
      <c r="Y288" s="21" t="s">
        <v>592</v>
      </c>
      <c r="Z288" s="21" t="s">
        <v>592</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 0)</f>
        <v>0.05</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15586643.8356164</v>
      </c>
      <c r="AQ288" s="27" t="s">
        <v>594</v>
      </c>
    </row>
    <row r="289" customFormat="false" ht="13.8" hidden="false" customHeight="false" outlineLevel="0" collapsed="false">
      <c r="A289" s="17"/>
      <c r="B289" s="17" t="s">
        <v>596</v>
      </c>
      <c r="C289" s="0" t="s">
        <v>508</v>
      </c>
      <c r="D289" s="17" t="s">
        <v>518</v>
      </c>
      <c r="E289" s="18" t="s">
        <v>625</v>
      </c>
      <c r="F289" s="19" t="n">
        <v>0</v>
      </c>
      <c r="G289" s="18" t="s">
        <v>589</v>
      </c>
      <c r="H289" s="18" t="s">
        <v>615</v>
      </c>
      <c r="I289" s="18" t="s">
        <v>591</v>
      </c>
      <c r="J289" s="19" t="n">
        <v>390000000</v>
      </c>
      <c r="K289" s="19" t="n">
        <v>100000000</v>
      </c>
      <c r="L289" s="0" t="n">
        <v>2014</v>
      </c>
      <c r="M289" s="20" t="n">
        <v>41640</v>
      </c>
      <c r="N289" s="20" t="n">
        <v>43831</v>
      </c>
      <c r="O289" s="20" t="n">
        <v>43831</v>
      </c>
      <c r="P289" s="20" t="n">
        <v>44196</v>
      </c>
      <c r="Q289" s="21" t="s">
        <v>592</v>
      </c>
      <c r="R289" s="21" t="s">
        <v>592</v>
      </c>
      <c r="S289" s="19" t="s">
        <v>593</v>
      </c>
      <c r="T289" s="21" t="s">
        <v>592</v>
      </c>
      <c r="U289" s="21" t="s">
        <v>592</v>
      </c>
      <c r="V289" s="21" t="s">
        <v>592</v>
      </c>
      <c r="W289" s="21" t="s">
        <v>592</v>
      </c>
      <c r="X289" s="21" t="s">
        <v>592</v>
      </c>
      <c r="Y289" s="21" t="s">
        <v>592</v>
      </c>
      <c r="Z289" s="21" t="s">
        <v>592</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 0)</f>
        <v>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18436643.8356164</v>
      </c>
      <c r="AQ289" s="27" t="s">
        <v>594</v>
      </c>
    </row>
    <row r="290" customFormat="false" ht="13.8" hidden="false" customHeight="false" outlineLevel="0" collapsed="false">
      <c r="A290" s="17"/>
      <c r="B290" s="17" t="s">
        <v>597</v>
      </c>
      <c r="C290" s="0" t="s">
        <v>508</v>
      </c>
      <c r="D290" s="17" t="s">
        <v>518</v>
      </c>
      <c r="E290" s="18" t="s">
        <v>625</v>
      </c>
      <c r="F290" s="19" t="n">
        <v>0</v>
      </c>
      <c r="G290" s="18" t="s">
        <v>589</v>
      </c>
      <c r="H290" s="18" t="s">
        <v>615</v>
      </c>
      <c r="I290" s="18" t="s">
        <v>591</v>
      </c>
      <c r="J290" s="19" t="n">
        <v>390000000</v>
      </c>
      <c r="K290" s="19" t="n">
        <v>100000000</v>
      </c>
      <c r="L290" s="0" t="n">
        <v>2010</v>
      </c>
      <c r="M290" s="20" t="n">
        <v>40179</v>
      </c>
      <c r="N290" s="20" t="n">
        <v>43831</v>
      </c>
      <c r="O290" s="20" t="n">
        <v>43831</v>
      </c>
      <c r="P290" s="20" t="n">
        <v>44196</v>
      </c>
      <c r="Q290" s="21" t="s">
        <v>592</v>
      </c>
      <c r="R290" s="21" t="s">
        <v>592</v>
      </c>
      <c r="S290" s="19" t="s">
        <v>593</v>
      </c>
      <c r="T290" s="21" t="s">
        <v>592</v>
      </c>
      <c r="U290" s="21" t="s">
        <v>592</v>
      </c>
      <c r="V290" s="21" t="s">
        <v>592</v>
      </c>
      <c r="W290" s="21" t="s">
        <v>592</v>
      </c>
      <c r="X290" s="21" t="s">
        <v>592</v>
      </c>
      <c r="Y290" s="21" t="s">
        <v>592</v>
      </c>
      <c r="Z290" s="21" t="s">
        <v>592</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 0)</f>
        <v>0.05</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19636643.8356164</v>
      </c>
      <c r="AQ290" s="27" t="s">
        <v>594</v>
      </c>
    </row>
    <row r="291" customFormat="false" ht="13.8" hidden="false" customHeight="false" outlineLevel="0" collapsed="false">
      <c r="A291" s="17"/>
      <c r="B291" s="17" t="s">
        <v>598</v>
      </c>
      <c r="C291" s="0" t="s">
        <v>508</v>
      </c>
      <c r="D291" s="17" t="s">
        <v>518</v>
      </c>
      <c r="E291" s="18" t="s">
        <v>625</v>
      </c>
      <c r="F291" s="19" t="n">
        <v>0</v>
      </c>
      <c r="G291" s="18" t="s">
        <v>589</v>
      </c>
      <c r="H291" s="18" t="s">
        <v>615</v>
      </c>
      <c r="I291" s="18" t="s">
        <v>591</v>
      </c>
      <c r="J291" s="19" t="n">
        <v>390000000</v>
      </c>
      <c r="K291" s="19" t="n">
        <v>400000000</v>
      </c>
      <c r="L291" s="0" t="n">
        <v>2005</v>
      </c>
      <c r="M291" s="20" t="n">
        <v>38353</v>
      </c>
      <c r="N291" s="20" t="n">
        <v>43831</v>
      </c>
      <c r="O291" s="20" t="n">
        <v>43831</v>
      </c>
      <c r="P291" s="20" t="n">
        <v>44196</v>
      </c>
      <c r="Q291" s="21" t="s">
        <v>592</v>
      </c>
      <c r="R291" s="21" t="s">
        <v>592</v>
      </c>
      <c r="S291" s="19" t="n">
        <v>9000000</v>
      </c>
      <c r="T291" s="21" t="s">
        <v>592</v>
      </c>
      <c r="U291" s="21" t="s">
        <v>592</v>
      </c>
      <c r="V291" s="21" t="s">
        <v>592</v>
      </c>
      <c r="W291" s="21" t="s">
        <v>592</v>
      </c>
      <c r="X291" s="21" t="s">
        <v>592</v>
      </c>
      <c r="Y291" s="21" t="s">
        <v>592</v>
      </c>
      <c r="Z291" s="21" t="s">
        <v>592</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 0)</f>
        <v>0.05</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81246575.3424658</v>
      </c>
      <c r="AQ291" s="27" t="s">
        <v>594</v>
      </c>
    </row>
    <row r="292" customFormat="false" ht="13.8" hidden="false" customHeight="false" outlineLevel="0" collapsed="false">
      <c r="A292" s="17" t="s">
        <v>599</v>
      </c>
      <c r="B292" s="17" t="s">
        <v>587</v>
      </c>
      <c r="C292" s="0" t="s">
        <v>508</v>
      </c>
      <c r="D292" s="17" t="s">
        <v>518</v>
      </c>
      <c r="E292" s="18" t="s">
        <v>625</v>
      </c>
      <c r="F292" s="19" t="n">
        <v>0</v>
      </c>
      <c r="G292" s="18" t="s">
        <v>589</v>
      </c>
      <c r="H292" s="18" t="s">
        <v>615</v>
      </c>
      <c r="I292" s="18" t="s">
        <v>591</v>
      </c>
      <c r="J292" s="19" t="n">
        <v>400000000</v>
      </c>
      <c r="K292" s="19" t="n">
        <v>100000000</v>
      </c>
      <c r="L292" s="0" t="n">
        <v>2020</v>
      </c>
      <c r="M292" s="20" t="n">
        <v>43831</v>
      </c>
      <c r="N292" s="20" t="n">
        <v>43831</v>
      </c>
      <c r="O292" s="20" t="n">
        <v>43831</v>
      </c>
      <c r="P292" s="20" t="n">
        <v>44196</v>
      </c>
      <c r="Q292" s="21" t="s">
        <v>592</v>
      </c>
      <c r="R292" s="21" t="s">
        <v>592</v>
      </c>
      <c r="S292" s="19" t="s">
        <v>593</v>
      </c>
      <c r="T292" s="21" t="s">
        <v>592</v>
      </c>
      <c r="U292" s="21" t="s">
        <v>592</v>
      </c>
      <c r="V292" s="21" t="s">
        <v>592</v>
      </c>
      <c r="W292" s="21" t="s">
        <v>592</v>
      </c>
      <c r="X292" s="21" t="s">
        <v>592</v>
      </c>
      <c r="Y292" s="21" t="s">
        <v>592</v>
      </c>
      <c r="Z292" s="21" t="s">
        <v>592</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 0)</f>
        <v>0.05</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14416643.8356164</v>
      </c>
      <c r="AQ292" s="27" t="s">
        <v>594</v>
      </c>
    </row>
    <row r="293" customFormat="false" ht="13.8" hidden="false" customHeight="false" outlineLevel="0" collapsed="false">
      <c r="A293" s="17"/>
      <c r="B293" s="17" t="s">
        <v>595</v>
      </c>
      <c r="C293" s="0" t="s">
        <v>508</v>
      </c>
      <c r="D293" s="17" t="s">
        <v>518</v>
      </c>
      <c r="E293" s="18" t="s">
        <v>625</v>
      </c>
      <c r="F293" s="19" t="n">
        <v>0</v>
      </c>
      <c r="G293" s="18" t="s">
        <v>589</v>
      </c>
      <c r="H293" s="18" t="s">
        <v>615</v>
      </c>
      <c r="I293" s="18" t="s">
        <v>591</v>
      </c>
      <c r="J293" s="19" t="n">
        <v>400000000</v>
      </c>
      <c r="K293" s="19" t="n">
        <v>100000000</v>
      </c>
      <c r="L293" s="0" t="n">
        <v>2017</v>
      </c>
      <c r="M293" s="20" t="n">
        <v>42736</v>
      </c>
      <c r="N293" s="20" t="n">
        <v>43831</v>
      </c>
      <c r="O293" s="20" t="n">
        <v>43831</v>
      </c>
      <c r="P293" s="20" t="n">
        <v>44196</v>
      </c>
      <c r="Q293" s="21" t="s">
        <v>592</v>
      </c>
      <c r="R293" s="21" t="s">
        <v>592</v>
      </c>
      <c r="S293" s="19" t="s">
        <v>593</v>
      </c>
      <c r="T293" s="21" t="s">
        <v>592</v>
      </c>
      <c r="U293" s="21" t="s">
        <v>592</v>
      </c>
      <c r="V293" s="21" t="s">
        <v>592</v>
      </c>
      <c r="W293" s="21" t="s">
        <v>592</v>
      </c>
      <c r="X293" s="21" t="s">
        <v>592</v>
      </c>
      <c r="Y293" s="21" t="s">
        <v>592</v>
      </c>
      <c r="Z293" s="21" t="s">
        <v>592</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 0)</f>
        <v>0.05</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15586643.8356164</v>
      </c>
      <c r="AQ293" s="27" t="s">
        <v>594</v>
      </c>
    </row>
    <row r="294" customFormat="false" ht="13.8" hidden="false" customHeight="false" outlineLevel="0" collapsed="false">
      <c r="A294" s="17"/>
      <c r="B294" s="17" t="s">
        <v>596</v>
      </c>
      <c r="C294" s="0" t="s">
        <v>508</v>
      </c>
      <c r="D294" s="17" t="s">
        <v>518</v>
      </c>
      <c r="E294" s="18" t="s">
        <v>625</v>
      </c>
      <c r="F294" s="19" t="n">
        <v>0</v>
      </c>
      <c r="G294" s="18" t="s">
        <v>589</v>
      </c>
      <c r="H294" s="18" t="s">
        <v>615</v>
      </c>
      <c r="I294" s="18" t="s">
        <v>591</v>
      </c>
      <c r="J294" s="19" t="n">
        <v>400000000</v>
      </c>
      <c r="K294" s="19" t="n">
        <v>100000000</v>
      </c>
      <c r="L294" s="0" t="n">
        <v>2014</v>
      </c>
      <c r="M294" s="20" t="n">
        <v>41640</v>
      </c>
      <c r="N294" s="20" t="n">
        <v>43831</v>
      </c>
      <c r="O294" s="20" t="n">
        <v>43831</v>
      </c>
      <c r="P294" s="20" t="n">
        <v>44196</v>
      </c>
      <c r="Q294" s="21" t="s">
        <v>592</v>
      </c>
      <c r="R294" s="21" t="s">
        <v>592</v>
      </c>
      <c r="S294" s="19" t="s">
        <v>593</v>
      </c>
      <c r="T294" s="21" t="s">
        <v>592</v>
      </c>
      <c r="U294" s="21" t="s">
        <v>592</v>
      </c>
      <c r="V294" s="21" t="s">
        <v>592</v>
      </c>
      <c r="W294" s="21" t="s">
        <v>592</v>
      </c>
      <c r="X294" s="21" t="s">
        <v>592</v>
      </c>
      <c r="Y294" s="21" t="s">
        <v>592</v>
      </c>
      <c r="Z294" s="21" t="s">
        <v>592</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 0)</f>
        <v>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18436643.8356164</v>
      </c>
      <c r="AQ294" s="27" t="s">
        <v>594</v>
      </c>
    </row>
    <row r="295" customFormat="false" ht="13.8" hidden="false" customHeight="false" outlineLevel="0" collapsed="false">
      <c r="A295" s="17"/>
      <c r="B295" s="17" t="s">
        <v>597</v>
      </c>
      <c r="C295" s="0" t="s">
        <v>508</v>
      </c>
      <c r="D295" s="17" t="s">
        <v>518</v>
      </c>
      <c r="E295" s="18" t="s">
        <v>625</v>
      </c>
      <c r="F295" s="19" t="n">
        <v>0</v>
      </c>
      <c r="G295" s="18" t="s">
        <v>589</v>
      </c>
      <c r="H295" s="18" t="s">
        <v>615</v>
      </c>
      <c r="I295" s="18" t="s">
        <v>591</v>
      </c>
      <c r="J295" s="19" t="n">
        <v>400000000</v>
      </c>
      <c r="K295" s="19" t="n">
        <v>100000000</v>
      </c>
      <c r="L295" s="0" t="n">
        <v>2010</v>
      </c>
      <c r="M295" s="20" t="n">
        <v>40179</v>
      </c>
      <c r="N295" s="20" t="n">
        <v>43831</v>
      </c>
      <c r="O295" s="20" t="n">
        <v>43831</v>
      </c>
      <c r="P295" s="20" t="n">
        <v>44196</v>
      </c>
      <c r="Q295" s="21" t="s">
        <v>592</v>
      </c>
      <c r="R295" s="21" t="s">
        <v>592</v>
      </c>
      <c r="S295" s="19" t="s">
        <v>593</v>
      </c>
      <c r="T295" s="21" t="s">
        <v>592</v>
      </c>
      <c r="U295" s="21" t="s">
        <v>592</v>
      </c>
      <c r="V295" s="21" t="s">
        <v>592</v>
      </c>
      <c r="W295" s="21" t="s">
        <v>592</v>
      </c>
      <c r="X295" s="21" t="s">
        <v>592</v>
      </c>
      <c r="Y295" s="21" t="s">
        <v>592</v>
      </c>
      <c r="Z295" s="21" t="s">
        <v>592</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 0)</f>
        <v>0.05</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19636643.8356164</v>
      </c>
      <c r="AQ295" s="27" t="s">
        <v>594</v>
      </c>
    </row>
    <row r="296" customFormat="false" ht="13.8" hidden="false" customHeight="false" outlineLevel="0" collapsed="false">
      <c r="A296" s="17"/>
      <c r="B296" s="17" t="s">
        <v>598</v>
      </c>
      <c r="C296" s="0" t="s">
        <v>508</v>
      </c>
      <c r="D296" s="17" t="s">
        <v>518</v>
      </c>
      <c r="E296" s="18" t="s">
        <v>625</v>
      </c>
      <c r="F296" s="19" t="n">
        <v>0</v>
      </c>
      <c r="G296" s="18" t="s">
        <v>589</v>
      </c>
      <c r="H296" s="18" t="s">
        <v>615</v>
      </c>
      <c r="I296" s="18" t="s">
        <v>591</v>
      </c>
      <c r="J296" s="19" t="n">
        <v>400000000</v>
      </c>
      <c r="K296" s="19" t="n">
        <v>400000000</v>
      </c>
      <c r="L296" s="0" t="n">
        <v>2005</v>
      </c>
      <c r="M296" s="20" t="n">
        <v>38353</v>
      </c>
      <c r="N296" s="20" t="n">
        <v>43831</v>
      </c>
      <c r="O296" s="20" t="n">
        <v>43831</v>
      </c>
      <c r="P296" s="20" t="n">
        <v>44196</v>
      </c>
      <c r="Q296" s="21" t="s">
        <v>592</v>
      </c>
      <c r="R296" s="21" t="s">
        <v>592</v>
      </c>
      <c r="S296" s="19" t="n">
        <v>9000000</v>
      </c>
      <c r="T296" s="21" t="s">
        <v>592</v>
      </c>
      <c r="U296" s="21" t="s">
        <v>592</v>
      </c>
      <c r="V296" s="21" t="s">
        <v>592</v>
      </c>
      <c r="W296" s="21" t="s">
        <v>592</v>
      </c>
      <c r="X296" s="21" t="s">
        <v>592</v>
      </c>
      <c r="Y296" s="21" t="s">
        <v>592</v>
      </c>
      <c r="Z296" s="21" t="s">
        <v>592</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 0)</f>
        <v>0.05</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81246575.3424658</v>
      </c>
      <c r="AQ296" s="27" t="s">
        <v>594</v>
      </c>
    </row>
    <row r="297" customFormat="false" ht="13.8" hidden="false" customHeight="false" outlineLevel="0" collapsed="false">
      <c r="A297" s="17" t="s">
        <v>600</v>
      </c>
      <c r="B297" s="17" t="s">
        <v>587</v>
      </c>
      <c r="C297" s="0" t="s">
        <v>508</v>
      </c>
      <c r="D297" s="17" t="s">
        <v>518</v>
      </c>
      <c r="E297" s="18" t="s">
        <v>625</v>
      </c>
      <c r="F297" s="19" t="n">
        <v>0</v>
      </c>
      <c r="G297" s="18" t="s">
        <v>589</v>
      </c>
      <c r="H297" s="18" t="s">
        <v>615</v>
      </c>
      <c r="I297" s="18" t="s">
        <v>591</v>
      </c>
      <c r="J297" s="19" t="n">
        <v>410000000</v>
      </c>
      <c r="K297" s="19" t="n">
        <v>400000000</v>
      </c>
      <c r="L297" s="0" t="n">
        <v>2020</v>
      </c>
      <c r="M297" s="20" t="n">
        <v>43831</v>
      </c>
      <c r="N297" s="20" t="n">
        <v>43831</v>
      </c>
      <c r="O297" s="20" t="n">
        <v>43831</v>
      </c>
      <c r="P297" s="20" t="n">
        <v>44196</v>
      </c>
      <c r="Q297" s="21" t="s">
        <v>592</v>
      </c>
      <c r="R297" s="21" t="s">
        <v>592</v>
      </c>
      <c r="S297" s="19" t="s">
        <v>593</v>
      </c>
      <c r="T297" s="21" t="s">
        <v>592</v>
      </c>
      <c r="U297" s="21" t="s">
        <v>592</v>
      </c>
      <c r="V297" s="21" t="s">
        <v>592</v>
      </c>
      <c r="W297" s="21" t="s">
        <v>592</v>
      </c>
      <c r="X297" s="21" t="s">
        <v>592</v>
      </c>
      <c r="Y297" s="21" t="s">
        <v>592</v>
      </c>
      <c r="Z297" s="21" t="s">
        <v>592</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 0)</f>
        <v>0.05</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52146575.3424658</v>
      </c>
      <c r="AQ297" s="27" t="s">
        <v>594</v>
      </c>
    </row>
    <row r="298" customFormat="false" ht="13.8" hidden="false" customHeight="false" outlineLevel="0" collapsed="false">
      <c r="A298" s="17"/>
      <c r="B298" s="17" t="s">
        <v>595</v>
      </c>
      <c r="C298" s="0" t="s">
        <v>508</v>
      </c>
      <c r="D298" s="17" t="s">
        <v>518</v>
      </c>
      <c r="E298" s="18" t="s">
        <v>625</v>
      </c>
      <c r="F298" s="19" t="n">
        <v>0</v>
      </c>
      <c r="G298" s="18" t="s">
        <v>589</v>
      </c>
      <c r="H298" s="18" t="s">
        <v>615</v>
      </c>
      <c r="I298" s="18" t="s">
        <v>591</v>
      </c>
      <c r="J298" s="19" t="n">
        <v>500000000</v>
      </c>
      <c r="K298" s="19" t="n">
        <v>400000000</v>
      </c>
      <c r="L298" s="0" t="n">
        <v>2017</v>
      </c>
      <c r="M298" s="20" t="n">
        <v>42736</v>
      </c>
      <c r="N298" s="20" t="n">
        <v>43831</v>
      </c>
      <c r="O298" s="20" t="n">
        <v>43831</v>
      </c>
      <c r="P298" s="20" t="n">
        <v>44196</v>
      </c>
      <c r="Q298" s="21" t="s">
        <v>592</v>
      </c>
      <c r="R298" s="21" t="s">
        <v>592</v>
      </c>
      <c r="S298" s="19" t="s">
        <v>593</v>
      </c>
      <c r="T298" s="21" t="s">
        <v>592</v>
      </c>
      <c r="U298" s="21" t="s">
        <v>592</v>
      </c>
      <c r="V298" s="21" t="s">
        <v>592</v>
      </c>
      <c r="W298" s="21" t="s">
        <v>592</v>
      </c>
      <c r="X298" s="21" t="s">
        <v>592</v>
      </c>
      <c r="Y298" s="21" t="s">
        <v>592</v>
      </c>
      <c r="Z298" s="21" t="s">
        <v>592</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 0)</f>
        <v>0.05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60546575.3424658</v>
      </c>
      <c r="AQ298" s="27" t="s">
        <v>594</v>
      </c>
    </row>
    <row r="299" customFormat="false" ht="13.8" hidden="false" customHeight="false" outlineLevel="0" collapsed="false">
      <c r="A299" s="17"/>
      <c r="B299" s="17" t="s">
        <v>596</v>
      </c>
      <c r="C299" s="0" t="s">
        <v>508</v>
      </c>
      <c r="D299" s="17" t="s">
        <v>518</v>
      </c>
      <c r="E299" s="18" t="s">
        <v>625</v>
      </c>
      <c r="F299" s="19" t="n">
        <v>0</v>
      </c>
      <c r="G299" s="18" t="s">
        <v>589</v>
      </c>
      <c r="H299" s="18" t="s">
        <v>615</v>
      </c>
      <c r="I299" s="18" t="s">
        <v>591</v>
      </c>
      <c r="J299" s="19" t="n">
        <v>450000000</v>
      </c>
      <c r="K299" s="19" t="n">
        <v>400000000</v>
      </c>
      <c r="L299" s="0" t="n">
        <v>2014</v>
      </c>
      <c r="M299" s="20" t="n">
        <v>41640</v>
      </c>
      <c r="N299" s="20" t="n">
        <v>43831</v>
      </c>
      <c r="O299" s="20" t="n">
        <v>43831</v>
      </c>
      <c r="P299" s="20" t="n">
        <v>44196</v>
      </c>
      <c r="Q299" s="21" t="s">
        <v>592</v>
      </c>
      <c r="R299" s="21" t="s">
        <v>592</v>
      </c>
      <c r="S299" s="19" t="s">
        <v>593</v>
      </c>
      <c r="T299" s="21" t="s">
        <v>592</v>
      </c>
      <c r="U299" s="21" t="s">
        <v>592</v>
      </c>
      <c r="V299" s="21" t="s">
        <v>592</v>
      </c>
      <c r="W299" s="21" t="s">
        <v>592</v>
      </c>
      <c r="X299" s="21" t="s">
        <v>592</v>
      </c>
      <c r="Y299" s="21" t="s">
        <v>592</v>
      </c>
      <c r="Z299" s="21" t="s">
        <v>592</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 0)</f>
        <v>0.05</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70746575.3424658</v>
      </c>
      <c r="AQ299" s="27" t="s">
        <v>594</v>
      </c>
    </row>
    <row r="300" customFormat="false" ht="13.8" hidden="false" customHeight="false" outlineLevel="0" collapsed="false">
      <c r="A300" s="17"/>
      <c r="B300" s="17" t="s">
        <v>597</v>
      </c>
      <c r="C300" s="0" t="s">
        <v>508</v>
      </c>
      <c r="D300" s="17" t="s">
        <v>518</v>
      </c>
      <c r="E300" s="18" t="s">
        <v>625</v>
      </c>
      <c r="F300" s="19" t="n">
        <v>0</v>
      </c>
      <c r="G300" s="18" t="s">
        <v>589</v>
      </c>
      <c r="H300" s="18" t="s">
        <v>615</v>
      </c>
      <c r="I300" s="18" t="s">
        <v>591</v>
      </c>
      <c r="J300" s="19" t="n">
        <v>600000000</v>
      </c>
      <c r="K300" s="19" t="n">
        <v>400000000</v>
      </c>
      <c r="L300" s="0" t="n">
        <v>2010</v>
      </c>
      <c r="M300" s="20" t="n">
        <v>40179</v>
      </c>
      <c r="N300" s="20" t="n">
        <v>43831</v>
      </c>
      <c r="O300" s="20" t="n">
        <v>43831</v>
      </c>
      <c r="P300" s="20" t="n">
        <v>44196</v>
      </c>
      <c r="Q300" s="21" t="s">
        <v>592</v>
      </c>
      <c r="R300" s="21" t="s">
        <v>592</v>
      </c>
      <c r="S300" s="19" t="s">
        <v>593</v>
      </c>
      <c r="T300" s="21" t="s">
        <v>592</v>
      </c>
      <c r="U300" s="21" t="s">
        <v>592</v>
      </c>
      <c r="V300" s="21" t="s">
        <v>592</v>
      </c>
      <c r="W300" s="21" t="s">
        <v>592</v>
      </c>
      <c r="X300" s="21" t="s">
        <v>592</v>
      </c>
      <c r="Y300" s="21" t="s">
        <v>592</v>
      </c>
      <c r="Z300" s="21" t="s">
        <v>592</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 0)</f>
        <v>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75546575.3424658</v>
      </c>
      <c r="AQ300" s="27" t="s">
        <v>594</v>
      </c>
    </row>
    <row r="301" customFormat="false" ht="13.8" hidden="false" customHeight="false" outlineLevel="0" collapsed="false">
      <c r="A301" s="17"/>
      <c r="B301" s="17" t="s">
        <v>598</v>
      </c>
      <c r="C301" s="0" t="s">
        <v>508</v>
      </c>
      <c r="D301" s="17" t="s">
        <v>518</v>
      </c>
      <c r="E301" s="18" t="s">
        <v>625</v>
      </c>
      <c r="F301" s="19" t="n">
        <v>0</v>
      </c>
      <c r="G301" s="18" t="s">
        <v>589</v>
      </c>
      <c r="H301" s="18" t="s">
        <v>615</v>
      </c>
      <c r="I301" s="18" t="s">
        <v>591</v>
      </c>
      <c r="J301" s="19" t="n">
        <v>600000000</v>
      </c>
      <c r="K301" s="19" t="n">
        <v>400000000</v>
      </c>
      <c r="L301" s="0" t="n">
        <v>2005</v>
      </c>
      <c r="M301" s="20" t="n">
        <v>38353</v>
      </c>
      <c r="N301" s="20" t="n">
        <v>43831</v>
      </c>
      <c r="O301" s="20" t="n">
        <v>43831</v>
      </c>
      <c r="P301" s="20" t="n">
        <v>44196</v>
      </c>
      <c r="Q301" s="21" t="s">
        <v>592</v>
      </c>
      <c r="R301" s="21" t="s">
        <v>592</v>
      </c>
      <c r="S301" s="19" t="n">
        <v>9000000</v>
      </c>
      <c r="T301" s="21" t="s">
        <v>592</v>
      </c>
      <c r="U301" s="21" t="s">
        <v>592</v>
      </c>
      <c r="V301" s="21" t="s">
        <v>592</v>
      </c>
      <c r="W301" s="21" t="s">
        <v>592</v>
      </c>
      <c r="X301" s="21" t="s">
        <v>592</v>
      </c>
      <c r="Y301" s="21" t="s">
        <v>592</v>
      </c>
      <c r="Z301" s="21" t="s">
        <v>592</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 0)</f>
        <v>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78246575.3424658</v>
      </c>
      <c r="AQ301" s="27" t="s">
        <v>594</v>
      </c>
    </row>
    <row r="302" customFormat="false" ht="13.8" hidden="false" customHeight="false" outlineLevel="0" collapsed="false">
      <c r="A302" s="17" t="s">
        <v>586</v>
      </c>
      <c r="B302" s="17" t="s">
        <v>587</v>
      </c>
      <c r="C302" s="0" t="s">
        <v>508</v>
      </c>
      <c r="D302" s="17" t="s">
        <v>523</v>
      </c>
      <c r="E302" s="18" t="s">
        <v>626</v>
      </c>
      <c r="F302" s="19" t="n">
        <v>0</v>
      </c>
      <c r="G302" s="18" t="s">
        <v>589</v>
      </c>
      <c r="H302" s="18" t="s">
        <v>615</v>
      </c>
      <c r="I302" s="18" t="s">
        <v>591</v>
      </c>
      <c r="J302" s="19" t="n">
        <v>390000000</v>
      </c>
      <c r="K302" s="19" t="n">
        <v>100000000</v>
      </c>
      <c r="L302" s="0" t="n">
        <v>2020</v>
      </c>
      <c r="M302" s="20" t="n">
        <v>43831</v>
      </c>
      <c r="N302" s="20" t="n">
        <v>43831</v>
      </c>
      <c r="O302" s="20" t="n">
        <v>43831</v>
      </c>
      <c r="P302" s="20" t="n">
        <v>44196</v>
      </c>
      <c r="Q302" s="21" t="s">
        <v>592</v>
      </c>
      <c r="R302" s="21" t="s">
        <v>592</v>
      </c>
      <c r="S302" s="19" t="s">
        <v>593</v>
      </c>
      <c r="T302" s="21" t="s">
        <v>592</v>
      </c>
      <c r="U302" s="21" t="s">
        <v>592</v>
      </c>
      <c r="V302" s="21" t="s">
        <v>592</v>
      </c>
      <c r="W302" s="21" t="s">
        <v>592</v>
      </c>
      <c r="X302" s="21" t="s">
        <v>592</v>
      </c>
      <c r="Y302" s="21" t="s">
        <v>592</v>
      </c>
      <c r="Z302" s="21" t="s">
        <v>592</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 0)</f>
        <v>0.04</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11611643.8356164</v>
      </c>
      <c r="AQ302" s="27" t="s">
        <v>594</v>
      </c>
    </row>
    <row r="303" customFormat="false" ht="13.8" hidden="false" customHeight="false" outlineLevel="0" collapsed="false">
      <c r="A303" s="17"/>
      <c r="B303" s="17" t="s">
        <v>595</v>
      </c>
      <c r="C303" s="0" t="s">
        <v>508</v>
      </c>
      <c r="D303" s="17" t="s">
        <v>523</v>
      </c>
      <c r="E303" s="18" t="s">
        <v>626</v>
      </c>
      <c r="F303" s="19" t="n">
        <v>0</v>
      </c>
      <c r="G303" s="18" t="s">
        <v>589</v>
      </c>
      <c r="H303" s="18" t="s">
        <v>615</v>
      </c>
      <c r="I303" s="18" t="s">
        <v>591</v>
      </c>
      <c r="J303" s="19" t="n">
        <v>390000000</v>
      </c>
      <c r="K303" s="19" t="n">
        <v>100000000</v>
      </c>
      <c r="L303" s="0" t="n">
        <v>2017</v>
      </c>
      <c r="M303" s="20" t="n">
        <v>42736</v>
      </c>
      <c r="N303" s="20" t="n">
        <v>43831</v>
      </c>
      <c r="O303" s="20" t="n">
        <v>43831</v>
      </c>
      <c r="P303" s="20" t="n">
        <v>44196</v>
      </c>
      <c r="Q303" s="21" t="s">
        <v>592</v>
      </c>
      <c r="R303" s="21" t="s">
        <v>592</v>
      </c>
      <c r="S303" s="19" t="s">
        <v>593</v>
      </c>
      <c r="T303" s="21" t="s">
        <v>592</v>
      </c>
      <c r="U303" s="21" t="s">
        <v>592</v>
      </c>
      <c r="V303" s="21" t="s">
        <v>592</v>
      </c>
      <c r="W303" s="21" t="s">
        <v>592</v>
      </c>
      <c r="X303" s="21" t="s">
        <v>592</v>
      </c>
      <c r="Y303" s="21" t="s">
        <v>592</v>
      </c>
      <c r="Z303" s="21" t="s">
        <v>592</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 0)</f>
        <v>0.04</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12661643.8356164</v>
      </c>
      <c r="AQ303" s="27" t="s">
        <v>594</v>
      </c>
    </row>
    <row r="304" customFormat="false" ht="13.8" hidden="false" customHeight="false" outlineLevel="0" collapsed="false">
      <c r="A304" s="17"/>
      <c r="B304" s="17" t="s">
        <v>596</v>
      </c>
      <c r="C304" s="0" t="s">
        <v>508</v>
      </c>
      <c r="D304" s="17" t="s">
        <v>523</v>
      </c>
      <c r="E304" s="18" t="s">
        <v>626</v>
      </c>
      <c r="F304" s="19" t="n">
        <v>0</v>
      </c>
      <c r="G304" s="18" t="s">
        <v>589</v>
      </c>
      <c r="H304" s="18" t="s">
        <v>615</v>
      </c>
      <c r="I304" s="18" t="s">
        <v>591</v>
      </c>
      <c r="J304" s="19" t="n">
        <v>390000000</v>
      </c>
      <c r="K304" s="19" t="n">
        <v>100000000</v>
      </c>
      <c r="L304" s="0" t="n">
        <v>2014</v>
      </c>
      <c r="M304" s="20" t="n">
        <v>41640</v>
      </c>
      <c r="N304" s="20" t="n">
        <v>43831</v>
      </c>
      <c r="O304" s="20" t="n">
        <v>43831</v>
      </c>
      <c r="P304" s="20" t="n">
        <v>44196</v>
      </c>
      <c r="Q304" s="21" t="s">
        <v>592</v>
      </c>
      <c r="R304" s="21" t="s">
        <v>592</v>
      </c>
      <c r="S304" s="19" t="s">
        <v>593</v>
      </c>
      <c r="T304" s="21" t="s">
        <v>592</v>
      </c>
      <c r="U304" s="21" t="s">
        <v>592</v>
      </c>
      <c r="V304" s="21" t="s">
        <v>592</v>
      </c>
      <c r="W304" s="21" t="s">
        <v>592</v>
      </c>
      <c r="X304" s="21" t="s">
        <v>592</v>
      </c>
      <c r="Y304" s="21" t="s">
        <v>592</v>
      </c>
      <c r="Z304" s="21" t="s">
        <v>592</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 0)</f>
        <v>0.04</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15961643.8356164</v>
      </c>
      <c r="AQ304" s="27" t="s">
        <v>594</v>
      </c>
    </row>
    <row r="305" customFormat="false" ht="13.8" hidden="false" customHeight="false" outlineLevel="0" collapsed="false">
      <c r="A305" s="17"/>
      <c r="B305" s="17" t="s">
        <v>597</v>
      </c>
      <c r="C305" s="0" t="s">
        <v>508</v>
      </c>
      <c r="D305" s="17" t="s">
        <v>523</v>
      </c>
      <c r="E305" s="18" t="s">
        <v>626</v>
      </c>
      <c r="F305" s="19" t="n">
        <v>0</v>
      </c>
      <c r="G305" s="18" t="s">
        <v>589</v>
      </c>
      <c r="H305" s="18" t="s">
        <v>615</v>
      </c>
      <c r="I305" s="18" t="s">
        <v>591</v>
      </c>
      <c r="J305" s="19" t="n">
        <v>390000000</v>
      </c>
      <c r="K305" s="19" t="n">
        <v>100000000</v>
      </c>
      <c r="L305" s="0" t="n">
        <v>2010</v>
      </c>
      <c r="M305" s="20" t="n">
        <v>40179</v>
      </c>
      <c r="N305" s="20" t="n">
        <v>43831</v>
      </c>
      <c r="O305" s="20" t="n">
        <v>43831</v>
      </c>
      <c r="P305" s="20" t="n">
        <v>44196</v>
      </c>
      <c r="Q305" s="21" t="s">
        <v>592</v>
      </c>
      <c r="R305" s="21" t="s">
        <v>592</v>
      </c>
      <c r="S305" s="19" t="s">
        <v>593</v>
      </c>
      <c r="T305" s="21" t="s">
        <v>592</v>
      </c>
      <c r="U305" s="21" t="s">
        <v>592</v>
      </c>
      <c r="V305" s="21" t="s">
        <v>592</v>
      </c>
      <c r="W305" s="21" t="s">
        <v>592</v>
      </c>
      <c r="X305" s="21" t="s">
        <v>592</v>
      </c>
      <c r="Y305" s="21" t="s">
        <v>592</v>
      </c>
      <c r="Z305" s="21" t="s">
        <v>592</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 0)</f>
        <v>0.04</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17611643.8356164</v>
      </c>
      <c r="AQ305" s="27" t="s">
        <v>594</v>
      </c>
    </row>
    <row r="306" customFormat="false" ht="13.8" hidden="false" customHeight="false" outlineLevel="0" collapsed="false">
      <c r="A306" s="17"/>
      <c r="B306" s="17" t="s">
        <v>598</v>
      </c>
      <c r="C306" s="0" t="s">
        <v>508</v>
      </c>
      <c r="D306" s="17" t="s">
        <v>523</v>
      </c>
      <c r="E306" s="18" t="s">
        <v>626</v>
      </c>
      <c r="F306" s="19" t="n">
        <v>0</v>
      </c>
      <c r="G306" s="18" t="s">
        <v>589</v>
      </c>
      <c r="H306" s="18" t="s">
        <v>615</v>
      </c>
      <c r="I306" s="18" t="s">
        <v>591</v>
      </c>
      <c r="J306" s="19" t="n">
        <v>390000000</v>
      </c>
      <c r="K306" s="19" t="n">
        <v>400000000</v>
      </c>
      <c r="L306" s="0" t="n">
        <v>2005</v>
      </c>
      <c r="M306" s="20" t="n">
        <v>38353</v>
      </c>
      <c r="N306" s="20" t="n">
        <v>43831</v>
      </c>
      <c r="O306" s="20" t="n">
        <v>43831</v>
      </c>
      <c r="P306" s="20" t="n">
        <v>44196</v>
      </c>
      <c r="Q306" s="21" t="s">
        <v>592</v>
      </c>
      <c r="R306" s="21" t="s">
        <v>592</v>
      </c>
      <c r="S306" s="19" t="n">
        <v>9000000</v>
      </c>
      <c r="T306" s="21" t="s">
        <v>592</v>
      </c>
      <c r="U306" s="21" t="s">
        <v>592</v>
      </c>
      <c r="V306" s="21" t="s">
        <v>592</v>
      </c>
      <c r="W306" s="21" t="s">
        <v>592</v>
      </c>
      <c r="X306" s="21" t="s">
        <v>592</v>
      </c>
      <c r="Y306" s="21" t="s">
        <v>592</v>
      </c>
      <c r="Z306" s="21" t="s">
        <v>592</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 0)</f>
        <v>0.04</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73146575.3424658</v>
      </c>
      <c r="AQ306" s="27" t="s">
        <v>594</v>
      </c>
    </row>
    <row r="307" customFormat="false" ht="13.8" hidden="false" customHeight="false" outlineLevel="0" collapsed="false">
      <c r="A307" s="17" t="s">
        <v>599</v>
      </c>
      <c r="B307" s="17" t="s">
        <v>587</v>
      </c>
      <c r="C307" s="0" t="s">
        <v>508</v>
      </c>
      <c r="D307" s="17" t="s">
        <v>523</v>
      </c>
      <c r="E307" s="18" t="s">
        <v>626</v>
      </c>
      <c r="F307" s="19" t="n">
        <v>0</v>
      </c>
      <c r="G307" s="18" t="s">
        <v>589</v>
      </c>
      <c r="H307" s="18" t="s">
        <v>615</v>
      </c>
      <c r="I307" s="18" t="s">
        <v>591</v>
      </c>
      <c r="J307" s="19" t="n">
        <v>400000000</v>
      </c>
      <c r="K307" s="19" t="n">
        <v>100000000</v>
      </c>
      <c r="L307" s="0" t="n">
        <v>2020</v>
      </c>
      <c r="M307" s="20" t="n">
        <v>43831</v>
      </c>
      <c r="N307" s="20" t="n">
        <v>43831</v>
      </c>
      <c r="O307" s="20" t="n">
        <v>43831</v>
      </c>
      <c r="P307" s="20" t="n">
        <v>44196</v>
      </c>
      <c r="Q307" s="21" t="s">
        <v>592</v>
      </c>
      <c r="R307" s="21" t="s">
        <v>592</v>
      </c>
      <c r="S307" s="19" t="s">
        <v>593</v>
      </c>
      <c r="T307" s="21" t="s">
        <v>592</v>
      </c>
      <c r="U307" s="21" t="s">
        <v>592</v>
      </c>
      <c r="V307" s="21" t="s">
        <v>592</v>
      </c>
      <c r="W307" s="21" t="s">
        <v>592</v>
      </c>
      <c r="X307" s="21" t="s">
        <v>592</v>
      </c>
      <c r="Y307" s="21" t="s">
        <v>592</v>
      </c>
      <c r="Z307" s="21" t="s">
        <v>592</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 0)</f>
        <v>0.04</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11611643.8356164</v>
      </c>
      <c r="AQ307" s="27" t="s">
        <v>594</v>
      </c>
    </row>
    <row r="308" customFormat="false" ht="13.8" hidden="false" customHeight="false" outlineLevel="0" collapsed="false">
      <c r="A308" s="17"/>
      <c r="B308" s="17" t="s">
        <v>595</v>
      </c>
      <c r="C308" s="0" t="s">
        <v>508</v>
      </c>
      <c r="D308" s="17" t="s">
        <v>523</v>
      </c>
      <c r="E308" s="18" t="s">
        <v>626</v>
      </c>
      <c r="F308" s="19" t="n">
        <v>0</v>
      </c>
      <c r="G308" s="18" t="s">
        <v>589</v>
      </c>
      <c r="H308" s="18" t="s">
        <v>615</v>
      </c>
      <c r="I308" s="18" t="s">
        <v>591</v>
      </c>
      <c r="J308" s="19" t="n">
        <v>400000000</v>
      </c>
      <c r="K308" s="19" t="n">
        <v>100000000</v>
      </c>
      <c r="L308" s="0" t="n">
        <v>2017</v>
      </c>
      <c r="M308" s="20" t="n">
        <v>42736</v>
      </c>
      <c r="N308" s="20" t="n">
        <v>43831</v>
      </c>
      <c r="O308" s="20" t="n">
        <v>43831</v>
      </c>
      <c r="P308" s="20" t="n">
        <v>44196</v>
      </c>
      <c r="Q308" s="21" t="s">
        <v>592</v>
      </c>
      <c r="R308" s="21" t="s">
        <v>592</v>
      </c>
      <c r="S308" s="19" t="s">
        <v>593</v>
      </c>
      <c r="T308" s="21" t="s">
        <v>592</v>
      </c>
      <c r="U308" s="21" t="s">
        <v>592</v>
      </c>
      <c r="V308" s="21" t="s">
        <v>592</v>
      </c>
      <c r="W308" s="21" t="s">
        <v>592</v>
      </c>
      <c r="X308" s="21" t="s">
        <v>592</v>
      </c>
      <c r="Y308" s="21" t="s">
        <v>592</v>
      </c>
      <c r="Z308" s="21" t="s">
        <v>592</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 0)</f>
        <v>0.04</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12661643.8356164</v>
      </c>
      <c r="AQ308" s="27" t="s">
        <v>594</v>
      </c>
    </row>
    <row r="309" customFormat="false" ht="13.8" hidden="false" customHeight="false" outlineLevel="0" collapsed="false">
      <c r="A309" s="17"/>
      <c r="B309" s="17" t="s">
        <v>596</v>
      </c>
      <c r="C309" s="0" t="s">
        <v>508</v>
      </c>
      <c r="D309" s="17" t="s">
        <v>523</v>
      </c>
      <c r="E309" s="18" t="s">
        <v>626</v>
      </c>
      <c r="F309" s="19" t="n">
        <v>0</v>
      </c>
      <c r="G309" s="18" t="s">
        <v>589</v>
      </c>
      <c r="H309" s="18" t="s">
        <v>615</v>
      </c>
      <c r="I309" s="18" t="s">
        <v>591</v>
      </c>
      <c r="J309" s="19" t="n">
        <v>400000000</v>
      </c>
      <c r="K309" s="19" t="n">
        <v>100000000</v>
      </c>
      <c r="L309" s="0" t="n">
        <v>2014</v>
      </c>
      <c r="M309" s="20" t="n">
        <v>41640</v>
      </c>
      <c r="N309" s="20" t="n">
        <v>43831</v>
      </c>
      <c r="O309" s="20" t="n">
        <v>43831</v>
      </c>
      <c r="P309" s="20" t="n">
        <v>44196</v>
      </c>
      <c r="Q309" s="21" t="s">
        <v>592</v>
      </c>
      <c r="R309" s="21" t="s">
        <v>592</v>
      </c>
      <c r="S309" s="19" t="s">
        <v>593</v>
      </c>
      <c r="T309" s="21" t="s">
        <v>592</v>
      </c>
      <c r="U309" s="21" t="s">
        <v>592</v>
      </c>
      <c r="V309" s="21" t="s">
        <v>592</v>
      </c>
      <c r="W309" s="21" t="s">
        <v>592</v>
      </c>
      <c r="X309" s="21" t="s">
        <v>592</v>
      </c>
      <c r="Y309" s="21" t="s">
        <v>592</v>
      </c>
      <c r="Z309" s="21" t="s">
        <v>592</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 0)</f>
        <v>0.04</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15961643.8356164</v>
      </c>
      <c r="AQ309" s="27" t="s">
        <v>594</v>
      </c>
    </row>
    <row r="310" customFormat="false" ht="13.8" hidden="false" customHeight="false" outlineLevel="0" collapsed="false">
      <c r="A310" s="17"/>
      <c r="B310" s="17" t="s">
        <v>597</v>
      </c>
      <c r="C310" s="0" t="s">
        <v>508</v>
      </c>
      <c r="D310" s="17" t="s">
        <v>523</v>
      </c>
      <c r="E310" s="18" t="s">
        <v>626</v>
      </c>
      <c r="F310" s="19" t="n">
        <v>0</v>
      </c>
      <c r="G310" s="18" t="s">
        <v>589</v>
      </c>
      <c r="H310" s="18" t="s">
        <v>615</v>
      </c>
      <c r="I310" s="18" t="s">
        <v>591</v>
      </c>
      <c r="J310" s="19" t="n">
        <v>400000000</v>
      </c>
      <c r="K310" s="19" t="n">
        <v>100000000</v>
      </c>
      <c r="L310" s="0" t="n">
        <v>2010</v>
      </c>
      <c r="M310" s="20" t="n">
        <v>40179</v>
      </c>
      <c r="N310" s="20" t="n">
        <v>43831</v>
      </c>
      <c r="O310" s="20" t="n">
        <v>43831</v>
      </c>
      <c r="P310" s="20" t="n">
        <v>44196</v>
      </c>
      <c r="Q310" s="21" t="s">
        <v>592</v>
      </c>
      <c r="R310" s="21" t="s">
        <v>592</v>
      </c>
      <c r="S310" s="19" t="s">
        <v>593</v>
      </c>
      <c r="T310" s="21" t="s">
        <v>592</v>
      </c>
      <c r="U310" s="21" t="s">
        <v>592</v>
      </c>
      <c r="V310" s="21" t="s">
        <v>592</v>
      </c>
      <c r="W310" s="21" t="s">
        <v>592</v>
      </c>
      <c r="X310" s="21" t="s">
        <v>592</v>
      </c>
      <c r="Y310" s="21" t="s">
        <v>592</v>
      </c>
      <c r="Z310" s="21" t="s">
        <v>592</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 0)</f>
        <v>0.04</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17611643.8356164</v>
      </c>
      <c r="AQ310" s="27" t="s">
        <v>594</v>
      </c>
    </row>
    <row r="311" customFormat="false" ht="13.8" hidden="false" customHeight="false" outlineLevel="0" collapsed="false">
      <c r="A311" s="17"/>
      <c r="B311" s="17" t="s">
        <v>598</v>
      </c>
      <c r="C311" s="0" t="s">
        <v>508</v>
      </c>
      <c r="D311" s="17" t="s">
        <v>523</v>
      </c>
      <c r="E311" s="18" t="s">
        <v>626</v>
      </c>
      <c r="F311" s="19" t="n">
        <v>0</v>
      </c>
      <c r="G311" s="18" t="s">
        <v>589</v>
      </c>
      <c r="H311" s="18" t="s">
        <v>615</v>
      </c>
      <c r="I311" s="18" t="s">
        <v>591</v>
      </c>
      <c r="J311" s="19" t="n">
        <v>400000000</v>
      </c>
      <c r="K311" s="19" t="n">
        <v>400000000</v>
      </c>
      <c r="L311" s="0" t="n">
        <v>2005</v>
      </c>
      <c r="M311" s="20" t="n">
        <v>38353</v>
      </c>
      <c r="N311" s="20" t="n">
        <v>43831</v>
      </c>
      <c r="O311" s="20" t="n">
        <v>43831</v>
      </c>
      <c r="P311" s="20" t="n">
        <v>44196</v>
      </c>
      <c r="Q311" s="21" t="s">
        <v>592</v>
      </c>
      <c r="R311" s="21" t="s">
        <v>592</v>
      </c>
      <c r="S311" s="19" t="n">
        <v>9000000</v>
      </c>
      <c r="T311" s="21" t="s">
        <v>592</v>
      </c>
      <c r="U311" s="21" t="s">
        <v>592</v>
      </c>
      <c r="V311" s="21" t="s">
        <v>592</v>
      </c>
      <c r="W311" s="21" t="s">
        <v>592</v>
      </c>
      <c r="X311" s="21" t="s">
        <v>592</v>
      </c>
      <c r="Y311" s="21" t="s">
        <v>592</v>
      </c>
      <c r="Z311" s="21" t="s">
        <v>592</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 0)</f>
        <v>0.04</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73146575.3424658</v>
      </c>
      <c r="AQ311" s="27" t="s">
        <v>594</v>
      </c>
    </row>
    <row r="312" customFormat="false" ht="13.8" hidden="false" customHeight="false" outlineLevel="0" collapsed="false">
      <c r="A312" s="17" t="s">
        <v>600</v>
      </c>
      <c r="B312" s="17" t="s">
        <v>587</v>
      </c>
      <c r="C312" s="0" t="s">
        <v>508</v>
      </c>
      <c r="D312" s="17" t="s">
        <v>523</v>
      </c>
      <c r="E312" s="18" t="s">
        <v>626</v>
      </c>
      <c r="F312" s="19" t="n">
        <v>0</v>
      </c>
      <c r="G312" s="18" t="s">
        <v>589</v>
      </c>
      <c r="H312" s="18" t="s">
        <v>615</v>
      </c>
      <c r="I312" s="18" t="s">
        <v>591</v>
      </c>
      <c r="J312" s="19" t="n">
        <v>410000000</v>
      </c>
      <c r="K312" s="19" t="n">
        <v>400000000</v>
      </c>
      <c r="L312" s="0" t="n">
        <v>2020</v>
      </c>
      <c r="M312" s="20" t="n">
        <v>43831</v>
      </c>
      <c r="N312" s="20" t="n">
        <v>43831</v>
      </c>
      <c r="O312" s="20" t="n">
        <v>43831</v>
      </c>
      <c r="P312" s="20" t="n">
        <v>44196</v>
      </c>
      <c r="Q312" s="21" t="s">
        <v>592</v>
      </c>
      <c r="R312" s="21" t="s">
        <v>592</v>
      </c>
      <c r="S312" s="19" t="s">
        <v>593</v>
      </c>
      <c r="T312" s="21" t="s">
        <v>592</v>
      </c>
      <c r="U312" s="21" t="s">
        <v>592</v>
      </c>
      <c r="V312" s="21" t="s">
        <v>592</v>
      </c>
      <c r="W312" s="21" t="s">
        <v>592</v>
      </c>
      <c r="X312" s="21" t="s">
        <v>592</v>
      </c>
      <c r="Y312" s="21" t="s">
        <v>592</v>
      </c>
      <c r="Z312" s="21" t="s">
        <v>592</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 0)</f>
        <v>0.04</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42846575.3424658</v>
      </c>
      <c r="AQ312" s="27" t="s">
        <v>594</v>
      </c>
    </row>
    <row r="313" customFormat="false" ht="13.8" hidden="false" customHeight="false" outlineLevel="0" collapsed="false">
      <c r="A313" s="17"/>
      <c r="B313" s="17" t="s">
        <v>595</v>
      </c>
      <c r="C313" s="0" t="s">
        <v>508</v>
      </c>
      <c r="D313" s="17" t="s">
        <v>523</v>
      </c>
      <c r="E313" s="18" t="s">
        <v>626</v>
      </c>
      <c r="F313" s="19" t="n">
        <v>0</v>
      </c>
      <c r="G313" s="18" t="s">
        <v>589</v>
      </c>
      <c r="H313" s="18" t="s">
        <v>615</v>
      </c>
      <c r="I313" s="18" t="s">
        <v>591</v>
      </c>
      <c r="J313" s="19" t="n">
        <v>500000000</v>
      </c>
      <c r="K313" s="19" t="n">
        <v>400000000</v>
      </c>
      <c r="L313" s="0" t="n">
        <v>2017</v>
      </c>
      <c r="M313" s="20" t="n">
        <v>42736</v>
      </c>
      <c r="N313" s="20" t="n">
        <v>43831</v>
      </c>
      <c r="O313" s="20" t="n">
        <v>43831</v>
      </c>
      <c r="P313" s="20" t="n">
        <v>44196</v>
      </c>
      <c r="Q313" s="21" t="s">
        <v>592</v>
      </c>
      <c r="R313" s="21" t="s">
        <v>592</v>
      </c>
      <c r="S313" s="19" t="s">
        <v>593</v>
      </c>
      <c r="T313" s="21" t="s">
        <v>592</v>
      </c>
      <c r="U313" s="21" t="s">
        <v>592</v>
      </c>
      <c r="V313" s="21" t="s">
        <v>592</v>
      </c>
      <c r="W313" s="21" t="s">
        <v>592</v>
      </c>
      <c r="X313" s="21" t="s">
        <v>592</v>
      </c>
      <c r="Y313" s="21" t="s">
        <v>592</v>
      </c>
      <c r="Z313" s="21" t="s">
        <v>592</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 0)</f>
        <v>0.04</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46446575.3424658</v>
      </c>
      <c r="AQ313" s="27" t="s">
        <v>594</v>
      </c>
    </row>
    <row r="314" customFormat="false" ht="13.8" hidden="false" customHeight="false" outlineLevel="0" collapsed="false">
      <c r="A314" s="17"/>
      <c r="B314" s="17" t="s">
        <v>596</v>
      </c>
      <c r="C314" s="0" t="s">
        <v>508</v>
      </c>
      <c r="D314" s="17" t="s">
        <v>523</v>
      </c>
      <c r="E314" s="18" t="s">
        <v>626</v>
      </c>
      <c r="F314" s="19" t="n">
        <v>0</v>
      </c>
      <c r="G314" s="18" t="s">
        <v>589</v>
      </c>
      <c r="H314" s="18" t="s">
        <v>615</v>
      </c>
      <c r="I314" s="18" t="s">
        <v>591</v>
      </c>
      <c r="J314" s="19" t="n">
        <v>450000000</v>
      </c>
      <c r="K314" s="19" t="n">
        <v>400000000</v>
      </c>
      <c r="L314" s="0" t="n">
        <v>2014</v>
      </c>
      <c r="M314" s="20" t="n">
        <v>41640</v>
      </c>
      <c r="N314" s="20" t="n">
        <v>43831</v>
      </c>
      <c r="O314" s="20" t="n">
        <v>43831</v>
      </c>
      <c r="P314" s="20" t="n">
        <v>44196</v>
      </c>
      <c r="Q314" s="21" t="s">
        <v>592</v>
      </c>
      <c r="R314" s="21" t="s">
        <v>592</v>
      </c>
      <c r="S314" s="19" t="s">
        <v>593</v>
      </c>
      <c r="T314" s="21" t="s">
        <v>592</v>
      </c>
      <c r="U314" s="21" t="s">
        <v>592</v>
      </c>
      <c r="V314" s="21" t="s">
        <v>592</v>
      </c>
      <c r="W314" s="21" t="s">
        <v>592</v>
      </c>
      <c r="X314" s="21" t="s">
        <v>592</v>
      </c>
      <c r="Y314" s="21" t="s">
        <v>592</v>
      </c>
      <c r="Z314" s="21" t="s">
        <v>592</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 0)</f>
        <v>0.04</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48846575.3424658</v>
      </c>
      <c r="AQ314" s="27" t="s">
        <v>594</v>
      </c>
    </row>
    <row r="315" customFormat="false" ht="13.8" hidden="false" customHeight="false" outlineLevel="0" collapsed="false">
      <c r="A315" s="17"/>
      <c r="B315" s="17" t="s">
        <v>597</v>
      </c>
      <c r="C315" s="0" t="s">
        <v>508</v>
      </c>
      <c r="D315" s="17" t="s">
        <v>523</v>
      </c>
      <c r="E315" s="18" t="s">
        <v>626</v>
      </c>
      <c r="F315" s="19" t="n">
        <v>0</v>
      </c>
      <c r="G315" s="18" t="s">
        <v>589</v>
      </c>
      <c r="H315" s="18" t="s">
        <v>615</v>
      </c>
      <c r="I315" s="18" t="s">
        <v>591</v>
      </c>
      <c r="J315" s="19" t="n">
        <v>600000000</v>
      </c>
      <c r="K315" s="19" t="n">
        <v>400000000</v>
      </c>
      <c r="L315" s="0" t="n">
        <v>2010</v>
      </c>
      <c r="M315" s="20" t="n">
        <v>40179</v>
      </c>
      <c r="N315" s="20" t="n">
        <v>43831</v>
      </c>
      <c r="O315" s="20" t="n">
        <v>43831</v>
      </c>
      <c r="P315" s="20" t="n">
        <v>44196</v>
      </c>
      <c r="Q315" s="21" t="s">
        <v>592</v>
      </c>
      <c r="R315" s="21" t="s">
        <v>592</v>
      </c>
      <c r="S315" s="19" t="s">
        <v>593</v>
      </c>
      <c r="T315" s="21" t="s">
        <v>592</v>
      </c>
      <c r="U315" s="21" t="s">
        <v>592</v>
      </c>
      <c r="V315" s="21" t="s">
        <v>592</v>
      </c>
      <c r="W315" s="21" t="s">
        <v>592</v>
      </c>
      <c r="X315" s="21" t="s">
        <v>592</v>
      </c>
      <c r="Y315" s="21" t="s">
        <v>592</v>
      </c>
      <c r="Z315" s="21" t="s">
        <v>592</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 0)</f>
        <v>0.04</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52446575.3424658</v>
      </c>
      <c r="AQ315" s="27" t="s">
        <v>594</v>
      </c>
    </row>
    <row r="316" customFormat="false" ht="13.8" hidden="false" customHeight="false" outlineLevel="0" collapsed="false">
      <c r="A316" s="17"/>
      <c r="B316" s="17" t="s">
        <v>598</v>
      </c>
      <c r="C316" s="0" t="s">
        <v>508</v>
      </c>
      <c r="D316" s="17" t="s">
        <v>523</v>
      </c>
      <c r="E316" s="18" t="s">
        <v>626</v>
      </c>
      <c r="F316" s="19" t="n">
        <v>0</v>
      </c>
      <c r="G316" s="18" t="s">
        <v>589</v>
      </c>
      <c r="H316" s="18" t="s">
        <v>615</v>
      </c>
      <c r="I316" s="18" t="s">
        <v>591</v>
      </c>
      <c r="J316" s="19" t="n">
        <v>600000000</v>
      </c>
      <c r="K316" s="19" t="n">
        <v>400000000</v>
      </c>
      <c r="L316" s="0" t="n">
        <v>2005</v>
      </c>
      <c r="M316" s="20" t="n">
        <v>38353</v>
      </c>
      <c r="N316" s="20" t="n">
        <v>43831</v>
      </c>
      <c r="O316" s="20" t="n">
        <v>43831</v>
      </c>
      <c r="P316" s="20" t="n">
        <v>44196</v>
      </c>
      <c r="Q316" s="21" t="s">
        <v>592</v>
      </c>
      <c r="R316" s="21" t="s">
        <v>592</v>
      </c>
      <c r="S316" s="19" t="n">
        <v>9000000</v>
      </c>
      <c r="T316" s="21" t="s">
        <v>592</v>
      </c>
      <c r="U316" s="21" t="s">
        <v>592</v>
      </c>
      <c r="V316" s="21" t="s">
        <v>592</v>
      </c>
      <c r="W316" s="21" t="s">
        <v>592</v>
      </c>
      <c r="X316" s="21" t="s">
        <v>592</v>
      </c>
      <c r="Y316" s="21" t="s">
        <v>592</v>
      </c>
      <c r="Z316" s="21" t="s">
        <v>592</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 0)</f>
        <v>0.04</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55146575.3424658</v>
      </c>
      <c r="AQ316" s="27" t="s">
        <v>594</v>
      </c>
    </row>
    <row r="317" s="39" customFormat="true" ht="13.8" hidden="false" customHeight="false" outlineLevel="0" collapsed="false">
      <c r="A317" s="36" t="s">
        <v>586</v>
      </c>
      <c r="B317" s="36" t="s">
        <v>587</v>
      </c>
      <c r="C317" s="0" t="s">
        <v>508</v>
      </c>
      <c r="D317" s="36" t="s">
        <v>536</v>
      </c>
      <c r="E317" s="37" t="s">
        <v>627</v>
      </c>
      <c r="F317" s="38" t="n">
        <v>0</v>
      </c>
      <c r="G317" s="18" t="s">
        <v>589</v>
      </c>
      <c r="H317" s="37" t="s">
        <v>618</v>
      </c>
      <c r="I317" s="37" t="s">
        <v>591</v>
      </c>
      <c r="J317" s="38" t="n">
        <v>390000000</v>
      </c>
      <c r="K317" s="38" t="n">
        <v>100000000</v>
      </c>
      <c r="L317" s="39" t="n">
        <v>2020</v>
      </c>
      <c r="M317" s="40" t="n">
        <v>43831</v>
      </c>
      <c r="N317" s="40" t="n">
        <v>43831</v>
      </c>
      <c r="O317" s="40" t="n">
        <v>43831</v>
      </c>
      <c r="P317" s="40" t="n">
        <v>44196</v>
      </c>
      <c r="Q317" s="41" t="s">
        <v>592</v>
      </c>
      <c r="R317" s="41" t="s">
        <v>592</v>
      </c>
      <c r="S317" s="38" t="s">
        <v>593</v>
      </c>
      <c r="T317" s="41" t="s">
        <v>592</v>
      </c>
      <c r="U317" s="41" t="s">
        <v>592</v>
      </c>
      <c r="V317" s="41" t="s">
        <v>592</v>
      </c>
      <c r="W317" s="41" t="s">
        <v>592</v>
      </c>
      <c r="X317" s="41" t="s">
        <v>592</v>
      </c>
      <c r="Y317" s="41" t="s">
        <v>592</v>
      </c>
      <c r="Z317" s="41" t="s">
        <v>592</v>
      </c>
      <c r="AA317" s="40" t="n">
        <f aca="false">DATE(YEAR(O317)+1,MONTH(O317),DAY(O317))</f>
        <v>44197</v>
      </c>
      <c r="AB317" s="39" t="n">
        <f aca="false">IF(G317="Trong nước", DATEDIF(DATE(YEAR(M317),MONTH(M317),1),DATE(YEAR(N317),MONTH(N317),1),"m"), DATEDIF(DATE(L317,1,1),DATE(YEAR(N317),MONTH(N317),1),"m"))</f>
        <v>0</v>
      </c>
      <c r="AC317" s="39"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2" t="n">
        <f aca="false">IF(R317="Y", INDEX('Bieu phi VCX'!$R$8:$W$33,MATCH(E317,'Bieu phi VCX'!$A$8:$A$33,0),MATCH(AC317,'Bieu phi VCX'!$R$7:$V$7,0)), 0)</f>
        <v>0</v>
      </c>
      <c r="AG317" s="38" t="n">
        <f aca="false">VLOOKUP(S317,Parameters!$F$2:$G$5,2,0)</f>
        <v>0</v>
      </c>
      <c r="AH317" s="42" t="n">
        <f aca="false">IF(T317="Y", INDEX('Bieu phi VCX'!$X$8:$AB$33,MATCH(E317,'Bieu phi VCX'!$A$8:$A$33,0),MATCH(AC317,'Bieu phi VCX'!$X$7:$AB$7,0)),0)</f>
        <v>0.0015</v>
      </c>
      <c r="AI317" s="23" t="n">
        <f aca="false">IF(U317="Y",INDEX('Bieu phi VCX'!$AJ$8:$AL$33,MATCH(E317,'Bieu phi VCX'!$A$8:$A$33,0),MATCH(VLOOKUP(F317,Parameters!$I$2:$J$4,2),'Bieu phi VCX'!$AJ$7:$AL$7,0)), 0)</f>
        <v>0.04</v>
      </c>
      <c r="AJ317" s="0" t="n">
        <f aca="false">IF(V317="Y",Parameters!$AA$2,1)</f>
        <v>1.5</v>
      </c>
      <c r="AK317" s="42"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3" t="n">
        <f aca="false">IF(P317&lt;=AA317,VLOOKUP(DATEDIF(O317,P317,"m"),Parameters!$L$2:$M$6,2,1),(DATEDIF(O317,P317,"m")+1)/12)</f>
        <v>1</v>
      </c>
      <c r="AP317" s="44" t="n">
        <f aca="false">(AJ317*(SUM(AD317,AE317,AF317,AH317,AI317,AK317,AL317,AN317)*K317+AG317)+AM317*K317)*AO317</f>
        <v>11461643.8356164</v>
      </c>
      <c r="AQ317" s="27" t="s">
        <v>594</v>
      </c>
      <c r="AMJ317" s="0"/>
    </row>
    <row r="318" s="39" customFormat="true" ht="13.8" hidden="false" customHeight="false" outlineLevel="0" collapsed="false">
      <c r="A318" s="36"/>
      <c r="B318" s="36" t="s">
        <v>595</v>
      </c>
      <c r="C318" s="0" t="s">
        <v>508</v>
      </c>
      <c r="D318" s="36" t="s">
        <v>536</v>
      </c>
      <c r="E318" s="37" t="s">
        <v>627</v>
      </c>
      <c r="F318" s="38" t="n">
        <v>0</v>
      </c>
      <c r="G318" s="18" t="s">
        <v>589</v>
      </c>
      <c r="H318" s="37" t="s">
        <v>618</v>
      </c>
      <c r="I318" s="37" t="s">
        <v>591</v>
      </c>
      <c r="J318" s="38" t="n">
        <v>390000000</v>
      </c>
      <c r="K318" s="38" t="n">
        <v>100000000</v>
      </c>
      <c r="L318" s="39" t="n">
        <v>2017</v>
      </c>
      <c r="M318" s="40" t="n">
        <v>42736</v>
      </c>
      <c r="N318" s="40" t="n">
        <v>43831</v>
      </c>
      <c r="O318" s="40" t="n">
        <v>43831</v>
      </c>
      <c r="P318" s="40" t="n">
        <v>44196</v>
      </c>
      <c r="Q318" s="41" t="s">
        <v>592</v>
      </c>
      <c r="R318" s="41" t="s">
        <v>592</v>
      </c>
      <c r="S318" s="38" t="s">
        <v>593</v>
      </c>
      <c r="T318" s="41" t="s">
        <v>592</v>
      </c>
      <c r="U318" s="41" t="s">
        <v>592</v>
      </c>
      <c r="V318" s="41" t="s">
        <v>592</v>
      </c>
      <c r="W318" s="41" t="s">
        <v>592</v>
      </c>
      <c r="X318" s="41" t="s">
        <v>592</v>
      </c>
      <c r="Y318" s="41" t="s">
        <v>592</v>
      </c>
      <c r="Z318" s="41" t="s">
        <v>592</v>
      </c>
      <c r="AA318" s="40" t="n">
        <f aca="false">DATE(YEAR(O318)+1,MONTH(O318),DAY(O318))</f>
        <v>44197</v>
      </c>
      <c r="AB318" s="39" t="n">
        <f aca="false">IF(G318="Trong nước", DATEDIF(DATE(YEAR(M318),MONTH(M318),1),DATE(YEAR(N318),MONTH(N318),1),"m"), DATEDIF(DATE(L318,1,1),DATE(YEAR(N318),MONTH(N318),1),"m"))</f>
        <v>36</v>
      </c>
      <c r="AC318" s="39"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2" t="n">
        <f aca="false">IF(R318="Y", INDEX('Bieu phi VCX'!$R$8:$W$33,MATCH(E318,'Bieu phi VCX'!$A$8:$A$33,0),MATCH(AC318,'Bieu phi VCX'!$R$7:$V$7,0)), 0)</f>
        <v>0.002</v>
      </c>
      <c r="AG318" s="38" t="n">
        <f aca="false">VLOOKUP(S318,Parameters!$F$2:$G$5,2,0)</f>
        <v>0</v>
      </c>
      <c r="AH318" s="42" t="n">
        <f aca="false">IF(T318="Y", INDEX('Bieu phi VCX'!$X$8:$AB$33,MATCH(E318,'Bieu phi VCX'!$A$8:$A$33,0),MATCH(AC318,'Bieu phi VCX'!$X$7:$AB$7,0)),0)</f>
        <v>0.002</v>
      </c>
      <c r="AI318" s="23" t="n">
        <f aca="false">IF(U318="Y",INDEX('Bieu phi VCX'!$AJ$8:$AL$33,MATCH(E318,'Bieu phi VCX'!$A$8:$A$33,0),MATCH(VLOOKUP(F318,Parameters!$I$2:$J$4,2),'Bieu phi VCX'!$AJ$7:$AL$7,0)), 0)</f>
        <v>0.04</v>
      </c>
      <c r="AJ318" s="0" t="n">
        <f aca="false">IF(V318="Y",Parameters!$AA$2,1)</f>
        <v>1.5</v>
      </c>
      <c r="AK318" s="42"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3" t="n">
        <f aca="false">IF(P318&lt;=AA318,VLOOKUP(DATEDIF(O318,P318,"m"),Parameters!$L$2:$M$6,2,1),(DATEDIF(O318,P318,"m")+1)/12)</f>
        <v>1</v>
      </c>
      <c r="AP318" s="44" t="n">
        <f aca="false">(AJ318*(SUM(AD318,AE318,AF318,AH318,AI318,AK318,AL318,AN318)*K318+AG318)+AM318*K318)*AO318</f>
        <v>12436643.8356164</v>
      </c>
      <c r="AQ318" s="27" t="s">
        <v>594</v>
      </c>
      <c r="AMJ318" s="0"/>
    </row>
    <row r="319" s="39" customFormat="true" ht="13.8" hidden="false" customHeight="false" outlineLevel="0" collapsed="false">
      <c r="A319" s="36"/>
      <c r="B319" s="36" t="s">
        <v>596</v>
      </c>
      <c r="C319" s="0" t="s">
        <v>508</v>
      </c>
      <c r="D319" s="36" t="s">
        <v>536</v>
      </c>
      <c r="E319" s="37" t="s">
        <v>627</v>
      </c>
      <c r="F319" s="38" t="n">
        <v>0</v>
      </c>
      <c r="G319" s="18" t="s">
        <v>589</v>
      </c>
      <c r="H319" s="37" t="s">
        <v>618</v>
      </c>
      <c r="I319" s="37" t="s">
        <v>591</v>
      </c>
      <c r="J319" s="38" t="n">
        <v>390000000</v>
      </c>
      <c r="K319" s="38" t="n">
        <v>100000000</v>
      </c>
      <c r="L319" s="39" t="n">
        <v>2014</v>
      </c>
      <c r="M319" s="40" t="n">
        <v>41640</v>
      </c>
      <c r="N319" s="40" t="n">
        <v>43831</v>
      </c>
      <c r="O319" s="40" t="n">
        <v>43831</v>
      </c>
      <c r="P319" s="40" t="n">
        <v>44196</v>
      </c>
      <c r="Q319" s="41" t="s">
        <v>592</v>
      </c>
      <c r="R319" s="41" t="s">
        <v>592</v>
      </c>
      <c r="S319" s="38" t="s">
        <v>593</v>
      </c>
      <c r="T319" s="41" t="s">
        <v>592</v>
      </c>
      <c r="U319" s="41" t="s">
        <v>592</v>
      </c>
      <c r="V319" s="41" t="s">
        <v>592</v>
      </c>
      <c r="W319" s="41" t="s">
        <v>592</v>
      </c>
      <c r="X319" s="41" t="s">
        <v>592</v>
      </c>
      <c r="Y319" s="41" t="s">
        <v>592</v>
      </c>
      <c r="Z319" s="41" t="s">
        <v>592</v>
      </c>
      <c r="AA319" s="40" t="n">
        <f aca="false">DATE(YEAR(O319)+1,MONTH(O319),DAY(O319))</f>
        <v>44197</v>
      </c>
      <c r="AB319" s="39" t="n">
        <f aca="false">IF(G319="Trong nước", DATEDIF(DATE(YEAR(M319),MONTH(M319),1),DATE(YEAR(N319),MONTH(N319),1),"m"), DATEDIF(DATE(L319,1,1),DATE(YEAR(N319),MONTH(N319),1),"m"))</f>
        <v>72</v>
      </c>
      <c r="AC319" s="39"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2" t="n">
        <f aca="false">IF(R319="Y", INDEX('Bieu phi VCX'!$R$8:$W$33,MATCH(E319,'Bieu phi VCX'!$A$8:$A$33,0),MATCH(AC319,'Bieu phi VCX'!$R$7:$V$7,0)), 0)</f>
        <v>0.003</v>
      </c>
      <c r="AG319" s="38" t="n">
        <f aca="false">VLOOKUP(S319,Parameters!$F$2:$G$5,2,0)</f>
        <v>0</v>
      </c>
      <c r="AH319" s="42" t="n">
        <f aca="false">IF(T319="Y", INDEX('Bieu phi VCX'!$X$8:$AB$33,MATCH(E319,'Bieu phi VCX'!$A$8:$A$33,0),MATCH(AC319,'Bieu phi VCX'!$X$7:$AB$7,0)),0)</f>
        <v>0.003</v>
      </c>
      <c r="AI319" s="23" t="n">
        <f aca="false">IF(U319="Y",INDEX('Bieu phi VCX'!$AJ$8:$AL$33,MATCH(E319,'Bieu phi VCX'!$A$8:$A$33,0),MATCH(VLOOKUP(F319,Parameters!$I$2:$J$4,2),'Bieu phi VCX'!$AJ$7:$AL$7,0)), 0)</f>
        <v>0.04</v>
      </c>
      <c r="AJ319" s="0" t="n">
        <f aca="false">IF(V319="Y",Parameters!$AA$2,1)</f>
        <v>1.5</v>
      </c>
      <c r="AK319" s="42"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3" t="n">
        <f aca="false">IF(P319&lt;=AA319,VLOOKUP(DATEDIF(O319,P319,"m"),Parameters!$L$2:$M$6,2,1),(DATEDIF(O319,P319,"m")+1)/12)</f>
        <v>1</v>
      </c>
      <c r="AP319" s="44" t="n">
        <f aca="false">(AJ319*(SUM(AD319,AE319,AF319,AH319,AI319,AK319,AL319,AN319)*K319+AG319)+AM319*K319)*AO319</f>
        <v>14536643.8356164</v>
      </c>
      <c r="AQ319" s="27" t="s">
        <v>594</v>
      </c>
      <c r="AMJ319" s="0"/>
    </row>
    <row r="320" s="39" customFormat="true" ht="13.8" hidden="false" customHeight="false" outlineLevel="0" collapsed="false">
      <c r="A320" s="36"/>
      <c r="B320" s="36" t="s">
        <v>597</v>
      </c>
      <c r="C320" s="0" t="s">
        <v>508</v>
      </c>
      <c r="D320" s="36" t="s">
        <v>536</v>
      </c>
      <c r="E320" s="37" t="s">
        <v>627</v>
      </c>
      <c r="F320" s="38" t="n">
        <v>0</v>
      </c>
      <c r="G320" s="18" t="s">
        <v>589</v>
      </c>
      <c r="H320" s="37" t="s">
        <v>618</v>
      </c>
      <c r="I320" s="37" t="s">
        <v>591</v>
      </c>
      <c r="J320" s="38" t="n">
        <v>390000000</v>
      </c>
      <c r="K320" s="38" t="n">
        <v>100000000</v>
      </c>
      <c r="L320" s="39" t="n">
        <v>2010</v>
      </c>
      <c r="M320" s="40" t="n">
        <v>40179</v>
      </c>
      <c r="N320" s="40" t="n">
        <v>43831</v>
      </c>
      <c r="O320" s="40" t="n">
        <v>43831</v>
      </c>
      <c r="P320" s="40" t="n">
        <v>44196</v>
      </c>
      <c r="Q320" s="41" t="s">
        <v>592</v>
      </c>
      <c r="R320" s="41" t="s">
        <v>592</v>
      </c>
      <c r="S320" s="38" t="s">
        <v>593</v>
      </c>
      <c r="T320" s="41" t="s">
        <v>592</v>
      </c>
      <c r="U320" s="41" t="s">
        <v>592</v>
      </c>
      <c r="V320" s="41" t="s">
        <v>592</v>
      </c>
      <c r="W320" s="41" t="s">
        <v>592</v>
      </c>
      <c r="X320" s="41" t="s">
        <v>592</v>
      </c>
      <c r="Y320" s="41" t="s">
        <v>592</v>
      </c>
      <c r="Z320" s="41" t="s">
        <v>592</v>
      </c>
      <c r="AA320" s="40" t="n">
        <f aca="false">DATE(YEAR(O320)+1,MONTH(O320),DAY(O320))</f>
        <v>44197</v>
      </c>
      <c r="AB320" s="39" t="n">
        <f aca="false">IF(G320="Trong nước", DATEDIF(DATE(YEAR(M320),MONTH(M320),1),DATE(YEAR(N320),MONTH(N320),1),"m"), DATEDIF(DATE(L320,1,1),DATE(YEAR(N320),MONTH(N320),1),"m"))</f>
        <v>120</v>
      </c>
      <c r="AC320" s="39"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2" t="n">
        <f aca="false">IF(R320="Y", INDEX('Bieu phi VCX'!$R$8:$W$33,MATCH(E320,'Bieu phi VCX'!$A$8:$A$33,0),MATCH(AC320,'Bieu phi VCX'!$R$7:$V$7,0)), 0)</f>
        <v>0.004</v>
      </c>
      <c r="AG320" s="38" t="n">
        <f aca="false">VLOOKUP(S320,Parameters!$F$2:$G$5,2,0)</f>
        <v>0</v>
      </c>
      <c r="AH320" s="42" t="n">
        <f aca="false">IF(T320="Y", INDEX('Bieu phi VCX'!$X$8:$AB$33,MATCH(E320,'Bieu phi VCX'!$A$8:$A$33,0),MATCH(AC320,'Bieu phi VCX'!$X$7:$AB$7,0)),0)</f>
        <v>0.004</v>
      </c>
      <c r="AI320" s="23" t="n">
        <f aca="false">IF(U320="Y",INDEX('Bieu phi VCX'!$AJ$8:$AL$33,MATCH(E320,'Bieu phi VCX'!$A$8:$A$33,0),MATCH(VLOOKUP(F320,Parameters!$I$2:$J$4,2),'Bieu phi VCX'!$AJ$7:$AL$7,0)), 0)</f>
        <v>0.04</v>
      </c>
      <c r="AJ320" s="0" t="n">
        <f aca="false">IF(V320="Y",Parameters!$AA$2,1)</f>
        <v>1.5</v>
      </c>
      <c r="AK320" s="42"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3" t="n">
        <f aca="false">IF(P320&lt;=AA320,VLOOKUP(DATEDIF(O320,P320,"m"),Parameters!$L$2:$M$6,2,1),(DATEDIF(O320,P320,"m")+1)/12)</f>
        <v>1</v>
      </c>
      <c r="AP320" s="44" t="n">
        <f aca="false">(AJ320*(SUM(AD320,AE320,AF320,AH320,AI320,AK320,AL320,AN320)*K320+AG320)+AM320*K320)*AO320</f>
        <v>15586643.8356164</v>
      </c>
      <c r="AQ320" s="27" t="s">
        <v>594</v>
      </c>
      <c r="AMJ320" s="0"/>
    </row>
    <row r="321" s="39" customFormat="true" ht="13.8" hidden="false" customHeight="false" outlineLevel="0" collapsed="false">
      <c r="A321" s="36"/>
      <c r="B321" s="36" t="s">
        <v>598</v>
      </c>
      <c r="C321" s="0" t="s">
        <v>508</v>
      </c>
      <c r="D321" s="36" t="s">
        <v>536</v>
      </c>
      <c r="E321" s="37" t="s">
        <v>627</v>
      </c>
      <c r="F321" s="38" t="n">
        <v>0</v>
      </c>
      <c r="G321" s="18" t="s">
        <v>589</v>
      </c>
      <c r="H321" s="37" t="s">
        <v>618</v>
      </c>
      <c r="I321" s="37" t="s">
        <v>591</v>
      </c>
      <c r="J321" s="38" t="n">
        <v>390000000</v>
      </c>
      <c r="K321" s="38" t="n">
        <v>400000000</v>
      </c>
      <c r="L321" s="39" t="n">
        <v>2005</v>
      </c>
      <c r="M321" s="40" t="n">
        <v>38353</v>
      </c>
      <c r="N321" s="40" t="n">
        <v>43831</v>
      </c>
      <c r="O321" s="40" t="n">
        <v>43831</v>
      </c>
      <c r="P321" s="40" t="n">
        <v>44196</v>
      </c>
      <c r="Q321" s="41" t="s">
        <v>592</v>
      </c>
      <c r="R321" s="41" t="s">
        <v>592</v>
      </c>
      <c r="S321" s="38" t="n">
        <v>9000000</v>
      </c>
      <c r="T321" s="41" t="s">
        <v>592</v>
      </c>
      <c r="U321" s="41" t="s">
        <v>592</v>
      </c>
      <c r="V321" s="41" t="s">
        <v>592</v>
      </c>
      <c r="W321" s="41" t="s">
        <v>592</v>
      </c>
      <c r="X321" s="41" t="s">
        <v>592</v>
      </c>
      <c r="Y321" s="41" t="s">
        <v>592</v>
      </c>
      <c r="Z321" s="41" t="s">
        <v>592</v>
      </c>
      <c r="AA321" s="40" t="n">
        <f aca="false">DATE(YEAR(O321)+1,MONTH(O321),DAY(O321))</f>
        <v>44197</v>
      </c>
      <c r="AB321" s="39" t="n">
        <f aca="false">IF(G321="Trong nước", DATEDIF(DATE(YEAR(M321),MONTH(M321),1),DATE(YEAR(N321),MONTH(N321),1),"m"), DATEDIF(DATE(L321,1,1),DATE(YEAR(N321),MONTH(N321),1),"m"))</f>
        <v>180</v>
      </c>
      <c r="AC321" s="39"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2" t="n">
        <f aca="false">IF(R321="Y", INDEX('Bieu phi VCX'!$R$8:$W$33,MATCH(E321,'Bieu phi VCX'!$A$8:$A$33,0),MATCH(AC321,'Bieu phi VCX'!$R$7:$W$7,0)), 0)</f>
        <v>0.005</v>
      </c>
      <c r="AG321" s="38" t="n">
        <f aca="false">VLOOKUP(S321,Parameters!$F$2:$G$5,2,0)</f>
        <v>1400000</v>
      </c>
      <c r="AH321" s="42" t="n">
        <f aca="false">IF(T321="Y", INDEX('Bieu phi VCX'!$X$8:$AC$33,MATCH(E321,'Bieu phi VCX'!$A$8:$A$33,0),MATCH(AC321,'Bieu phi VCX'!$X$7:$AC$7,0)),0)</f>
        <v>0.004</v>
      </c>
      <c r="AI321" s="23" t="n">
        <f aca="false">IF(U321="Y",INDEX('Bieu phi VCX'!$AJ$8:$AL$33,MATCH(E321,'Bieu phi VCX'!$A$8:$A$33,0),MATCH(VLOOKUP(F321,Parameters!$I$2:$J$4,2),'Bieu phi VCX'!$AJ$7:$AL$7,0)), 0)</f>
        <v>0.04</v>
      </c>
      <c r="AJ321" s="0" t="n">
        <f aca="false">IF(V321="Y",Parameters!$AA$2,1)</f>
        <v>1.5</v>
      </c>
      <c r="AK321" s="42"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3" t="n">
        <f aca="false">IF(P321&lt;=AA321,VLOOKUP(DATEDIF(O321,P321,"m"),Parameters!$L$2:$M$6,2,1),(DATEDIF(O321,P321,"m")+1)/12)</f>
        <v>1</v>
      </c>
      <c r="AP321" s="44" t="n">
        <f aca="false">(AJ321*(SUM(AD321,AE321,AF321,AH321,AI321,AK321,AL321,AN321)*K321+AG321)+AM321*K321)*AO321</f>
        <v>65046575.3424658</v>
      </c>
      <c r="AQ321" s="27" t="s">
        <v>594</v>
      </c>
      <c r="AMJ321" s="0"/>
    </row>
    <row r="322" s="39" customFormat="true" ht="13.8" hidden="false" customHeight="false" outlineLevel="0" collapsed="false">
      <c r="A322" s="36" t="s">
        <v>599</v>
      </c>
      <c r="B322" s="36" t="s">
        <v>587</v>
      </c>
      <c r="C322" s="0" t="s">
        <v>508</v>
      </c>
      <c r="D322" s="36" t="s">
        <v>536</v>
      </c>
      <c r="E322" s="37" t="s">
        <v>627</v>
      </c>
      <c r="F322" s="38" t="n">
        <v>0</v>
      </c>
      <c r="G322" s="18" t="s">
        <v>589</v>
      </c>
      <c r="H322" s="37" t="s">
        <v>618</v>
      </c>
      <c r="I322" s="37" t="s">
        <v>591</v>
      </c>
      <c r="J322" s="38" t="n">
        <v>400000000</v>
      </c>
      <c r="K322" s="38" t="n">
        <v>100000000</v>
      </c>
      <c r="L322" s="39" t="n">
        <v>2020</v>
      </c>
      <c r="M322" s="40" t="n">
        <v>43831</v>
      </c>
      <c r="N322" s="40" t="n">
        <v>43831</v>
      </c>
      <c r="O322" s="40" t="n">
        <v>43831</v>
      </c>
      <c r="P322" s="40" t="n">
        <v>44196</v>
      </c>
      <c r="Q322" s="41" t="s">
        <v>592</v>
      </c>
      <c r="R322" s="41" t="s">
        <v>592</v>
      </c>
      <c r="S322" s="38" t="s">
        <v>593</v>
      </c>
      <c r="T322" s="41" t="s">
        <v>592</v>
      </c>
      <c r="U322" s="41" t="s">
        <v>592</v>
      </c>
      <c r="V322" s="41" t="s">
        <v>592</v>
      </c>
      <c r="W322" s="41" t="s">
        <v>592</v>
      </c>
      <c r="X322" s="41" t="s">
        <v>592</v>
      </c>
      <c r="Y322" s="41" t="s">
        <v>592</v>
      </c>
      <c r="Z322" s="41" t="s">
        <v>592</v>
      </c>
      <c r="AA322" s="40" t="n">
        <f aca="false">DATE(YEAR(O322)+1,MONTH(O322),DAY(O322))</f>
        <v>44197</v>
      </c>
      <c r="AB322" s="39" t="n">
        <f aca="false">IF(G322="Trong nước", DATEDIF(DATE(YEAR(M322),MONTH(M322),1),DATE(YEAR(N322),MONTH(N322),1),"m"), DATEDIF(DATE(L322,1,1),DATE(YEAR(N322),MONTH(N322),1),"m"))</f>
        <v>0</v>
      </c>
      <c r="AC322" s="39"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2" t="n">
        <f aca="false">IF(R322="Y", INDEX('Bieu phi VCX'!$R$8:$W$33,MATCH(E322,'Bieu phi VCX'!$A$8:$A$33,0),MATCH(AC322,'Bieu phi VCX'!$R$7:$V$7,0)), 0)</f>
        <v>0</v>
      </c>
      <c r="AG322" s="38" t="n">
        <f aca="false">VLOOKUP(S322,Parameters!$F$2:$G$5,2,0)</f>
        <v>0</v>
      </c>
      <c r="AH322" s="42" t="n">
        <f aca="false">IF(T322="Y", INDEX('Bieu phi VCX'!$X$8:$AB$33,MATCH(E322,'Bieu phi VCX'!$A$8:$A$33,0),MATCH(AC322,'Bieu phi VCX'!$X$7:$AB$7,0)),0)</f>
        <v>0.0015</v>
      </c>
      <c r="AI322" s="23" t="n">
        <f aca="false">IF(U322="Y",INDEX('Bieu phi VCX'!$AJ$8:$AL$33,MATCH(E322,'Bieu phi VCX'!$A$8:$A$33,0),MATCH(VLOOKUP(F322,Parameters!$I$2:$J$4,2),'Bieu phi VCX'!$AJ$7:$AL$7,0)), 0)</f>
        <v>0.04</v>
      </c>
      <c r="AJ322" s="0" t="n">
        <f aca="false">IF(V322="Y",Parameters!$AA$2,1)</f>
        <v>1.5</v>
      </c>
      <c r="AK322" s="42"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3" t="n">
        <f aca="false">IF(P322&lt;=AA322,VLOOKUP(DATEDIF(O322,P322,"m"),Parameters!$L$2:$M$6,2,1),(DATEDIF(O322,P322,"m")+1)/12)</f>
        <v>1</v>
      </c>
      <c r="AP322" s="44" t="n">
        <f aca="false">(AJ322*(SUM(AD322,AE322,AF322,AH322,AI322,AK322,AL322,AN322)*K322+AG322)+AM322*K322)*AO322</f>
        <v>11461643.8356164</v>
      </c>
      <c r="AQ322" s="27" t="s">
        <v>594</v>
      </c>
      <c r="AMJ322" s="0"/>
    </row>
    <row r="323" s="39" customFormat="true" ht="13.8" hidden="false" customHeight="false" outlineLevel="0" collapsed="false">
      <c r="A323" s="36"/>
      <c r="B323" s="36" t="s">
        <v>595</v>
      </c>
      <c r="C323" s="0" t="s">
        <v>508</v>
      </c>
      <c r="D323" s="36" t="s">
        <v>536</v>
      </c>
      <c r="E323" s="37" t="s">
        <v>627</v>
      </c>
      <c r="F323" s="38" t="n">
        <v>0</v>
      </c>
      <c r="G323" s="18" t="s">
        <v>589</v>
      </c>
      <c r="H323" s="37" t="s">
        <v>618</v>
      </c>
      <c r="I323" s="37" t="s">
        <v>591</v>
      </c>
      <c r="J323" s="38" t="n">
        <v>400000000</v>
      </c>
      <c r="K323" s="38" t="n">
        <v>100000000</v>
      </c>
      <c r="L323" s="39" t="n">
        <v>2017</v>
      </c>
      <c r="M323" s="40" t="n">
        <v>42736</v>
      </c>
      <c r="N323" s="40" t="n">
        <v>43831</v>
      </c>
      <c r="O323" s="40" t="n">
        <v>43831</v>
      </c>
      <c r="P323" s="40" t="n">
        <v>44196</v>
      </c>
      <c r="Q323" s="41" t="s">
        <v>592</v>
      </c>
      <c r="R323" s="41" t="s">
        <v>592</v>
      </c>
      <c r="S323" s="38" t="s">
        <v>593</v>
      </c>
      <c r="T323" s="41" t="s">
        <v>592</v>
      </c>
      <c r="U323" s="41" t="s">
        <v>592</v>
      </c>
      <c r="V323" s="41" t="s">
        <v>592</v>
      </c>
      <c r="W323" s="41" t="s">
        <v>592</v>
      </c>
      <c r="X323" s="41" t="s">
        <v>592</v>
      </c>
      <c r="Y323" s="41" t="s">
        <v>592</v>
      </c>
      <c r="Z323" s="41" t="s">
        <v>592</v>
      </c>
      <c r="AA323" s="40" t="n">
        <f aca="false">DATE(YEAR(O323)+1,MONTH(O323),DAY(O323))</f>
        <v>44197</v>
      </c>
      <c r="AB323" s="39" t="n">
        <f aca="false">IF(G323="Trong nước", DATEDIF(DATE(YEAR(M323),MONTH(M323),1),DATE(YEAR(N323),MONTH(N323),1),"m"), DATEDIF(DATE(L323,1,1),DATE(YEAR(N323),MONTH(N323),1),"m"))</f>
        <v>36</v>
      </c>
      <c r="AC323" s="39"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2" t="n">
        <f aca="false">IF(R323="Y", INDEX('Bieu phi VCX'!$R$8:$W$33,MATCH(E323,'Bieu phi VCX'!$A$8:$A$33,0),MATCH(AC323,'Bieu phi VCX'!$R$7:$V$7,0)), 0)</f>
        <v>0.002</v>
      </c>
      <c r="AG323" s="38" t="n">
        <f aca="false">VLOOKUP(S323,Parameters!$F$2:$G$5,2,0)</f>
        <v>0</v>
      </c>
      <c r="AH323" s="42" t="n">
        <f aca="false">IF(T323="Y", INDEX('Bieu phi VCX'!$X$8:$AB$33,MATCH(E323,'Bieu phi VCX'!$A$8:$A$33,0),MATCH(AC323,'Bieu phi VCX'!$X$7:$AB$7,0)),0)</f>
        <v>0.002</v>
      </c>
      <c r="AI323" s="23" t="n">
        <f aca="false">IF(U323="Y",INDEX('Bieu phi VCX'!$AJ$8:$AL$33,MATCH(E323,'Bieu phi VCX'!$A$8:$A$33,0),MATCH(VLOOKUP(F323,Parameters!$I$2:$J$4,2),'Bieu phi VCX'!$AJ$7:$AL$7,0)), 0)</f>
        <v>0.04</v>
      </c>
      <c r="AJ323" s="0" t="n">
        <f aca="false">IF(V323="Y",Parameters!$AA$2,1)</f>
        <v>1.5</v>
      </c>
      <c r="AK323" s="42"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3" t="n">
        <f aca="false">IF(P323&lt;=AA323,VLOOKUP(DATEDIF(O323,P323,"m"),Parameters!$L$2:$M$6,2,1),(DATEDIF(O323,P323,"m")+1)/12)</f>
        <v>1</v>
      </c>
      <c r="AP323" s="44" t="n">
        <f aca="false">(AJ323*(SUM(AD323,AE323,AF323,AH323,AI323,AK323,AL323,AN323)*K323+AG323)+AM323*K323)*AO323</f>
        <v>12436643.8356164</v>
      </c>
      <c r="AQ323" s="27" t="s">
        <v>594</v>
      </c>
      <c r="AMJ323" s="0"/>
    </row>
    <row r="324" s="39" customFormat="true" ht="13.8" hidden="false" customHeight="false" outlineLevel="0" collapsed="false">
      <c r="A324" s="36"/>
      <c r="B324" s="36" t="s">
        <v>596</v>
      </c>
      <c r="C324" s="0" t="s">
        <v>508</v>
      </c>
      <c r="D324" s="36" t="s">
        <v>536</v>
      </c>
      <c r="E324" s="37" t="s">
        <v>627</v>
      </c>
      <c r="F324" s="38" t="n">
        <v>0</v>
      </c>
      <c r="G324" s="18" t="s">
        <v>589</v>
      </c>
      <c r="H324" s="37" t="s">
        <v>618</v>
      </c>
      <c r="I324" s="37" t="s">
        <v>591</v>
      </c>
      <c r="J324" s="38" t="n">
        <v>400000000</v>
      </c>
      <c r="K324" s="38" t="n">
        <v>100000000</v>
      </c>
      <c r="L324" s="39" t="n">
        <v>2014</v>
      </c>
      <c r="M324" s="40" t="n">
        <v>41640</v>
      </c>
      <c r="N324" s="40" t="n">
        <v>43831</v>
      </c>
      <c r="O324" s="40" t="n">
        <v>43831</v>
      </c>
      <c r="P324" s="40" t="n">
        <v>44196</v>
      </c>
      <c r="Q324" s="41" t="s">
        <v>592</v>
      </c>
      <c r="R324" s="41" t="s">
        <v>592</v>
      </c>
      <c r="S324" s="38" t="s">
        <v>593</v>
      </c>
      <c r="T324" s="41" t="s">
        <v>592</v>
      </c>
      <c r="U324" s="41" t="s">
        <v>592</v>
      </c>
      <c r="V324" s="41" t="s">
        <v>592</v>
      </c>
      <c r="W324" s="41" t="s">
        <v>592</v>
      </c>
      <c r="X324" s="41" t="s">
        <v>592</v>
      </c>
      <c r="Y324" s="41" t="s">
        <v>592</v>
      </c>
      <c r="Z324" s="41" t="s">
        <v>592</v>
      </c>
      <c r="AA324" s="40" t="n">
        <f aca="false">DATE(YEAR(O324)+1,MONTH(O324),DAY(O324))</f>
        <v>44197</v>
      </c>
      <c r="AB324" s="39" t="n">
        <f aca="false">IF(G324="Trong nước", DATEDIF(DATE(YEAR(M324),MONTH(M324),1),DATE(YEAR(N324),MONTH(N324),1),"m"), DATEDIF(DATE(L324,1,1),DATE(YEAR(N324),MONTH(N324),1),"m"))</f>
        <v>72</v>
      </c>
      <c r="AC324" s="39"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2" t="n">
        <f aca="false">IF(R324="Y", INDEX('Bieu phi VCX'!$R$8:$W$33,MATCH(E324,'Bieu phi VCX'!$A$8:$A$33,0),MATCH(AC324,'Bieu phi VCX'!$R$7:$V$7,0)), 0)</f>
        <v>0.003</v>
      </c>
      <c r="AG324" s="38" t="n">
        <f aca="false">VLOOKUP(S324,Parameters!$F$2:$G$5,2,0)</f>
        <v>0</v>
      </c>
      <c r="AH324" s="42" t="n">
        <f aca="false">IF(T324="Y", INDEX('Bieu phi VCX'!$X$8:$AB$33,MATCH(E324,'Bieu phi VCX'!$A$8:$A$33,0),MATCH(AC324,'Bieu phi VCX'!$X$7:$AB$7,0)),0)</f>
        <v>0.003</v>
      </c>
      <c r="AI324" s="23" t="n">
        <f aca="false">IF(U324="Y",INDEX('Bieu phi VCX'!$AJ$8:$AL$33,MATCH(E324,'Bieu phi VCX'!$A$8:$A$33,0),MATCH(VLOOKUP(F324,Parameters!$I$2:$J$4,2),'Bieu phi VCX'!$AJ$7:$AL$7,0)), 0)</f>
        <v>0.04</v>
      </c>
      <c r="AJ324" s="0" t="n">
        <f aca="false">IF(V324="Y",Parameters!$AA$2,1)</f>
        <v>1.5</v>
      </c>
      <c r="AK324" s="42"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3" t="n">
        <f aca="false">IF(P324&lt;=AA324,VLOOKUP(DATEDIF(O324,P324,"m"),Parameters!$L$2:$M$6,2,1),(DATEDIF(O324,P324,"m")+1)/12)</f>
        <v>1</v>
      </c>
      <c r="AP324" s="44" t="n">
        <f aca="false">(AJ324*(SUM(AD324,AE324,AF324,AH324,AI324,AK324,AL324,AN324)*K324+AG324)+AM324*K324)*AO324</f>
        <v>14536643.8356164</v>
      </c>
      <c r="AQ324" s="27" t="s">
        <v>594</v>
      </c>
      <c r="AMJ324" s="0"/>
    </row>
    <row r="325" s="39" customFormat="true" ht="13.8" hidden="false" customHeight="false" outlineLevel="0" collapsed="false">
      <c r="A325" s="36"/>
      <c r="B325" s="36" t="s">
        <v>597</v>
      </c>
      <c r="C325" s="0" t="s">
        <v>508</v>
      </c>
      <c r="D325" s="36" t="s">
        <v>536</v>
      </c>
      <c r="E325" s="37" t="s">
        <v>627</v>
      </c>
      <c r="F325" s="38" t="n">
        <v>15</v>
      </c>
      <c r="G325" s="18" t="s">
        <v>589</v>
      </c>
      <c r="H325" s="37" t="s">
        <v>618</v>
      </c>
      <c r="I325" s="37" t="s">
        <v>591</v>
      </c>
      <c r="J325" s="38" t="n">
        <v>400000000</v>
      </c>
      <c r="K325" s="38" t="n">
        <v>100000000</v>
      </c>
      <c r="L325" s="39" t="n">
        <v>2010</v>
      </c>
      <c r="M325" s="40" t="n">
        <v>40179</v>
      </c>
      <c r="N325" s="40" t="n">
        <v>43831</v>
      </c>
      <c r="O325" s="40" t="n">
        <v>43831</v>
      </c>
      <c r="P325" s="40" t="n">
        <v>44196</v>
      </c>
      <c r="Q325" s="41" t="s">
        <v>592</v>
      </c>
      <c r="R325" s="41" t="s">
        <v>592</v>
      </c>
      <c r="S325" s="38" t="s">
        <v>593</v>
      </c>
      <c r="T325" s="41" t="s">
        <v>592</v>
      </c>
      <c r="U325" s="41" t="s">
        <v>592</v>
      </c>
      <c r="V325" s="41" t="s">
        <v>592</v>
      </c>
      <c r="W325" s="41" t="s">
        <v>592</v>
      </c>
      <c r="X325" s="41" t="s">
        <v>592</v>
      </c>
      <c r="Y325" s="41" t="s">
        <v>592</v>
      </c>
      <c r="Z325" s="41" t="s">
        <v>592</v>
      </c>
      <c r="AA325" s="40" t="n">
        <f aca="false">DATE(YEAR(O325)+1,MONTH(O325),DAY(O325))</f>
        <v>44197</v>
      </c>
      <c r="AB325" s="39" t="n">
        <f aca="false">IF(G325="Trong nước", DATEDIF(DATE(YEAR(M325),MONTH(M325),1),DATE(YEAR(N325),MONTH(N325),1),"m"), DATEDIF(DATE(L325,1,1),DATE(YEAR(N325),MONTH(N325),1),"m"))</f>
        <v>120</v>
      </c>
      <c r="AC325" s="39"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2" t="n">
        <f aca="false">IF(R325="Y", INDEX('Bieu phi VCX'!$R$8:$W$33,MATCH(E325,'Bieu phi VCX'!$A$8:$A$33,0),MATCH(AC325,'Bieu phi VCX'!$R$7:$V$7,0)), 0)</f>
        <v>0.004</v>
      </c>
      <c r="AG325" s="38" t="n">
        <f aca="false">VLOOKUP(S325,Parameters!$F$2:$G$5,2,0)</f>
        <v>0</v>
      </c>
      <c r="AH325" s="42" t="n">
        <f aca="false">IF(T325="Y", INDEX('Bieu phi VCX'!$X$8:$AB$33,MATCH(E325,'Bieu phi VCX'!$A$8:$A$33,0),MATCH(AC325,'Bieu phi VCX'!$X$7:$AB$7,0)),0)</f>
        <v>0.004</v>
      </c>
      <c r="AI325" s="23" t="n">
        <f aca="false">IF(U325="Y",INDEX('Bieu phi VCX'!$AJ$8:$AL$33,MATCH(E325,'Bieu phi VCX'!$A$8:$A$33,0),MATCH(VLOOKUP(F325,Parameters!$I$2:$J$4,2),'Bieu phi VCX'!$AJ$7:$AL$7,0)), 0)</f>
        <v>0.035</v>
      </c>
      <c r="AJ325" s="0" t="n">
        <f aca="false">IF(V325="Y",Parameters!$AA$2,1)</f>
        <v>1.5</v>
      </c>
      <c r="AK325" s="42"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3" t="n">
        <f aca="false">IF(P325&lt;=AA325,VLOOKUP(DATEDIF(O325,P325,"m"),Parameters!$L$2:$M$6,2,1),(DATEDIF(O325,P325,"m")+1)/12)</f>
        <v>1</v>
      </c>
      <c r="AP325" s="44" t="n">
        <f aca="false">(AJ325*(SUM(AD325,AE325,AF325,AH325,AI325,AK325,AL325,AN325)*K325+AG325)+AM325*K325)*AO325</f>
        <v>14836643.8356164</v>
      </c>
      <c r="AQ325" s="27" t="s">
        <v>594</v>
      </c>
      <c r="AMJ325" s="0"/>
    </row>
    <row r="326" s="39" customFormat="true" ht="13.8" hidden="false" customHeight="false" outlineLevel="0" collapsed="false">
      <c r="A326" s="36"/>
      <c r="B326" s="36" t="s">
        <v>598</v>
      </c>
      <c r="C326" s="0" t="s">
        <v>508</v>
      </c>
      <c r="D326" s="36" t="s">
        <v>536</v>
      </c>
      <c r="E326" s="37" t="s">
        <v>627</v>
      </c>
      <c r="F326" s="38" t="n">
        <v>0</v>
      </c>
      <c r="G326" s="18" t="s">
        <v>589</v>
      </c>
      <c r="H326" s="37" t="s">
        <v>618</v>
      </c>
      <c r="I326" s="37" t="s">
        <v>591</v>
      </c>
      <c r="J326" s="38" t="n">
        <v>400000000</v>
      </c>
      <c r="K326" s="38" t="n">
        <v>400000000</v>
      </c>
      <c r="L326" s="39" t="n">
        <v>2005</v>
      </c>
      <c r="M326" s="40" t="n">
        <v>38353</v>
      </c>
      <c r="N326" s="40" t="n">
        <v>43831</v>
      </c>
      <c r="O326" s="40" t="n">
        <v>43831</v>
      </c>
      <c r="P326" s="40" t="n">
        <v>44196</v>
      </c>
      <c r="Q326" s="41" t="s">
        <v>592</v>
      </c>
      <c r="R326" s="41" t="s">
        <v>592</v>
      </c>
      <c r="S326" s="38" t="n">
        <v>9000000</v>
      </c>
      <c r="T326" s="41" t="s">
        <v>592</v>
      </c>
      <c r="U326" s="41" t="s">
        <v>592</v>
      </c>
      <c r="V326" s="41" t="s">
        <v>592</v>
      </c>
      <c r="W326" s="41" t="s">
        <v>592</v>
      </c>
      <c r="X326" s="41" t="s">
        <v>592</v>
      </c>
      <c r="Y326" s="41" t="s">
        <v>592</v>
      </c>
      <c r="Z326" s="41" t="s">
        <v>592</v>
      </c>
      <c r="AA326" s="40" t="n">
        <f aca="false">DATE(YEAR(O326)+1,MONTH(O326),DAY(O326))</f>
        <v>44197</v>
      </c>
      <c r="AB326" s="39" t="n">
        <f aca="false">IF(G326="Trong nước", DATEDIF(DATE(YEAR(M326),MONTH(M326),1),DATE(YEAR(N326),MONTH(N326),1),"m"), DATEDIF(DATE(L326,1,1),DATE(YEAR(N326),MONTH(N326),1),"m"))</f>
        <v>180</v>
      </c>
      <c r="AC326" s="39"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2" t="n">
        <f aca="false">IF(R326="Y", INDEX('Bieu phi VCX'!$R$8:$W$33,MATCH(E326,'Bieu phi VCX'!$A$8:$A$33,0),MATCH(AC326,'Bieu phi VCX'!$R$7:$W$7,0)), 0)</f>
        <v>0.005</v>
      </c>
      <c r="AG326" s="38" t="n">
        <f aca="false">VLOOKUP(S326,Parameters!$F$2:$G$5,2,0)</f>
        <v>1400000</v>
      </c>
      <c r="AH326" s="42" t="n">
        <f aca="false">IF(T326="Y", INDEX('Bieu phi VCX'!$X$8:$AC$33,MATCH(E326,'Bieu phi VCX'!$A$8:$A$33,0),MATCH(AC326,'Bieu phi VCX'!$X$7:$AC$7,0)),0)</f>
        <v>0.004</v>
      </c>
      <c r="AI326" s="23" t="n">
        <f aca="false">IF(U326="Y",INDEX('Bieu phi VCX'!$AJ$8:$AL$33,MATCH(E326,'Bieu phi VCX'!$A$8:$A$33,0),MATCH(VLOOKUP(F326,Parameters!$I$2:$J$4,2),'Bieu phi VCX'!$AJ$7:$AL$7,0)), 0)</f>
        <v>0.04</v>
      </c>
      <c r="AJ326" s="0" t="n">
        <f aca="false">IF(V326="Y",Parameters!$AA$2,1)</f>
        <v>1.5</v>
      </c>
      <c r="AK326" s="42"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3" t="n">
        <f aca="false">IF(P326&lt;=AA326,VLOOKUP(DATEDIF(O326,P326,"m"),Parameters!$L$2:$M$6,2,1),(DATEDIF(O326,P326,"m")+1)/12)</f>
        <v>1</v>
      </c>
      <c r="AP326" s="44" t="n">
        <f aca="false">(AJ326*(SUM(AD326,AE326,AF326,AH326,AI326,AK326,AL326,AN326)*K326+AG326)+AM326*K326)*AO326</f>
        <v>65046575.3424658</v>
      </c>
      <c r="AQ326" s="27" t="s">
        <v>594</v>
      </c>
      <c r="AMJ326" s="0"/>
    </row>
    <row r="327" s="39" customFormat="true" ht="13.8" hidden="false" customHeight="false" outlineLevel="0" collapsed="false">
      <c r="A327" s="36" t="s">
        <v>600</v>
      </c>
      <c r="B327" s="36" t="s">
        <v>587</v>
      </c>
      <c r="C327" s="0" t="s">
        <v>508</v>
      </c>
      <c r="D327" s="36" t="s">
        <v>536</v>
      </c>
      <c r="E327" s="37" t="s">
        <v>627</v>
      </c>
      <c r="F327" s="38" t="n">
        <v>0</v>
      </c>
      <c r="G327" s="18" t="s">
        <v>589</v>
      </c>
      <c r="H327" s="37" t="s">
        <v>618</v>
      </c>
      <c r="I327" s="37" t="s">
        <v>591</v>
      </c>
      <c r="J327" s="38" t="n">
        <v>410000000</v>
      </c>
      <c r="K327" s="38" t="n">
        <v>400000000</v>
      </c>
      <c r="L327" s="39" t="n">
        <v>2020</v>
      </c>
      <c r="M327" s="40" t="n">
        <v>43831</v>
      </c>
      <c r="N327" s="40" t="n">
        <v>43831</v>
      </c>
      <c r="O327" s="40" t="n">
        <v>43831</v>
      </c>
      <c r="P327" s="40" t="n">
        <v>44196</v>
      </c>
      <c r="Q327" s="41" t="s">
        <v>592</v>
      </c>
      <c r="R327" s="41" t="s">
        <v>592</v>
      </c>
      <c r="S327" s="38" t="s">
        <v>593</v>
      </c>
      <c r="T327" s="41" t="s">
        <v>592</v>
      </c>
      <c r="U327" s="41" t="s">
        <v>592</v>
      </c>
      <c r="V327" s="41" t="s">
        <v>592</v>
      </c>
      <c r="W327" s="41" t="s">
        <v>592</v>
      </c>
      <c r="X327" s="41" t="s">
        <v>592</v>
      </c>
      <c r="Y327" s="41" t="s">
        <v>592</v>
      </c>
      <c r="Z327" s="41" t="s">
        <v>592</v>
      </c>
      <c r="AA327" s="40" t="n">
        <f aca="false">DATE(YEAR(O327)+1,MONTH(O327),DAY(O327))</f>
        <v>44197</v>
      </c>
      <c r="AB327" s="39" t="n">
        <f aca="false">IF(G327="Trong nước", DATEDIF(DATE(YEAR(M327),MONTH(M327),1),DATE(YEAR(N327),MONTH(N327),1),"m"), DATEDIF(DATE(L327,1,1),DATE(YEAR(N327),MONTH(N327),1),"m"))</f>
        <v>0</v>
      </c>
      <c r="AC327" s="39"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2" t="n">
        <f aca="false">IF(R327="Y", INDEX('Bieu phi VCX'!$R$8:$W$33,MATCH(E327,'Bieu phi VCX'!$A$8:$A$33,0),MATCH(AC327,'Bieu phi VCX'!$R$7:$V$7,0)), 0)</f>
        <v>0</v>
      </c>
      <c r="AG327" s="38" t="n">
        <f aca="false">VLOOKUP(S327,Parameters!$F$2:$G$5,2,0)</f>
        <v>0</v>
      </c>
      <c r="AH327" s="42" t="n">
        <f aca="false">IF(T327="Y", INDEX('Bieu phi VCX'!$X$8:$AB$33,MATCH(E327,'Bieu phi VCX'!$A$8:$A$33,0),MATCH(AC327,'Bieu phi VCX'!$X$7:$AB$7,0)),0)</f>
        <v>0.0015</v>
      </c>
      <c r="AI327" s="23" t="n">
        <f aca="false">IF(U327="Y",INDEX('Bieu phi VCX'!$AJ$8:$AL$33,MATCH(E327,'Bieu phi VCX'!$A$8:$A$33,0),MATCH(VLOOKUP(F327,Parameters!$I$2:$J$4,2),'Bieu phi VCX'!$AJ$7:$AL$7,0)), 0)</f>
        <v>0.04</v>
      </c>
      <c r="AJ327" s="0" t="n">
        <f aca="false">IF(V327="Y",Parameters!$AA$2,1)</f>
        <v>1.5</v>
      </c>
      <c r="AK327" s="42"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3" t="n">
        <f aca="false">IF(P327&lt;=AA327,VLOOKUP(DATEDIF(O327,P327,"m"),Parameters!$L$2:$M$6,2,1),(DATEDIF(O327,P327,"m")+1)/12)</f>
        <v>1</v>
      </c>
      <c r="AP327" s="44" t="n">
        <f aca="false">(AJ327*(SUM(AD327,AE327,AF327,AH327,AI327,AK327,AL327,AN327)*K327+AG327)+AM327*K327)*AO327</f>
        <v>39246575.3424658</v>
      </c>
      <c r="AQ327" s="27" t="s">
        <v>594</v>
      </c>
      <c r="AMJ327" s="0"/>
    </row>
    <row r="328" s="39" customFormat="true" ht="13.8" hidden="false" customHeight="false" outlineLevel="0" collapsed="false">
      <c r="A328" s="36"/>
      <c r="B328" s="36" t="s">
        <v>595</v>
      </c>
      <c r="C328" s="0" t="s">
        <v>508</v>
      </c>
      <c r="D328" s="36" t="s">
        <v>536</v>
      </c>
      <c r="E328" s="37" t="s">
        <v>627</v>
      </c>
      <c r="F328" s="38" t="n">
        <v>0</v>
      </c>
      <c r="G328" s="18" t="s">
        <v>589</v>
      </c>
      <c r="H328" s="37" t="s">
        <v>618</v>
      </c>
      <c r="I328" s="37" t="s">
        <v>591</v>
      </c>
      <c r="J328" s="38" t="n">
        <v>500000000</v>
      </c>
      <c r="K328" s="38" t="n">
        <v>400000000</v>
      </c>
      <c r="L328" s="39" t="n">
        <v>2017</v>
      </c>
      <c r="M328" s="40" t="n">
        <v>42736</v>
      </c>
      <c r="N328" s="40" t="n">
        <v>43831</v>
      </c>
      <c r="O328" s="40" t="n">
        <v>43831</v>
      </c>
      <c r="P328" s="40" t="n">
        <v>44196</v>
      </c>
      <c r="Q328" s="41" t="s">
        <v>592</v>
      </c>
      <c r="R328" s="41" t="s">
        <v>592</v>
      </c>
      <c r="S328" s="38" t="s">
        <v>593</v>
      </c>
      <c r="T328" s="41" t="s">
        <v>592</v>
      </c>
      <c r="U328" s="41" t="s">
        <v>592</v>
      </c>
      <c r="V328" s="41" t="s">
        <v>592</v>
      </c>
      <c r="W328" s="41" t="s">
        <v>592</v>
      </c>
      <c r="X328" s="41" t="s">
        <v>592</v>
      </c>
      <c r="Y328" s="41" t="s">
        <v>592</v>
      </c>
      <c r="Z328" s="41" t="s">
        <v>592</v>
      </c>
      <c r="AA328" s="40" t="n">
        <f aca="false">DATE(YEAR(O328)+1,MONTH(O328),DAY(O328))</f>
        <v>44197</v>
      </c>
      <c r="AB328" s="39" t="n">
        <f aca="false">IF(G328="Trong nước", DATEDIF(DATE(YEAR(M328),MONTH(M328),1),DATE(YEAR(N328),MONTH(N328),1),"m"), DATEDIF(DATE(L328,1,1),DATE(YEAR(N328),MONTH(N328),1),"m"))</f>
        <v>36</v>
      </c>
      <c r="AC328" s="39"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2" t="n">
        <f aca="false">IF(R328="Y", INDEX('Bieu phi VCX'!$R$8:$W$33,MATCH(E328,'Bieu phi VCX'!$A$8:$A$33,0),MATCH(AC328,'Bieu phi VCX'!$R$7:$V$7,0)), 0)</f>
        <v>0.002</v>
      </c>
      <c r="AG328" s="38" t="n">
        <f aca="false">VLOOKUP(S328,Parameters!$F$2:$G$5,2,0)</f>
        <v>0</v>
      </c>
      <c r="AH328" s="42" t="n">
        <f aca="false">IF(T328="Y", INDEX('Bieu phi VCX'!$X$8:$AB$33,MATCH(E328,'Bieu phi VCX'!$A$8:$A$33,0),MATCH(AC328,'Bieu phi VCX'!$X$7:$AB$7,0)),0)</f>
        <v>0.002</v>
      </c>
      <c r="AI328" s="23" t="n">
        <f aca="false">IF(U328="Y",INDEX('Bieu phi VCX'!$AJ$8:$AL$33,MATCH(E328,'Bieu phi VCX'!$A$8:$A$33,0),MATCH(VLOOKUP(F328,Parameters!$I$2:$J$4,2),'Bieu phi VCX'!$AJ$7:$AL$7,0)), 0)</f>
        <v>0.04</v>
      </c>
      <c r="AJ328" s="0" t="n">
        <f aca="false">IF(V328="Y",Parameters!$AA$2,1)</f>
        <v>1.5</v>
      </c>
      <c r="AK328" s="42"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3" t="n">
        <f aca="false">IF(P328&lt;=AA328,VLOOKUP(DATEDIF(O328,P328,"m"),Parameters!$L$2:$M$6,2,1),(DATEDIF(O328,P328,"m")+1)/12)</f>
        <v>1</v>
      </c>
      <c r="AP328" s="44" t="n">
        <f aca="false">(AJ328*(SUM(AD328,AE328,AF328,AH328,AI328,AK328,AL328,AN328)*K328+AG328)+AM328*K328)*AO328</f>
        <v>41946575.3424658</v>
      </c>
      <c r="AQ328" s="27" t="s">
        <v>594</v>
      </c>
      <c r="AMJ328" s="0"/>
    </row>
    <row r="329" s="39" customFormat="true" ht="13.8" hidden="false" customHeight="false" outlineLevel="0" collapsed="false">
      <c r="A329" s="36"/>
      <c r="B329" s="36" t="s">
        <v>596</v>
      </c>
      <c r="C329" s="0" t="s">
        <v>508</v>
      </c>
      <c r="D329" s="36" t="s">
        <v>536</v>
      </c>
      <c r="E329" s="37" t="s">
        <v>627</v>
      </c>
      <c r="F329" s="38" t="n">
        <v>0</v>
      </c>
      <c r="G329" s="18" t="s">
        <v>589</v>
      </c>
      <c r="H329" s="37" t="s">
        <v>618</v>
      </c>
      <c r="I329" s="37" t="s">
        <v>591</v>
      </c>
      <c r="J329" s="38" t="n">
        <v>450000000</v>
      </c>
      <c r="K329" s="38" t="n">
        <v>400000000</v>
      </c>
      <c r="L329" s="39" t="n">
        <v>2014</v>
      </c>
      <c r="M329" s="40" t="n">
        <v>41640</v>
      </c>
      <c r="N329" s="40" t="n">
        <v>43831</v>
      </c>
      <c r="O329" s="40" t="n">
        <v>43831</v>
      </c>
      <c r="P329" s="40" t="n">
        <v>44196</v>
      </c>
      <c r="Q329" s="41" t="s">
        <v>592</v>
      </c>
      <c r="R329" s="41" t="s">
        <v>592</v>
      </c>
      <c r="S329" s="38" t="s">
        <v>593</v>
      </c>
      <c r="T329" s="41" t="s">
        <v>592</v>
      </c>
      <c r="U329" s="41" t="s">
        <v>592</v>
      </c>
      <c r="V329" s="41" t="s">
        <v>592</v>
      </c>
      <c r="W329" s="41" t="s">
        <v>592</v>
      </c>
      <c r="X329" s="41" t="s">
        <v>592</v>
      </c>
      <c r="Y329" s="41" t="s">
        <v>592</v>
      </c>
      <c r="Z329" s="41" t="s">
        <v>592</v>
      </c>
      <c r="AA329" s="40" t="n">
        <f aca="false">DATE(YEAR(O329)+1,MONTH(O329),DAY(O329))</f>
        <v>44197</v>
      </c>
      <c r="AB329" s="39" t="n">
        <f aca="false">IF(G329="Trong nước", DATEDIF(DATE(YEAR(M329),MONTH(M329),1),DATE(YEAR(N329),MONTH(N329),1),"m"), DATEDIF(DATE(L329,1,1),DATE(YEAR(N329),MONTH(N329),1),"m"))</f>
        <v>72</v>
      </c>
      <c r="AC329" s="39"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2" t="n">
        <f aca="false">IF(R329="Y", INDEX('Bieu phi VCX'!$R$8:$W$33,MATCH(E329,'Bieu phi VCX'!$A$8:$A$33,0),MATCH(AC329,'Bieu phi VCX'!$R$7:$V$7,0)), 0)</f>
        <v>0.003</v>
      </c>
      <c r="AG329" s="38" t="n">
        <f aca="false">VLOOKUP(S329,Parameters!$F$2:$G$5,2,0)</f>
        <v>0</v>
      </c>
      <c r="AH329" s="42" t="n">
        <f aca="false">IF(T329="Y", INDEX('Bieu phi VCX'!$X$8:$AB$33,MATCH(E329,'Bieu phi VCX'!$A$8:$A$33,0),MATCH(AC329,'Bieu phi VCX'!$X$7:$AB$7,0)),0)</f>
        <v>0.003</v>
      </c>
      <c r="AI329" s="23" t="n">
        <f aca="false">IF(U329="Y",INDEX('Bieu phi VCX'!$AJ$8:$AL$33,MATCH(E329,'Bieu phi VCX'!$A$8:$A$33,0),MATCH(VLOOKUP(F329,Parameters!$I$2:$J$4,2),'Bieu phi VCX'!$AJ$7:$AL$7,0)), 0)</f>
        <v>0.04</v>
      </c>
      <c r="AJ329" s="0" t="n">
        <f aca="false">IF(V329="Y",Parameters!$AA$2,1)</f>
        <v>1.5</v>
      </c>
      <c r="AK329" s="42"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3" t="n">
        <f aca="false">IF(P329&lt;=AA329,VLOOKUP(DATEDIF(O329,P329,"m"),Parameters!$L$2:$M$6,2,1),(DATEDIF(O329,P329,"m")+1)/12)</f>
        <v>1</v>
      </c>
      <c r="AP329" s="44" t="n">
        <f aca="false">(AJ329*(SUM(AD329,AE329,AF329,AH329,AI329,AK329,AL329,AN329)*K329+AG329)+AM329*K329)*AO329</f>
        <v>44346575.3424658</v>
      </c>
      <c r="AQ329" s="27" t="s">
        <v>594</v>
      </c>
      <c r="AMJ329" s="0"/>
    </row>
    <row r="330" s="39" customFormat="true" ht="13.8" hidden="false" customHeight="false" outlineLevel="0" collapsed="false">
      <c r="A330" s="36"/>
      <c r="B330" s="36" t="s">
        <v>597</v>
      </c>
      <c r="C330" s="0" t="s">
        <v>508</v>
      </c>
      <c r="D330" s="36" t="s">
        <v>536</v>
      </c>
      <c r="E330" s="37" t="s">
        <v>627</v>
      </c>
      <c r="F330" s="38" t="n">
        <v>0</v>
      </c>
      <c r="G330" s="18" t="s">
        <v>589</v>
      </c>
      <c r="H330" s="37" t="s">
        <v>618</v>
      </c>
      <c r="I330" s="37" t="s">
        <v>591</v>
      </c>
      <c r="J330" s="38" t="n">
        <v>600000000</v>
      </c>
      <c r="K330" s="38" t="n">
        <v>400000000</v>
      </c>
      <c r="L330" s="39" t="n">
        <v>2010</v>
      </c>
      <c r="M330" s="40" t="n">
        <v>40179</v>
      </c>
      <c r="N330" s="40" t="n">
        <v>43831</v>
      </c>
      <c r="O330" s="40" t="n">
        <v>43831</v>
      </c>
      <c r="P330" s="40" t="n">
        <v>44196</v>
      </c>
      <c r="Q330" s="41" t="s">
        <v>592</v>
      </c>
      <c r="R330" s="41" t="s">
        <v>592</v>
      </c>
      <c r="S330" s="38" t="s">
        <v>593</v>
      </c>
      <c r="T330" s="41" t="s">
        <v>592</v>
      </c>
      <c r="U330" s="41" t="s">
        <v>592</v>
      </c>
      <c r="V330" s="41" t="s">
        <v>592</v>
      </c>
      <c r="W330" s="41" t="s">
        <v>592</v>
      </c>
      <c r="X330" s="41" t="s">
        <v>592</v>
      </c>
      <c r="Y330" s="41" t="s">
        <v>592</v>
      </c>
      <c r="Z330" s="41" t="s">
        <v>592</v>
      </c>
      <c r="AA330" s="40" t="n">
        <f aca="false">DATE(YEAR(O330)+1,MONTH(O330),DAY(O330))</f>
        <v>44197</v>
      </c>
      <c r="AB330" s="39" t="n">
        <f aca="false">IF(G330="Trong nước", DATEDIF(DATE(YEAR(M330),MONTH(M330),1),DATE(YEAR(N330),MONTH(N330),1),"m"), DATEDIF(DATE(L330,1,1),DATE(YEAR(N330),MONTH(N330),1),"m"))</f>
        <v>120</v>
      </c>
      <c r="AC330" s="39"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2" t="n">
        <f aca="false">IF(R330="Y", INDEX('Bieu phi VCX'!$R$8:$W$33,MATCH(E330,'Bieu phi VCX'!$A$8:$A$33,0),MATCH(AC330,'Bieu phi VCX'!$R$7:$V$7,0)), 0)</f>
        <v>0.004</v>
      </c>
      <c r="AG330" s="38" t="n">
        <f aca="false">VLOOKUP(S330,Parameters!$F$2:$G$5,2,0)</f>
        <v>0</v>
      </c>
      <c r="AH330" s="42" t="n">
        <f aca="false">IF(T330="Y", INDEX('Bieu phi VCX'!$X$8:$AB$33,MATCH(E330,'Bieu phi VCX'!$A$8:$A$33,0),MATCH(AC330,'Bieu phi VCX'!$X$7:$AB$7,0)),0)</f>
        <v>0.004</v>
      </c>
      <c r="AI330" s="23" t="n">
        <f aca="false">IF(U330="Y",INDEX('Bieu phi VCX'!$AJ$8:$AL$33,MATCH(E330,'Bieu phi VCX'!$A$8:$A$33,0),MATCH(VLOOKUP(F330,Parameters!$I$2:$J$4,2),'Bieu phi VCX'!$AJ$7:$AL$7,0)), 0)</f>
        <v>0.04</v>
      </c>
      <c r="AJ330" s="0" t="n">
        <f aca="false">IF(V330="Y",Parameters!$AA$2,1)</f>
        <v>1.5</v>
      </c>
      <c r="AK330" s="42"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3" t="n">
        <f aca="false">IF(P330&lt;=AA330,VLOOKUP(DATEDIF(O330,P330,"m"),Parameters!$L$2:$M$6,2,1),(DATEDIF(O330,P330,"m")+1)/12)</f>
        <v>1</v>
      </c>
      <c r="AP330" s="44" t="n">
        <f aca="false">(AJ330*(SUM(AD330,AE330,AF330,AH330,AI330,AK330,AL330,AN330)*K330+AG330)+AM330*K330)*AO330</f>
        <v>48546575.3424658</v>
      </c>
      <c r="AQ330" s="27" t="s">
        <v>594</v>
      </c>
      <c r="AMJ330" s="0"/>
    </row>
    <row r="331" s="39" customFormat="true" ht="13.8" hidden="false" customHeight="false" outlineLevel="0" collapsed="false">
      <c r="A331" s="36"/>
      <c r="B331" s="36" t="s">
        <v>598</v>
      </c>
      <c r="C331" s="0" t="s">
        <v>508</v>
      </c>
      <c r="D331" s="36" t="s">
        <v>536</v>
      </c>
      <c r="E331" s="37" t="s">
        <v>627</v>
      </c>
      <c r="F331" s="38" t="n">
        <v>0</v>
      </c>
      <c r="G331" s="18" t="s">
        <v>589</v>
      </c>
      <c r="H331" s="37" t="s">
        <v>618</v>
      </c>
      <c r="I331" s="37" t="s">
        <v>591</v>
      </c>
      <c r="J331" s="38" t="n">
        <v>600000000</v>
      </c>
      <c r="K331" s="38" t="n">
        <v>400000000</v>
      </c>
      <c r="L331" s="39" t="n">
        <v>2005</v>
      </c>
      <c r="M331" s="40" t="n">
        <v>38353</v>
      </c>
      <c r="N331" s="40" t="n">
        <v>43831</v>
      </c>
      <c r="O331" s="40" t="n">
        <v>43831</v>
      </c>
      <c r="P331" s="40" t="n">
        <v>44196</v>
      </c>
      <c r="Q331" s="41" t="s">
        <v>592</v>
      </c>
      <c r="R331" s="41" t="s">
        <v>592</v>
      </c>
      <c r="S331" s="38" t="n">
        <v>9000000</v>
      </c>
      <c r="T331" s="41" t="s">
        <v>592</v>
      </c>
      <c r="U331" s="41" t="s">
        <v>592</v>
      </c>
      <c r="V331" s="41" t="s">
        <v>592</v>
      </c>
      <c r="W331" s="41" t="s">
        <v>592</v>
      </c>
      <c r="X331" s="41" t="s">
        <v>592</v>
      </c>
      <c r="Y331" s="41" t="s">
        <v>592</v>
      </c>
      <c r="Z331" s="41" t="s">
        <v>592</v>
      </c>
      <c r="AA331" s="40" t="n">
        <f aca="false">DATE(YEAR(O331)+1,MONTH(O331),DAY(O331))</f>
        <v>44197</v>
      </c>
      <c r="AB331" s="39" t="n">
        <f aca="false">IF(G331="Trong nước", DATEDIF(DATE(YEAR(M331),MONTH(M331),1),DATE(YEAR(N331),MONTH(N331),1),"m"), DATEDIF(DATE(L331,1,1),DATE(YEAR(N331),MONTH(N331),1),"m"))</f>
        <v>180</v>
      </c>
      <c r="AC331" s="39"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2" t="n">
        <f aca="false">IF(R331="Y", INDEX('Bieu phi VCX'!$R$8:$W$33,MATCH(E331,'Bieu phi VCX'!$A$8:$A$33,0),MATCH(AC331,'Bieu phi VCX'!$R$7:$W$7,0)), 0)</f>
        <v>0.005</v>
      </c>
      <c r="AG331" s="38" t="n">
        <f aca="false">VLOOKUP(S331,Parameters!$F$2:$G$5,2,0)</f>
        <v>1400000</v>
      </c>
      <c r="AH331" s="42" t="n">
        <f aca="false">IF(T331="Y", INDEX('Bieu phi VCX'!$X$8:$AC$33,MATCH(E331,'Bieu phi VCX'!$A$8:$A$33,0),MATCH(AC331,'Bieu phi VCX'!$X$7:$AC$7,0)),0)</f>
        <v>0.004</v>
      </c>
      <c r="AI331" s="23" t="n">
        <f aca="false">IF(U331="Y",INDEX('Bieu phi VCX'!$AJ$8:$AL$33,MATCH(E331,'Bieu phi VCX'!$A$8:$A$33,0),MATCH(VLOOKUP(F331,Parameters!$I$2:$J$4,2),'Bieu phi VCX'!$AJ$7:$AL$7,0)), 0)</f>
        <v>0.04</v>
      </c>
      <c r="AJ331" s="0" t="n">
        <f aca="false">IF(V331="Y",Parameters!$AA$2,1)</f>
        <v>1.5</v>
      </c>
      <c r="AK331" s="42"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3" t="n">
        <f aca="false">IF(P331&lt;=AA331,VLOOKUP(DATEDIF(O331,P331,"m"),Parameters!$L$2:$M$6,2,1),(DATEDIF(O331,P331,"m")+1)/12)</f>
        <v>1</v>
      </c>
      <c r="AP331" s="44" t="n">
        <f aca="false">(AJ331*(SUM(AD331,AE331,AF331,AH331,AI331,AK331,AL331,AN331)*K331+AG331)+AM331*K331)*AO331</f>
        <v>51246575.3424658</v>
      </c>
      <c r="AQ331" s="27" t="s">
        <v>594</v>
      </c>
      <c r="AMJ331" s="0"/>
    </row>
    <row r="332" customFormat="false" ht="13.8" hidden="false" customHeight="false" outlineLevel="0" collapsed="false">
      <c r="A332" s="17" t="s">
        <v>586</v>
      </c>
      <c r="B332" s="17" t="s">
        <v>587</v>
      </c>
      <c r="C332" s="0" t="s">
        <v>508</v>
      </c>
      <c r="D332" s="17" t="s">
        <v>521</v>
      </c>
      <c r="E332" s="18" t="s">
        <v>628</v>
      </c>
      <c r="F332" s="19" t="n">
        <v>0</v>
      </c>
      <c r="G332" s="18" t="s">
        <v>589</v>
      </c>
      <c r="H332" s="18" t="s">
        <v>629</v>
      </c>
      <c r="I332" s="18" t="s">
        <v>591</v>
      </c>
      <c r="J332" s="19" t="n">
        <v>390000000</v>
      </c>
      <c r="K332" s="19" t="n">
        <v>100000000</v>
      </c>
      <c r="L332" s="0" t="n">
        <v>2020</v>
      </c>
      <c r="M332" s="20" t="n">
        <v>43831</v>
      </c>
      <c r="N332" s="20" t="n">
        <v>43831</v>
      </c>
      <c r="O332" s="20" t="n">
        <v>43831</v>
      </c>
      <c r="P332" s="20" t="n">
        <v>44196</v>
      </c>
      <c r="Q332" s="21" t="s">
        <v>592</v>
      </c>
      <c r="R332" s="21" t="s">
        <v>592</v>
      </c>
      <c r="S332" s="19" t="s">
        <v>593</v>
      </c>
      <c r="T332" s="21" t="s">
        <v>592</v>
      </c>
      <c r="U332" s="21" t="s">
        <v>592</v>
      </c>
      <c r="V332" s="21" t="s">
        <v>592</v>
      </c>
      <c r="W332" s="21" t="s">
        <v>592</v>
      </c>
      <c r="X332" s="21" t="s">
        <v>592</v>
      </c>
      <c r="Y332" s="21" t="s">
        <v>592</v>
      </c>
      <c r="Z332" s="21" t="s">
        <v>592</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 0)</f>
        <v>0.05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12436643.8356164</v>
      </c>
      <c r="AQ332" s="27" t="s">
        <v>594</v>
      </c>
    </row>
    <row r="333" customFormat="false" ht="13.8" hidden="false" customHeight="false" outlineLevel="0" collapsed="false">
      <c r="A333" s="17"/>
      <c r="B333" s="17" t="s">
        <v>595</v>
      </c>
      <c r="C333" s="0" t="s">
        <v>508</v>
      </c>
      <c r="D333" s="17" t="s">
        <v>521</v>
      </c>
      <c r="E333" s="18" t="s">
        <v>628</v>
      </c>
      <c r="F333" s="19" t="n">
        <v>0</v>
      </c>
      <c r="G333" s="18" t="s">
        <v>589</v>
      </c>
      <c r="H333" s="18" t="s">
        <v>629</v>
      </c>
      <c r="I333" s="18" t="s">
        <v>591</v>
      </c>
      <c r="J333" s="19" t="n">
        <v>390000000</v>
      </c>
      <c r="K333" s="19" t="n">
        <v>100000000</v>
      </c>
      <c r="L333" s="0" t="n">
        <v>2017</v>
      </c>
      <c r="M333" s="20" t="n">
        <v>42736</v>
      </c>
      <c r="N333" s="20" t="n">
        <v>43831</v>
      </c>
      <c r="O333" s="20" t="n">
        <v>43831</v>
      </c>
      <c r="P333" s="20" t="n">
        <v>44196</v>
      </c>
      <c r="Q333" s="21" t="s">
        <v>592</v>
      </c>
      <c r="R333" s="21" t="s">
        <v>592</v>
      </c>
      <c r="S333" s="19" t="s">
        <v>593</v>
      </c>
      <c r="T333" s="21" t="s">
        <v>592</v>
      </c>
      <c r="U333" s="21" t="s">
        <v>592</v>
      </c>
      <c r="V333" s="21" t="s">
        <v>592</v>
      </c>
      <c r="W333" s="21" t="s">
        <v>592</v>
      </c>
      <c r="X333" s="21" t="s">
        <v>592</v>
      </c>
      <c r="Y333" s="21" t="s">
        <v>592</v>
      </c>
      <c r="Z333" s="21" t="s">
        <v>592</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 0)</f>
        <v>0.05</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13186643.8356164</v>
      </c>
      <c r="AQ333" s="27" t="s">
        <v>594</v>
      </c>
    </row>
    <row r="334" customFormat="false" ht="13.8" hidden="false" customHeight="false" outlineLevel="0" collapsed="false">
      <c r="A334" s="17"/>
      <c r="B334" s="17" t="s">
        <v>596</v>
      </c>
      <c r="C334" s="0" t="s">
        <v>508</v>
      </c>
      <c r="D334" s="17" t="s">
        <v>521</v>
      </c>
      <c r="E334" s="18" t="s">
        <v>628</v>
      </c>
      <c r="F334" s="19" t="n">
        <v>0</v>
      </c>
      <c r="G334" s="18" t="s">
        <v>589</v>
      </c>
      <c r="H334" s="18" t="s">
        <v>629</v>
      </c>
      <c r="I334" s="18" t="s">
        <v>591</v>
      </c>
      <c r="J334" s="19" t="n">
        <v>390000000</v>
      </c>
      <c r="K334" s="19" t="n">
        <v>100000000</v>
      </c>
      <c r="L334" s="0" t="n">
        <v>2014</v>
      </c>
      <c r="M334" s="20" t="n">
        <v>41640</v>
      </c>
      <c r="N334" s="20" t="n">
        <v>43831</v>
      </c>
      <c r="O334" s="20" t="n">
        <v>43831</v>
      </c>
      <c r="P334" s="20" t="n">
        <v>44196</v>
      </c>
      <c r="Q334" s="21" t="s">
        <v>592</v>
      </c>
      <c r="R334" s="21" t="s">
        <v>592</v>
      </c>
      <c r="S334" s="19" t="s">
        <v>593</v>
      </c>
      <c r="T334" s="21" t="s">
        <v>592</v>
      </c>
      <c r="U334" s="21" t="s">
        <v>592</v>
      </c>
      <c r="V334" s="21" t="s">
        <v>592</v>
      </c>
      <c r="W334" s="21" t="s">
        <v>592</v>
      </c>
      <c r="X334" s="21" t="s">
        <v>592</v>
      </c>
      <c r="Y334" s="21" t="s">
        <v>592</v>
      </c>
      <c r="Z334" s="21" t="s">
        <v>592</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 0)</f>
        <v>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16036643.8356164</v>
      </c>
      <c r="AQ334" s="27" t="s">
        <v>594</v>
      </c>
    </row>
    <row r="335" customFormat="false" ht="13.8" hidden="false" customHeight="false" outlineLevel="0" collapsed="false">
      <c r="A335" s="17"/>
      <c r="B335" s="17" t="s">
        <v>597</v>
      </c>
      <c r="C335" s="0" t="s">
        <v>508</v>
      </c>
      <c r="D335" s="17" t="s">
        <v>521</v>
      </c>
      <c r="E335" s="18" t="s">
        <v>628</v>
      </c>
      <c r="F335" s="19" t="n">
        <v>0</v>
      </c>
      <c r="G335" s="18" t="s">
        <v>589</v>
      </c>
      <c r="H335" s="18" t="s">
        <v>629</v>
      </c>
      <c r="I335" s="18" t="s">
        <v>591</v>
      </c>
      <c r="J335" s="19" t="n">
        <v>390000000</v>
      </c>
      <c r="K335" s="19" t="n">
        <v>100000000</v>
      </c>
      <c r="L335" s="0" t="n">
        <v>2010</v>
      </c>
      <c r="M335" s="20" t="n">
        <v>40179</v>
      </c>
      <c r="N335" s="20" t="n">
        <v>43831</v>
      </c>
      <c r="O335" s="20" t="n">
        <v>43831</v>
      </c>
      <c r="P335" s="20" t="n">
        <v>44196</v>
      </c>
      <c r="Q335" s="21" t="s">
        <v>592</v>
      </c>
      <c r="R335" s="21" t="s">
        <v>592</v>
      </c>
      <c r="S335" s="19" t="s">
        <v>593</v>
      </c>
      <c r="T335" s="21" t="s">
        <v>592</v>
      </c>
      <c r="U335" s="21" t="s">
        <v>592</v>
      </c>
      <c r="V335" s="21" t="s">
        <v>592</v>
      </c>
      <c r="W335" s="21" t="s">
        <v>592</v>
      </c>
      <c r="X335" s="21" t="s">
        <v>592</v>
      </c>
      <c r="Y335" s="21" t="s">
        <v>592</v>
      </c>
      <c r="Z335" s="21" t="s">
        <v>592</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 0)</f>
        <v>0.05</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17236643.8356164</v>
      </c>
      <c r="AQ335" s="27" t="s">
        <v>594</v>
      </c>
    </row>
    <row r="336" customFormat="false" ht="13.8" hidden="false" customHeight="false" outlineLevel="0" collapsed="false">
      <c r="A336" s="17"/>
      <c r="B336" s="17" t="s">
        <v>598</v>
      </c>
      <c r="C336" s="0" t="s">
        <v>508</v>
      </c>
      <c r="D336" s="17" t="s">
        <v>521</v>
      </c>
      <c r="E336" s="18" t="s">
        <v>628</v>
      </c>
      <c r="F336" s="19" t="n">
        <v>0</v>
      </c>
      <c r="G336" s="18" t="s">
        <v>589</v>
      </c>
      <c r="H336" s="18" t="s">
        <v>629</v>
      </c>
      <c r="I336" s="18" t="s">
        <v>591</v>
      </c>
      <c r="J336" s="19" t="n">
        <v>390000000</v>
      </c>
      <c r="K336" s="19" t="n">
        <v>400000000</v>
      </c>
      <c r="L336" s="0" t="n">
        <v>2005</v>
      </c>
      <c r="M336" s="20" t="n">
        <v>38353</v>
      </c>
      <c r="N336" s="20" t="n">
        <v>43831</v>
      </c>
      <c r="O336" s="20" t="n">
        <v>43831</v>
      </c>
      <c r="P336" s="20" t="n">
        <v>44196</v>
      </c>
      <c r="Q336" s="21" t="s">
        <v>592</v>
      </c>
      <c r="R336" s="21" t="s">
        <v>592</v>
      </c>
      <c r="S336" s="19" t="n">
        <v>9000000</v>
      </c>
      <c r="T336" s="21" t="s">
        <v>592</v>
      </c>
      <c r="U336" s="21" t="s">
        <v>592</v>
      </c>
      <c r="V336" s="21" t="s">
        <v>592</v>
      </c>
      <c r="W336" s="21" t="s">
        <v>592</v>
      </c>
      <c r="X336" s="21" t="s">
        <v>592</v>
      </c>
      <c r="Y336" s="21" t="s">
        <v>592</v>
      </c>
      <c r="Z336" s="21" t="s">
        <v>592</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 0)</f>
        <v>0.05</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71646575.3424658</v>
      </c>
      <c r="AQ336" s="27" t="s">
        <v>594</v>
      </c>
    </row>
    <row r="337" customFormat="false" ht="13.8" hidden="false" customHeight="false" outlineLevel="0" collapsed="false">
      <c r="A337" s="17" t="s">
        <v>599</v>
      </c>
      <c r="B337" s="17" t="s">
        <v>587</v>
      </c>
      <c r="C337" s="0" t="s">
        <v>508</v>
      </c>
      <c r="D337" s="17" t="s">
        <v>521</v>
      </c>
      <c r="E337" s="18" t="s">
        <v>628</v>
      </c>
      <c r="F337" s="19" t="n">
        <v>0</v>
      </c>
      <c r="G337" s="18" t="s">
        <v>589</v>
      </c>
      <c r="H337" s="18" t="s">
        <v>629</v>
      </c>
      <c r="I337" s="18" t="s">
        <v>591</v>
      </c>
      <c r="J337" s="19" t="n">
        <v>400000000</v>
      </c>
      <c r="K337" s="19" t="n">
        <v>100000000</v>
      </c>
      <c r="L337" s="0" t="n">
        <v>2020</v>
      </c>
      <c r="M337" s="20" t="n">
        <v>43831</v>
      </c>
      <c r="N337" s="20" t="n">
        <v>43831</v>
      </c>
      <c r="O337" s="20" t="n">
        <v>43831</v>
      </c>
      <c r="P337" s="20" t="n">
        <v>44196</v>
      </c>
      <c r="Q337" s="21" t="s">
        <v>592</v>
      </c>
      <c r="R337" s="21" t="s">
        <v>592</v>
      </c>
      <c r="S337" s="19" t="s">
        <v>593</v>
      </c>
      <c r="T337" s="21" t="s">
        <v>592</v>
      </c>
      <c r="U337" s="21" t="s">
        <v>592</v>
      </c>
      <c r="V337" s="21" t="s">
        <v>592</v>
      </c>
      <c r="W337" s="21" t="s">
        <v>592</v>
      </c>
      <c r="X337" s="21" t="s">
        <v>592</v>
      </c>
      <c r="Y337" s="21" t="s">
        <v>592</v>
      </c>
      <c r="Z337" s="21" t="s">
        <v>592</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 0)</f>
        <v>0.05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12436643.8356164</v>
      </c>
      <c r="AQ337" s="27" t="s">
        <v>594</v>
      </c>
    </row>
    <row r="338" customFormat="false" ht="13.8" hidden="false" customHeight="false" outlineLevel="0" collapsed="false">
      <c r="A338" s="17"/>
      <c r="B338" s="17" t="s">
        <v>595</v>
      </c>
      <c r="C338" s="0" t="s">
        <v>508</v>
      </c>
      <c r="D338" s="17" t="s">
        <v>521</v>
      </c>
      <c r="E338" s="18" t="s">
        <v>628</v>
      </c>
      <c r="F338" s="19" t="n">
        <v>0</v>
      </c>
      <c r="G338" s="18" t="s">
        <v>589</v>
      </c>
      <c r="H338" s="18" t="s">
        <v>629</v>
      </c>
      <c r="I338" s="18" t="s">
        <v>591</v>
      </c>
      <c r="J338" s="19" t="n">
        <v>400000000</v>
      </c>
      <c r="K338" s="19" t="n">
        <v>100000000</v>
      </c>
      <c r="L338" s="0" t="n">
        <v>2017</v>
      </c>
      <c r="M338" s="20" t="n">
        <v>42736</v>
      </c>
      <c r="N338" s="20" t="n">
        <v>43831</v>
      </c>
      <c r="O338" s="20" t="n">
        <v>43831</v>
      </c>
      <c r="P338" s="20" t="n">
        <v>44196</v>
      </c>
      <c r="Q338" s="21" t="s">
        <v>592</v>
      </c>
      <c r="R338" s="21" t="s">
        <v>592</v>
      </c>
      <c r="S338" s="19" t="s">
        <v>593</v>
      </c>
      <c r="T338" s="21" t="s">
        <v>592</v>
      </c>
      <c r="U338" s="21" t="s">
        <v>592</v>
      </c>
      <c r="V338" s="21" t="s">
        <v>592</v>
      </c>
      <c r="W338" s="21" t="s">
        <v>592</v>
      </c>
      <c r="X338" s="21" t="s">
        <v>592</v>
      </c>
      <c r="Y338" s="21" t="s">
        <v>592</v>
      </c>
      <c r="Z338" s="21" t="s">
        <v>592</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 0)</f>
        <v>0.05</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13186643.8356164</v>
      </c>
      <c r="AQ338" s="27" t="s">
        <v>594</v>
      </c>
    </row>
    <row r="339" customFormat="false" ht="13.8" hidden="false" customHeight="false" outlineLevel="0" collapsed="false">
      <c r="A339" s="17"/>
      <c r="B339" s="17" t="s">
        <v>596</v>
      </c>
      <c r="C339" s="0" t="s">
        <v>508</v>
      </c>
      <c r="D339" s="17" t="s">
        <v>521</v>
      </c>
      <c r="E339" s="18" t="s">
        <v>628</v>
      </c>
      <c r="F339" s="19" t="n">
        <v>0</v>
      </c>
      <c r="G339" s="18" t="s">
        <v>589</v>
      </c>
      <c r="H339" s="18" t="s">
        <v>629</v>
      </c>
      <c r="I339" s="18" t="s">
        <v>591</v>
      </c>
      <c r="J339" s="19" t="n">
        <v>400000000</v>
      </c>
      <c r="K339" s="19" t="n">
        <v>100000000</v>
      </c>
      <c r="L339" s="0" t="n">
        <v>2014</v>
      </c>
      <c r="M339" s="20" t="n">
        <v>41640</v>
      </c>
      <c r="N339" s="20" t="n">
        <v>43831</v>
      </c>
      <c r="O339" s="20" t="n">
        <v>43831</v>
      </c>
      <c r="P339" s="20" t="n">
        <v>44196</v>
      </c>
      <c r="Q339" s="21" t="s">
        <v>592</v>
      </c>
      <c r="R339" s="21" t="s">
        <v>592</v>
      </c>
      <c r="S339" s="19" t="s">
        <v>593</v>
      </c>
      <c r="T339" s="21" t="s">
        <v>592</v>
      </c>
      <c r="U339" s="21" t="s">
        <v>592</v>
      </c>
      <c r="V339" s="21" t="s">
        <v>592</v>
      </c>
      <c r="W339" s="21" t="s">
        <v>592</v>
      </c>
      <c r="X339" s="21" t="s">
        <v>592</v>
      </c>
      <c r="Y339" s="21" t="s">
        <v>592</v>
      </c>
      <c r="Z339" s="21" t="s">
        <v>592</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 0)</f>
        <v>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16036643.8356164</v>
      </c>
      <c r="AQ339" s="27" t="s">
        <v>594</v>
      </c>
    </row>
    <row r="340" customFormat="false" ht="13.8" hidden="false" customHeight="false" outlineLevel="0" collapsed="false">
      <c r="A340" s="17"/>
      <c r="B340" s="17" t="s">
        <v>597</v>
      </c>
      <c r="C340" s="0" t="s">
        <v>508</v>
      </c>
      <c r="D340" s="17" t="s">
        <v>521</v>
      </c>
      <c r="E340" s="18" t="s">
        <v>628</v>
      </c>
      <c r="F340" s="19" t="n">
        <v>0</v>
      </c>
      <c r="G340" s="18" t="s">
        <v>589</v>
      </c>
      <c r="H340" s="18" t="s">
        <v>629</v>
      </c>
      <c r="I340" s="18" t="s">
        <v>591</v>
      </c>
      <c r="J340" s="19" t="n">
        <v>400000000</v>
      </c>
      <c r="K340" s="19" t="n">
        <v>100000000</v>
      </c>
      <c r="L340" s="0" t="n">
        <v>2010</v>
      </c>
      <c r="M340" s="20" t="n">
        <v>40179</v>
      </c>
      <c r="N340" s="20" t="n">
        <v>43831</v>
      </c>
      <c r="O340" s="20" t="n">
        <v>43831</v>
      </c>
      <c r="P340" s="20" t="n">
        <v>44196</v>
      </c>
      <c r="Q340" s="21" t="s">
        <v>592</v>
      </c>
      <c r="R340" s="21" t="s">
        <v>592</v>
      </c>
      <c r="S340" s="19" t="s">
        <v>593</v>
      </c>
      <c r="T340" s="21" t="s">
        <v>592</v>
      </c>
      <c r="U340" s="21" t="s">
        <v>592</v>
      </c>
      <c r="V340" s="21" t="s">
        <v>592</v>
      </c>
      <c r="W340" s="21" t="s">
        <v>592</v>
      </c>
      <c r="X340" s="21" t="s">
        <v>592</v>
      </c>
      <c r="Y340" s="21" t="s">
        <v>592</v>
      </c>
      <c r="Z340" s="21" t="s">
        <v>592</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 0)</f>
        <v>0.05</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17236643.8356164</v>
      </c>
      <c r="AQ340" s="27" t="s">
        <v>594</v>
      </c>
    </row>
    <row r="341" customFormat="false" ht="13.8" hidden="false" customHeight="false" outlineLevel="0" collapsed="false">
      <c r="A341" s="17"/>
      <c r="B341" s="17" t="s">
        <v>598</v>
      </c>
      <c r="C341" s="0" t="s">
        <v>508</v>
      </c>
      <c r="D341" s="17" t="s">
        <v>521</v>
      </c>
      <c r="E341" s="18" t="s">
        <v>628</v>
      </c>
      <c r="F341" s="19" t="n">
        <v>0</v>
      </c>
      <c r="G341" s="18" t="s">
        <v>589</v>
      </c>
      <c r="H341" s="18" t="s">
        <v>629</v>
      </c>
      <c r="I341" s="18" t="s">
        <v>591</v>
      </c>
      <c r="J341" s="19" t="n">
        <v>400000000</v>
      </c>
      <c r="K341" s="19" t="n">
        <v>400000000</v>
      </c>
      <c r="L341" s="0" t="n">
        <v>2005</v>
      </c>
      <c r="M341" s="20" t="n">
        <v>38353</v>
      </c>
      <c r="N341" s="20" t="n">
        <v>43831</v>
      </c>
      <c r="O341" s="20" t="n">
        <v>43831</v>
      </c>
      <c r="P341" s="20" t="n">
        <v>44196</v>
      </c>
      <c r="Q341" s="21" t="s">
        <v>592</v>
      </c>
      <c r="R341" s="21" t="s">
        <v>592</v>
      </c>
      <c r="S341" s="19" t="n">
        <v>9000000</v>
      </c>
      <c r="T341" s="21" t="s">
        <v>592</v>
      </c>
      <c r="U341" s="21" t="s">
        <v>592</v>
      </c>
      <c r="V341" s="21" t="s">
        <v>592</v>
      </c>
      <c r="W341" s="21" t="s">
        <v>592</v>
      </c>
      <c r="X341" s="21" t="s">
        <v>592</v>
      </c>
      <c r="Y341" s="21" t="s">
        <v>592</v>
      </c>
      <c r="Z341" s="21" t="s">
        <v>592</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 0)</f>
        <v>0.05</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71646575.3424658</v>
      </c>
      <c r="AQ341" s="27" t="s">
        <v>594</v>
      </c>
    </row>
    <row r="342" customFormat="false" ht="13.8" hidden="false" customHeight="false" outlineLevel="0" collapsed="false">
      <c r="A342" s="17" t="s">
        <v>600</v>
      </c>
      <c r="B342" s="17" t="s">
        <v>587</v>
      </c>
      <c r="C342" s="0" t="s">
        <v>508</v>
      </c>
      <c r="D342" s="17" t="s">
        <v>521</v>
      </c>
      <c r="E342" s="18" t="s">
        <v>628</v>
      </c>
      <c r="F342" s="19" t="n">
        <v>0</v>
      </c>
      <c r="G342" s="18" t="s">
        <v>589</v>
      </c>
      <c r="H342" s="18" t="s">
        <v>629</v>
      </c>
      <c r="I342" s="18" t="s">
        <v>591</v>
      </c>
      <c r="J342" s="19" t="n">
        <v>410000000</v>
      </c>
      <c r="K342" s="19" t="n">
        <v>400000000</v>
      </c>
      <c r="L342" s="0" t="n">
        <v>2020</v>
      </c>
      <c r="M342" s="20" t="n">
        <v>43831</v>
      </c>
      <c r="N342" s="20" t="n">
        <v>43831</v>
      </c>
      <c r="O342" s="20" t="n">
        <v>43831</v>
      </c>
      <c r="P342" s="20" t="n">
        <v>44196</v>
      </c>
      <c r="Q342" s="21" t="s">
        <v>592</v>
      </c>
      <c r="R342" s="21" t="s">
        <v>592</v>
      </c>
      <c r="S342" s="19" t="s">
        <v>593</v>
      </c>
      <c r="T342" s="21" t="s">
        <v>592</v>
      </c>
      <c r="U342" s="21" t="s">
        <v>592</v>
      </c>
      <c r="V342" s="21" t="s">
        <v>592</v>
      </c>
      <c r="W342" s="21" t="s">
        <v>592</v>
      </c>
      <c r="X342" s="21" t="s">
        <v>592</v>
      </c>
      <c r="Y342" s="21" t="s">
        <v>592</v>
      </c>
      <c r="Z342" s="21" t="s">
        <v>592</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 0)</f>
        <v>0.05</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49146575.3424658</v>
      </c>
      <c r="AQ342" s="27" t="s">
        <v>594</v>
      </c>
    </row>
    <row r="343" customFormat="false" ht="13.8" hidden="false" customHeight="false" outlineLevel="0" collapsed="false">
      <c r="A343" s="17"/>
      <c r="B343" s="17" t="s">
        <v>595</v>
      </c>
      <c r="C343" s="0" t="s">
        <v>508</v>
      </c>
      <c r="D343" s="17" t="s">
        <v>521</v>
      </c>
      <c r="E343" s="18" t="s">
        <v>628</v>
      </c>
      <c r="F343" s="19" t="n">
        <v>0</v>
      </c>
      <c r="G343" s="18" t="s">
        <v>589</v>
      </c>
      <c r="H343" s="18" t="s">
        <v>629</v>
      </c>
      <c r="I343" s="18" t="s">
        <v>591</v>
      </c>
      <c r="J343" s="19" t="n">
        <v>500000000</v>
      </c>
      <c r="K343" s="19" t="n">
        <v>400000000</v>
      </c>
      <c r="L343" s="0" t="n">
        <v>2017</v>
      </c>
      <c r="M343" s="20" t="n">
        <v>42736</v>
      </c>
      <c r="N343" s="20" t="n">
        <v>43831</v>
      </c>
      <c r="O343" s="20" t="n">
        <v>43831</v>
      </c>
      <c r="P343" s="20" t="n">
        <v>44196</v>
      </c>
      <c r="Q343" s="21" t="s">
        <v>592</v>
      </c>
      <c r="R343" s="21" t="s">
        <v>592</v>
      </c>
      <c r="S343" s="19" t="s">
        <v>593</v>
      </c>
      <c r="T343" s="21" t="s">
        <v>592</v>
      </c>
      <c r="U343" s="21" t="s">
        <v>592</v>
      </c>
      <c r="V343" s="21" t="s">
        <v>592</v>
      </c>
      <c r="W343" s="21" t="s">
        <v>592</v>
      </c>
      <c r="X343" s="21" t="s">
        <v>592</v>
      </c>
      <c r="Y343" s="21" t="s">
        <v>592</v>
      </c>
      <c r="Z343" s="21" t="s">
        <v>592</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 0)</f>
        <v>0.05</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51546575.3424658</v>
      </c>
      <c r="AQ343" s="27" t="s">
        <v>594</v>
      </c>
    </row>
    <row r="344" customFormat="false" ht="13.8" hidden="false" customHeight="false" outlineLevel="0" collapsed="false">
      <c r="A344" s="17"/>
      <c r="B344" s="17" t="s">
        <v>596</v>
      </c>
      <c r="C344" s="0" t="s">
        <v>508</v>
      </c>
      <c r="D344" s="17" t="s">
        <v>521</v>
      </c>
      <c r="E344" s="18" t="s">
        <v>628</v>
      </c>
      <c r="F344" s="19" t="n">
        <v>0</v>
      </c>
      <c r="G344" s="18" t="s">
        <v>589</v>
      </c>
      <c r="H344" s="18" t="s">
        <v>629</v>
      </c>
      <c r="I344" s="18" t="s">
        <v>591</v>
      </c>
      <c r="J344" s="19" t="n">
        <v>450000000</v>
      </c>
      <c r="K344" s="19" t="n">
        <v>400000000</v>
      </c>
      <c r="L344" s="0" t="n">
        <v>2014</v>
      </c>
      <c r="M344" s="20" t="n">
        <v>41640</v>
      </c>
      <c r="N344" s="20" t="n">
        <v>43831</v>
      </c>
      <c r="O344" s="20" t="n">
        <v>43831</v>
      </c>
      <c r="P344" s="20" t="n">
        <v>44196</v>
      </c>
      <c r="Q344" s="21" t="s">
        <v>592</v>
      </c>
      <c r="R344" s="21" t="s">
        <v>592</v>
      </c>
      <c r="S344" s="19" t="s">
        <v>593</v>
      </c>
      <c r="T344" s="21" t="s">
        <v>592</v>
      </c>
      <c r="U344" s="21" t="s">
        <v>592</v>
      </c>
      <c r="V344" s="21" t="s">
        <v>592</v>
      </c>
      <c r="W344" s="21" t="s">
        <v>592</v>
      </c>
      <c r="X344" s="21" t="s">
        <v>592</v>
      </c>
      <c r="Y344" s="21" t="s">
        <v>592</v>
      </c>
      <c r="Z344" s="21" t="s">
        <v>592</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 0)</f>
        <v>0.05</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53946575.3424658</v>
      </c>
      <c r="AQ344" s="27" t="s">
        <v>594</v>
      </c>
    </row>
    <row r="345" customFormat="false" ht="13.8" hidden="false" customHeight="false" outlineLevel="0" collapsed="false">
      <c r="A345" s="17"/>
      <c r="B345" s="17" t="s">
        <v>597</v>
      </c>
      <c r="C345" s="0" t="s">
        <v>508</v>
      </c>
      <c r="D345" s="17" t="s">
        <v>521</v>
      </c>
      <c r="E345" s="18" t="s">
        <v>628</v>
      </c>
      <c r="F345" s="19" t="n">
        <v>0</v>
      </c>
      <c r="G345" s="18" t="s">
        <v>589</v>
      </c>
      <c r="H345" s="18" t="s">
        <v>629</v>
      </c>
      <c r="I345" s="18" t="s">
        <v>591</v>
      </c>
      <c r="J345" s="19" t="n">
        <v>600000000</v>
      </c>
      <c r="K345" s="19" t="n">
        <v>400000000</v>
      </c>
      <c r="L345" s="0" t="n">
        <v>2010</v>
      </c>
      <c r="M345" s="20" t="n">
        <v>40179</v>
      </c>
      <c r="N345" s="20" t="n">
        <v>43831</v>
      </c>
      <c r="O345" s="20" t="n">
        <v>43831</v>
      </c>
      <c r="P345" s="20" t="n">
        <v>44196</v>
      </c>
      <c r="Q345" s="21" t="s">
        <v>592</v>
      </c>
      <c r="R345" s="21" t="s">
        <v>592</v>
      </c>
      <c r="S345" s="19" t="s">
        <v>593</v>
      </c>
      <c r="T345" s="21" t="s">
        <v>592</v>
      </c>
      <c r="U345" s="21" t="s">
        <v>592</v>
      </c>
      <c r="V345" s="21" t="s">
        <v>592</v>
      </c>
      <c r="W345" s="21" t="s">
        <v>592</v>
      </c>
      <c r="X345" s="21" t="s">
        <v>592</v>
      </c>
      <c r="Y345" s="21" t="s">
        <v>592</v>
      </c>
      <c r="Z345" s="21" t="s">
        <v>592</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 0)</f>
        <v>0.05</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56946575.3424658</v>
      </c>
      <c r="AQ345" s="27" t="s">
        <v>594</v>
      </c>
    </row>
    <row r="346" customFormat="false" ht="13.8" hidden="false" customHeight="false" outlineLevel="0" collapsed="false">
      <c r="A346" s="17"/>
      <c r="B346" s="17" t="s">
        <v>598</v>
      </c>
      <c r="C346" s="0" t="s">
        <v>508</v>
      </c>
      <c r="D346" s="17" t="s">
        <v>521</v>
      </c>
      <c r="E346" s="18" t="s">
        <v>628</v>
      </c>
      <c r="F346" s="19" t="n">
        <v>0</v>
      </c>
      <c r="G346" s="18" t="s">
        <v>589</v>
      </c>
      <c r="H346" s="18" t="s">
        <v>629</v>
      </c>
      <c r="I346" s="18" t="s">
        <v>591</v>
      </c>
      <c r="J346" s="19" t="n">
        <v>600000000</v>
      </c>
      <c r="K346" s="19" t="n">
        <v>400000000</v>
      </c>
      <c r="L346" s="0" t="n">
        <v>2005</v>
      </c>
      <c r="M346" s="20" t="n">
        <v>38353</v>
      </c>
      <c r="N346" s="20" t="n">
        <v>43831</v>
      </c>
      <c r="O346" s="20" t="n">
        <v>43831</v>
      </c>
      <c r="P346" s="20" t="n">
        <v>44196</v>
      </c>
      <c r="Q346" s="21" t="s">
        <v>592</v>
      </c>
      <c r="R346" s="21" t="s">
        <v>592</v>
      </c>
      <c r="S346" s="19" t="n">
        <v>9000000</v>
      </c>
      <c r="T346" s="21" t="s">
        <v>592</v>
      </c>
      <c r="U346" s="21" t="s">
        <v>592</v>
      </c>
      <c r="V346" s="21" t="s">
        <v>592</v>
      </c>
      <c r="W346" s="21" t="s">
        <v>592</v>
      </c>
      <c r="X346" s="21" t="s">
        <v>592</v>
      </c>
      <c r="Y346" s="21" t="s">
        <v>592</v>
      </c>
      <c r="Z346" s="21" t="s">
        <v>592</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 0)</f>
        <v>0.05</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59646575.3424658</v>
      </c>
      <c r="AQ346" s="27" t="s">
        <v>594</v>
      </c>
    </row>
    <row r="347" customFormat="false" ht="13.8" hidden="false" customHeight="false" outlineLevel="0" collapsed="false">
      <c r="A347" s="17" t="s">
        <v>586</v>
      </c>
      <c r="B347" s="17" t="s">
        <v>587</v>
      </c>
      <c r="C347" s="17" t="s">
        <v>510</v>
      </c>
      <c r="D347" s="17" t="s">
        <v>532</v>
      </c>
      <c r="E347" s="18" t="s">
        <v>630</v>
      </c>
      <c r="F347" s="19" t="n">
        <v>0</v>
      </c>
      <c r="G347" s="18" t="s">
        <v>589</v>
      </c>
      <c r="H347" s="18" t="s">
        <v>629</v>
      </c>
      <c r="I347" s="18" t="s">
        <v>591</v>
      </c>
      <c r="J347" s="19" t="n">
        <v>390000000</v>
      </c>
      <c r="K347" s="19" t="n">
        <v>100000000</v>
      </c>
      <c r="L347" s="0" t="n">
        <v>2020</v>
      </c>
      <c r="M347" s="20" t="n">
        <v>43831</v>
      </c>
      <c r="N347" s="20" t="n">
        <v>43831</v>
      </c>
      <c r="O347" s="20" t="n">
        <v>43831</v>
      </c>
      <c r="P347" s="20" t="n">
        <v>44196</v>
      </c>
      <c r="Q347" s="21" t="s">
        <v>592</v>
      </c>
      <c r="R347" s="21" t="s">
        <v>592</v>
      </c>
      <c r="S347" s="19" t="s">
        <v>593</v>
      </c>
      <c r="T347" s="21" t="s">
        <v>592</v>
      </c>
      <c r="U347" s="21" t="s">
        <v>592</v>
      </c>
      <c r="V347" s="21" t="s">
        <v>592</v>
      </c>
      <c r="W347" s="21" t="s">
        <v>592</v>
      </c>
      <c r="X347" s="21" t="s">
        <v>592</v>
      </c>
      <c r="Y347" s="21" t="s">
        <v>592</v>
      </c>
      <c r="Z347" s="21" t="s">
        <v>592</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 0)</f>
        <v>0.05</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12961643.8356164</v>
      </c>
      <c r="AQ347" s="27" t="s">
        <v>594</v>
      </c>
    </row>
    <row r="348" customFormat="false" ht="13.8" hidden="false" customHeight="false" outlineLevel="0" collapsed="false">
      <c r="A348" s="17"/>
      <c r="B348" s="17" t="s">
        <v>595</v>
      </c>
      <c r="C348" s="17" t="s">
        <v>510</v>
      </c>
      <c r="D348" s="17" t="s">
        <v>532</v>
      </c>
      <c r="E348" s="18" t="s">
        <v>630</v>
      </c>
      <c r="F348" s="19" t="n">
        <v>0</v>
      </c>
      <c r="G348" s="18" t="s">
        <v>589</v>
      </c>
      <c r="H348" s="18" t="s">
        <v>629</v>
      </c>
      <c r="I348" s="18" t="s">
        <v>591</v>
      </c>
      <c r="J348" s="19" t="n">
        <v>390000000</v>
      </c>
      <c r="K348" s="19" t="n">
        <v>100000000</v>
      </c>
      <c r="L348" s="0" t="n">
        <v>2017</v>
      </c>
      <c r="M348" s="20" t="n">
        <v>42736</v>
      </c>
      <c r="N348" s="20" t="n">
        <v>43831</v>
      </c>
      <c r="O348" s="20" t="n">
        <v>43831</v>
      </c>
      <c r="P348" s="20" t="n">
        <v>44196</v>
      </c>
      <c r="Q348" s="21" t="s">
        <v>592</v>
      </c>
      <c r="R348" s="21" t="s">
        <v>592</v>
      </c>
      <c r="S348" s="19" t="s">
        <v>593</v>
      </c>
      <c r="T348" s="21" t="s">
        <v>592</v>
      </c>
      <c r="U348" s="21" t="s">
        <v>592</v>
      </c>
      <c r="V348" s="21" t="s">
        <v>592</v>
      </c>
      <c r="W348" s="21" t="s">
        <v>592</v>
      </c>
      <c r="X348" s="21" t="s">
        <v>592</v>
      </c>
      <c r="Y348" s="21" t="s">
        <v>592</v>
      </c>
      <c r="Z348" s="21" t="s">
        <v>592</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 0)</f>
        <v>0.05</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13936643.8356164</v>
      </c>
      <c r="AQ348" s="27" t="s">
        <v>594</v>
      </c>
    </row>
    <row r="349" customFormat="false" ht="13.8" hidden="false" customHeight="false" outlineLevel="0" collapsed="false">
      <c r="A349" s="17"/>
      <c r="B349" s="17" t="s">
        <v>596</v>
      </c>
      <c r="C349" s="17" t="s">
        <v>510</v>
      </c>
      <c r="D349" s="17" t="s">
        <v>532</v>
      </c>
      <c r="E349" s="18" t="s">
        <v>630</v>
      </c>
      <c r="F349" s="19" t="n">
        <v>0</v>
      </c>
      <c r="G349" s="18" t="s">
        <v>589</v>
      </c>
      <c r="H349" s="18" t="s">
        <v>629</v>
      </c>
      <c r="I349" s="18" t="s">
        <v>591</v>
      </c>
      <c r="J349" s="19" t="n">
        <v>390000000</v>
      </c>
      <c r="K349" s="19" t="n">
        <v>100000000</v>
      </c>
      <c r="L349" s="0" t="n">
        <v>2014</v>
      </c>
      <c r="M349" s="20" t="n">
        <v>41640</v>
      </c>
      <c r="N349" s="20" t="n">
        <v>43831</v>
      </c>
      <c r="O349" s="20" t="n">
        <v>43831</v>
      </c>
      <c r="P349" s="20" t="n">
        <v>44196</v>
      </c>
      <c r="Q349" s="21" t="s">
        <v>592</v>
      </c>
      <c r="R349" s="21" t="s">
        <v>592</v>
      </c>
      <c r="S349" s="19" t="s">
        <v>593</v>
      </c>
      <c r="T349" s="21" t="s">
        <v>592</v>
      </c>
      <c r="U349" s="21" t="s">
        <v>592</v>
      </c>
      <c r="V349" s="21" t="s">
        <v>592</v>
      </c>
      <c r="W349" s="21" t="s">
        <v>592</v>
      </c>
      <c r="X349" s="21" t="s">
        <v>592</v>
      </c>
      <c r="Y349" s="21" t="s">
        <v>592</v>
      </c>
      <c r="Z349" s="21" t="s">
        <v>592</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 0)</f>
        <v>0.05</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18286643.8356164</v>
      </c>
      <c r="AQ349" s="27" t="s">
        <v>594</v>
      </c>
    </row>
    <row r="350" customFormat="false" ht="13.8" hidden="false" customHeight="false" outlineLevel="0" collapsed="false">
      <c r="A350" s="17"/>
      <c r="B350" s="17" t="s">
        <v>597</v>
      </c>
      <c r="C350" s="17" t="s">
        <v>510</v>
      </c>
      <c r="D350" s="17" t="s">
        <v>532</v>
      </c>
      <c r="E350" s="18" t="s">
        <v>630</v>
      </c>
      <c r="F350" s="19" t="n">
        <v>0</v>
      </c>
      <c r="G350" s="18" t="s">
        <v>589</v>
      </c>
      <c r="H350" s="18" t="s">
        <v>629</v>
      </c>
      <c r="I350" s="18" t="s">
        <v>591</v>
      </c>
      <c r="J350" s="19" t="n">
        <v>390000000</v>
      </c>
      <c r="K350" s="19" t="n">
        <v>100000000</v>
      </c>
      <c r="L350" s="0" t="n">
        <v>2010</v>
      </c>
      <c r="M350" s="20" t="n">
        <v>40179</v>
      </c>
      <c r="N350" s="20" t="n">
        <v>43831</v>
      </c>
      <c r="O350" s="20" t="n">
        <v>43831</v>
      </c>
      <c r="P350" s="20" t="n">
        <v>44196</v>
      </c>
      <c r="Q350" s="21" t="s">
        <v>592</v>
      </c>
      <c r="R350" s="21" t="s">
        <v>592</v>
      </c>
      <c r="S350" s="19" t="s">
        <v>593</v>
      </c>
      <c r="T350" s="21" t="s">
        <v>592</v>
      </c>
      <c r="U350" s="21" t="s">
        <v>592</v>
      </c>
      <c r="V350" s="21" t="s">
        <v>592</v>
      </c>
      <c r="W350" s="21" t="s">
        <v>592</v>
      </c>
      <c r="X350" s="21" t="s">
        <v>592</v>
      </c>
      <c r="Y350" s="21" t="s">
        <v>592</v>
      </c>
      <c r="Z350" s="21" t="s">
        <v>592</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n">
        <f aca="false">IF(U350="Y",INDEX('Bieu phi VCX'!$AJ$8:$AL$33,MATCH(E350,'Bieu phi VCX'!$A$8:$A$33,0),MATCH(VLOOKUP(F350,Parameters!$I$2:$J$4,2),'Bieu phi VCX'!$AJ$7:$AL$7,0)), 0)</f>
        <v>0.05</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n">
        <f aca="false">(AJ350*(SUM(AD350,AE350,AF350,AH350,AI350,AK350,AL350,AN350)*K350+AG350)+AM350*K350)*AO350</f>
        <v>10786643.8356164</v>
      </c>
      <c r="AQ350" s="27" t="s">
        <v>594</v>
      </c>
    </row>
    <row r="351" customFormat="false" ht="13.8" hidden="false" customHeight="false" outlineLevel="0" collapsed="false">
      <c r="A351" s="17"/>
      <c r="B351" s="17" t="s">
        <v>598</v>
      </c>
      <c r="C351" s="17" t="s">
        <v>510</v>
      </c>
      <c r="D351" s="17" t="s">
        <v>532</v>
      </c>
      <c r="E351" s="18" t="s">
        <v>630</v>
      </c>
      <c r="F351" s="19" t="n">
        <v>0</v>
      </c>
      <c r="G351" s="18" t="s">
        <v>589</v>
      </c>
      <c r="H351" s="18" t="s">
        <v>629</v>
      </c>
      <c r="I351" s="18" t="s">
        <v>591</v>
      </c>
      <c r="J351" s="19" t="n">
        <v>390000000</v>
      </c>
      <c r="K351" s="19" t="n">
        <v>400000000</v>
      </c>
      <c r="L351" s="0" t="n">
        <v>2005</v>
      </c>
      <c r="M351" s="20" t="n">
        <v>38353</v>
      </c>
      <c r="N351" s="20" t="n">
        <v>43831</v>
      </c>
      <c r="O351" s="20" t="n">
        <v>43831</v>
      </c>
      <c r="P351" s="20" t="n">
        <v>44196</v>
      </c>
      <c r="Q351" s="21" t="s">
        <v>592</v>
      </c>
      <c r="R351" s="21" t="s">
        <v>592</v>
      </c>
      <c r="S351" s="19" t="n">
        <v>9000000</v>
      </c>
      <c r="T351" s="21" t="s">
        <v>592</v>
      </c>
      <c r="U351" s="21" t="s">
        <v>592</v>
      </c>
      <c r="V351" s="21" t="s">
        <v>592</v>
      </c>
      <c r="W351" s="21" t="s">
        <v>592</v>
      </c>
      <c r="X351" s="21" t="s">
        <v>592</v>
      </c>
      <c r="Y351" s="21" t="s">
        <v>592</v>
      </c>
      <c r="Z351" s="21" t="s">
        <v>592</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n">
        <f aca="false">IF(U351="Y",INDEX('Bieu phi VCX'!$AJ$8:$AL$33,MATCH(E351,'Bieu phi VCX'!$A$8:$A$33,0),MATCH(VLOOKUP(F351,Parameters!$I$2:$J$4,2),'Bieu phi VCX'!$AJ$7:$AL$7,0)), 0)</f>
        <v>0.05</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n">
        <f aca="false">(AJ351*(SUM(AD351,AE351,AF351,AH351,AI351,AK351,AL351,AN351)*K351+AG351)+AM351*K351)*AO351</f>
        <v>46446575.3424658</v>
      </c>
      <c r="AQ351" s="27" t="s">
        <v>594</v>
      </c>
    </row>
    <row r="352" customFormat="false" ht="13.8" hidden="false" customHeight="false" outlineLevel="0" collapsed="false">
      <c r="A352" s="17" t="s">
        <v>599</v>
      </c>
      <c r="B352" s="17" t="s">
        <v>587</v>
      </c>
      <c r="C352" s="17" t="s">
        <v>510</v>
      </c>
      <c r="D352" s="17" t="s">
        <v>532</v>
      </c>
      <c r="E352" s="18" t="s">
        <v>630</v>
      </c>
      <c r="F352" s="19" t="n">
        <v>0</v>
      </c>
      <c r="G352" s="18" t="s">
        <v>589</v>
      </c>
      <c r="H352" s="18" t="s">
        <v>629</v>
      </c>
      <c r="I352" s="18" t="s">
        <v>591</v>
      </c>
      <c r="J352" s="19" t="n">
        <v>400000000</v>
      </c>
      <c r="K352" s="19" t="n">
        <v>100000000</v>
      </c>
      <c r="L352" s="0" t="n">
        <v>2020</v>
      </c>
      <c r="M352" s="20" t="n">
        <v>43831</v>
      </c>
      <c r="N352" s="20" t="n">
        <v>43831</v>
      </c>
      <c r="O352" s="20" t="n">
        <v>43831</v>
      </c>
      <c r="P352" s="20" t="n">
        <v>44196</v>
      </c>
      <c r="Q352" s="21" t="s">
        <v>592</v>
      </c>
      <c r="R352" s="21" t="s">
        <v>592</v>
      </c>
      <c r="S352" s="19" t="s">
        <v>593</v>
      </c>
      <c r="T352" s="21" t="s">
        <v>592</v>
      </c>
      <c r="U352" s="21" t="s">
        <v>592</v>
      </c>
      <c r="V352" s="21" t="s">
        <v>592</v>
      </c>
      <c r="W352" s="21" t="s">
        <v>592</v>
      </c>
      <c r="X352" s="21" t="s">
        <v>592</v>
      </c>
      <c r="Y352" s="21" t="s">
        <v>592</v>
      </c>
      <c r="Z352" s="21" t="s">
        <v>592</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 0)</f>
        <v>0.05</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12961643.8356164</v>
      </c>
      <c r="AQ352" s="27" t="s">
        <v>594</v>
      </c>
    </row>
    <row r="353" customFormat="false" ht="13.8" hidden="false" customHeight="false" outlineLevel="0" collapsed="false">
      <c r="A353" s="17"/>
      <c r="B353" s="17" t="s">
        <v>595</v>
      </c>
      <c r="C353" s="17" t="s">
        <v>510</v>
      </c>
      <c r="D353" s="17" t="s">
        <v>532</v>
      </c>
      <c r="E353" s="18" t="s">
        <v>630</v>
      </c>
      <c r="F353" s="19" t="n">
        <v>0</v>
      </c>
      <c r="G353" s="18" t="s">
        <v>589</v>
      </c>
      <c r="H353" s="18" t="s">
        <v>629</v>
      </c>
      <c r="I353" s="18" t="s">
        <v>591</v>
      </c>
      <c r="J353" s="19" t="n">
        <v>400000000</v>
      </c>
      <c r="K353" s="19" t="n">
        <v>100000000</v>
      </c>
      <c r="L353" s="0" t="n">
        <v>2017</v>
      </c>
      <c r="M353" s="20" t="n">
        <v>42736</v>
      </c>
      <c r="N353" s="20" t="n">
        <v>43831</v>
      </c>
      <c r="O353" s="20" t="n">
        <v>43831</v>
      </c>
      <c r="P353" s="20" t="n">
        <v>44196</v>
      </c>
      <c r="Q353" s="21" t="s">
        <v>592</v>
      </c>
      <c r="R353" s="21" t="s">
        <v>592</v>
      </c>
      <c r="S353" s="19" t="s">
        <v>593</v>
      </c>
      <c r="T353" s="21" t="s">
        <v>592</v>
      </c>
      <c r="U353" s="21" t="s">
        <v>592</v>
      </c>
      <c r="V353" s="21" t="s">
        <v>592</v>
      </c>
      <c r="W353" s="21" t="s">
        <v>592</v>
      </c>
      <c r="X353" s="21" t="s">
        <v>592</v>
      </c>
      <c r="Y353" s="21" t="s">
        <v>592</v>
      </c>
      <c r="Z353" s="21" t="s">
        <v>592</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 0)</f>
        <v>0.05</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13936643.8356164</v>
      </c>
      <c r="AQ353" s="27" t="s">
        <v>594</v>
      </c>
    </row>
    <row r="354" customFormat="false" ht="13.8" hidden="false" customHeight="false" outlineLevel="0" collapsed="false">
      <c r="A354" s="17"/>
      <c r="B354" s="17" t="s">
        <v>596</v>
      </c>
      <c r="C354" s="17" t="s">
        <v>510</v>
      </c>
      <c r="D354" s="17" t="s">
        <v>532</v>
      </c>
      <c r="E354" s="18" t="s">
        <v>630</v>
      </c>
      <c r="F354" s="19" t="n">
        <v>0</v>
      </c>
      <c r="G354" s="18" t="s">
        <v>589</v>
      </c>
      <c r="H354" s="18" t="s">
        <v>629</v>
      </c>
      <c r="I354" s="18" t="s">
        <v>591</v>
      </c>
      <c r="J354" s="19" t="n">
        <v>400000000</v>
      </c>
      <c r="K354" s="19" t="n">
        <v>100000000</v>
      </c>
      <c r="L354" s="0" t="n">
        <v>2014</v>
      </c>
      <c r="M354" s="20" t="n">
        <v>41640</v>
      </c>
      <c r="N354" s="20" t="n">
        <v>43831</v>
      </c>
      <c r="O354" s="20" t="n">
        <v>43831</v>
      </c>
      <c r="P354" s="20" t="n">
        <v>44196</v>
      </c>
      <c r="Q354" s="21" t="s">
        <v>592</v>
      </c>
      <c r="R354" s="21" t="s">
        <v>592</v>
      </c>
      <c r="S354" s="19" t="s">
        <v>593</v>
      </c>
      <c r="T354" s="21" t="s">
        <v>592</v>
      </c>
      <c r="U354" s="21" t="s">
        <v>592</v>
      </c>
      <c r="V354" s="21" t="s">
        <v>592</v>
      </c>
      <c r="W354" s="21" t="s">
        <v>592</v>
      </c>
      <c r="X354" s="21" t="s">
        <v>592</v>
      </c>
      <c r="Y354" s="21" t="s">
        <v>592</v>
      </c>
      <c r="Z354" s="21" t="s">
        <v>592</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 0)</f>
        <v>0.05</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18286643.8356164</v>
      </c>
      <c r="AQ354" s="27" t="s">
        <v>594</v>
      </c>
    </row>
    <row r="355" customFormat="false" ht="13.8" hidden="false" customHeight="false" outlineLevel="0" collapsed="false">
      <c r="A355" s="17"/>
      <c r="B355" s="17" t="s">
        <v>597</v>
      </c>
      <c r="C355" s="17" t="s">
        <v>510</v>
      </c>
      <c r="D355" s="17" t="s">
        <v>532</v>
      </c>
      <c r="E355" s="18" t="s">
        <v>630</v>
      </c>
      <c r="F355" s="19" t="n">
        <v>0</v>
      </c>
      <c r="G355" s="18" t="s">
        <v>589</v>
      </c>
      <c r="H355" s="18" t="s">
        <v>629</v>
      </c>
      <c r="I355" s="18" t="s">
        <v>591</v>
      </c>
      <c r="J355" s="19" t="n">
        <v>400000000</v>
      </c>
      <c r="K355" s="19" t="n">
        <v>100000000</v>
      </c>
      <c r="L355" s="0" t="n">
        <v>2010</v>
      </c>
      <c r="M355" s="20" t="n">
        <v>40179</v>
      </c>
      <c r="N355" s="20" t="n">
        <v>43831</v>
      </c>
      <c r="O355" s="20" t="n">
        <v>43831</v>
      </c>
      <c r="P355" s="20" t="n">
        <v>44196</v>
      </c>
      <c r="Q355" s="21" t="s">
        <v>592</v>
      </c>
      <c r="R355" s="21" t="s">
        <v>592</v>
      </c>
      <c r="S355" s="19" t="s">
        <v>593</v>
      </c>
      <c r="T355" s="21" t="s">
        <v>592</v>
      </c>
      <c r="U355" s="21" t="s">
        <v>592</v>
      </c>
      <c r="V355" s="21" t="s">
        <v>592</v>
      </c>
      <c r="W355" s="21" t="s">
        <v>592</v>
      </c>
      <c r="X355" s="21" t="s">
        <v>592</v>
      </c>
      <c r="Y355" s="21" t="s">
        <v>592</v>
      </c>
      <c r="Z355" s="21" t="s">
        <v>592</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n">
        <f aca="false">IF(U355="Y",INDEX('Bieu phi VCX'!$AJ$8:$AL$33,MATCH(E355,'Bieu phi VCX'!$A$8:$A$33,0),MATCH(VLOOKUP(F355,Parameters!$I$2:$J$4,2),'Bieu phi VCX'!$AJ$7:$AL$7,0)), 0)</f>
        <v>0.05</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n">
        <f aca="false">(AJ355*(SUM(AD355,AE355,AF355,AH355,AI355,AK355,AL355,AN355)*K355+AG355)+AM355*K355)*AO355</f>
        <v>10786643.8356164</v>
      </c>
      <c r="AQ355" s="27" t="s">
        <v>594</v>
      </c>
    </row>
    <row r="356" customFormat="false" ht="13.8" hidden="false" customHeight="false" outlineLevel="0" collapsed="false">
      <c r="A356" s="17"/>
      <c r="B356" s="17" t="s">
        <v>598</v>
      </c>
      <c r="C356" s="17" t="s">
        <v>510</v>
      </c>
      <c r="D356" s="17" t="s">
        <v>532</v>
      </c>
      <c r="E356" s="18" t="s">
        <v>630</v>
      </c>
      <c r="F356" s="19" t="n">
        <v>0</v>
      </c>
      <c r="G356" s="18" t="s">
        <v>589</v>
      </c>
      <c r="H356" s="18" t="s">
        <v>629</v>
      </c>
      <c r="I356" s="18" t="s">
        <v>591</v>
      </c>
      <c r="J356" s="19" t="n">
        <v>400000000</v>
      </c>
      <c r="K356" s="19" t="n">
        <v>400000000</v>
      </c>
      <c r="L356" s="0" t="n">
        <v>2005</v>
      </c>
      <c r="M356" s="20" t="n">
        <v>38353</v>
      </c>
      <c r="N356" s="20" t="n">
        <v>43831</v>
      </c>
      <c r="O356" s="20" t="n">
        <v>43831</v>
      </c>
      <c r="P356" s="20" t="n">
        <v>44196</v>
      </c>
      <c r="Q356" s="21" t="s">
        <v>592</v>
      </c>
      <c r="R356" s="21" t="s">
        <v>592</v>
      </c>
      <c r="S356" s="19" t="n">
        <v>9000000</v>
      </c>
      <c r="T356" s="21" t="s">
        <v>592</v>
      </c>
      <c r="U356" s="21" t="s">
        <v>592</v>
      </c>
      <c r="V356" s="21" t="s">
        <v>592</v>
      </c>
      <c r="W356" s="21" t="s">
        <v>592</v>
      </c>
      <c r="X356" s="21" t="s">
        <v>592</v>
      </c>
      <c r="Y356" s="21" t="s">
        <v>592</v>
      </c>
      <c r="Z356" s="21" t="s">
        <v>592</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n">
        <f aca="false">IF(U356="Y",INDEX('Bieu phi VCX'!$AJ$8:$AL$33,MATCH(E356,'Bieu phi VCX'!$A$8:$A$33,0),MATCH(VLOOKUP(F356,Parameters!$I$2:$J$4,2),'Bieu phi VCX'!$AJ$7:$AL$7,0)), 0)</f>
        <v>0.05</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n">
        <f aca="false">(AJ356*(SUM(AD356,AE356,AF356,AH356,AI356,AK356,AL356,AN356)*K356+AG356)+AM356*K356)*AO356</f>
        <v>46446575.3424658</v>
      </c>
      <c r="AQ356" s="27" t="s">
        <v>594</v>
      </c>
    </row>
    <row r="357" customFormat="false" ht="13.8" hidden="false" customHeight="false" outlineLevel="0" collapsed="false">
      <c r="A357" s="17" t="s">
        <v>600</v>
      </c>
      <c r="B357" s="17" t="s">
        <v>587</v>
      </c>
      <c r="C357" s="17" t="s">
        <v>510</v>
      </c>
      <c r="D357" s="17" t="s">
        <v>532</v>
      </c>
      <c r="E357" s="18" t="s">
        <v>630</v>
      </c>
      <c r="F357" s="19" t="n">
        <v>0</v>
      </c>
      <c r="G357" s="18" t="s">
        <v>589</v>
      </c>
      <c r="H357" s="18" t="s">
        <v>629</v>
      </c>
      <c r="I357" s="18" t="s">
        <v>591</v>
      </c>
      <c r="J357" s="19" t="n">
        <v>410000000</v>
      </c>
      <c r="K357" s="19" t="n">
        <v>400000000</v>
      </c>
      <c r="L357" s="0" t="n">
        <v>2020</v>
      </c>
      <c r="M357" s="20" t="n">
        <v>43831</v>
      </c>
      <c r="N357" s="20" t="n">
        <v>43831</v>
      </c>
      <c r="O357" s="20" t="n">
        <v>43831</v>
      </c>
      <c r="P357" s="20" t="n">
        <v>44196</v>
      </c>
      <c r="Q357" s="21" t="s">
        <v>592</v>
      </c>
      <c r="R357" s="21" t="s">
        <v>592</v>
      </c>
      <c r="S357" s="19" t="s">
        <v>593</v>
      </c>
      <c r="T357" s="21" t="s">
        <v>592</v>
      </c>
      <c r="U357" s="21" t="s">
        <v>592</v>
      </c>
      <c r="V357" s="21" t="s">
        <v>592</v>
      </c>
      <c r="W357" s="21" t="s">
        <v>592</v>
      </c>
      <c r="X357" s="21" t="s">
        <v>592</v>
      </c>
      <c r="Y357" s="21" t="s">
        <v>592</v>
      </c>
      <c r="Z357" s="21" t="s">
        <v>592</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 0)</f>
        <v>0.05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45546575.3424658</v>
      </c>
      <c r="AQ357" s="27" t="s">
        <v>594</v>
      </c>
    </row>
    <row r="358" customFormat="false" ht="13.8" hidden="false" customHeight="false" outlineLevel="0" collapsed="false">
      <c r="A358" s="17"/>
      <c r="B358" s="17" t="s">
        <v>595</v>
      </c>
      <c r="C358" s="17" t="s">
        <v>510</v>
      </c>
      <c r="D358" s="17" t="s">
        <v>532</v>
      </c>
      <c r="E358" s="18" t="s">
        <v>630</v>
      </c>
      <c r="F358" s="19" t="n">
        <v>0</v>
      </c>
      <c r="G358" s="18" t="s">
        <v>589</v>
      </c>
      <c r="H358" s="18" t="s">
        <v>629</v>
      </c>
      <c r="I358" s="18" t="s">
        <v>591</v>
      </c>
      <c r="J358" s="19" t="n">
        <v>500000000</v>
      </c>
      <c r="K358" s="19" t="n">
        <v>400000000</v>
      </c>
      <c r="L358" s="0" t="n">
        <v>2017</v>
      </c>
      <c r="M358" s="20" t="n">
        <v>42736</v>
      </c>
      <c r="N358" s="20" t="n">
        <v>43831</v>
      </c>
      <c r="O358" s="20" t="n">
        <v>43831</v>
      </c>
      <c r="P358" s="20" t="n">
        <v>44196</v>
      </c>
      <c r="Q358" s="21" t="s">
        <v>592</v>
      </c>
      <c r="R358" s="21" t="s">
        <v>592</v>
      </c>
      <c r="S358" s="19" t="s">
        <v>593</v>
      </c>
      <c r="T358" s="21" t="s">
        <v>592</v>
      </c>
      <c r="U358" s="21" t="s">
        <v>592</v>
      </c>
      <c r="V358" s="21" t="s">
        <v>592</v>
      </c>
      <c r="W358" s="21" t="s">
        <v>592</v>
      </c>
      <c r="X358" s="21" t="s">
        <v>592</v>
      </c>
      <c r="Y358" s="21" t="s">
        <v>592</v>
      </c>
      <c r="Z358" s="21" t="s">
        <v>592</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 0)</f>
        <v>0.05</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47946575.3424658</v>
      </c>
      <c r="AQ358" s="27" t="s">
        <v>594</v>
      </c>
    </row>
    <row r="359" customFormat="false" ht="13.8" hidden="false" customHeight="false" outlineLevel="0" collapsed="false">
      <c r="A359" s="17"/>
      <c r="B359" s="17" t="s">
        <v>596</v>
      </c>
      <c r="C359" s="17" t="s">
        <v>510</v>
      </c>
      <c r="D359" s="17" t="s">
        <v>532</v>
      </c>
      <c r="E359" s="18" t="s">
        <v>630</v>
      </c>
      <c r="F359" s="19" t="n">
        <v>0</v>
      </c>
      <c r="G359" s="18" t="s">
        <v>589</v>
      </c>
      <c r="H359" s="18" t="s">
        <v>629</v>
      </c>
      <c r="I359" s="18" t="s">
        <v>591</v>
      </c>
      <c r="J359" s="19" t="n">
        <v>450000000</v>
      </c>
      <c r="K359" s="19" t="n">
        <v>400000000</v>
      </c>
      <c r="L359" s="0" t="n">
        <v>2014</v>
      </c>
      <c r="M359" s="20" t="n">
        <v>41640</v>
      </c>
      <c r="N359" s="20" t="n">
        <v>43831</v>
      </c>
      <c r="O359" s="20" t="n">
        <v>43831</v>
      </c>
      <c r="P359" s="20" t="n">
        <v>44196</v>
      </c>
      <c r="Q359" s="21" t="s">
        <v>592</v>
      </c>
      <c r="R359" s="21" t="s">
        <v>592</v>
      </c>
      <c r="S359" s="19" t="s">
        <v>593</v>
      </c>
      <c r="T359" s="21" t="s">
        <v>592</v>
      </c>
      <c r="U359" s="21" t="s">
        <v>592</v>
      </c>
      <c r="V359" s="21" t="s">
        <v>592</v>
      </c>
      <c r="W359" s="21" t="s">
        <v>592</v>
      </c>
      <c r="X359" s="21" t="s">
        <v>592</v>
      </c>
      <c r="Y359" s="21" t="s">
        <v>592</v>
      </c>
      <c r="Z359" s="21" t="s">
        <v>592</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 0)</f>
        <v>0.05</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54546575.3424658</v>
      </c>
      <c r="AQ359" s="27" t="s">
        <v>594</v>
      </c>
    </row>
    <row r="360" customFormat="false" ht="13.8" hidden="false" customHeight="false" outlineLevel="0" collapsed="false">
      <c r="A360" s="17"/>
      <c r="B360" s="17" t="s">
        <v>597</v>
      </c>
      <c r="C360" s="17" t="s">
        <v>510</v>
      </c>
      <c r="D360" s="17" t="s">
        <v>532</v>
      </c>
      <c r="E360" s="18" t="s">
        <v>630</v>
      </c>
      <c r="F360" s="19" t="n">
        <v>0</v>
      </c>
      <c r="G360" s="18" t="s">
        <v>589</v>
      </c>
      <c r="H360" s="18" t="s">
        <v>629</v>
      </c>
      <c r="I360" s="18" t="s">
        <v>591</v>
      </c>
      <c r="J360" s="19" t="n">
        <v>600000000</v>
      </c>
      <c r="K360" s="19" t="n">
        <v>400000000</v>
      </c>
      <c r="L360" s="0" t="n">
        <v>2010</v>
      </c>
      <c r="M360" s="20" t="n">
        <v>40179</v>
      </c>
      <c r="N360" s="20" t="n">
        <v>43831</v>
      </c>
      <c r="O360" s="20" t="n">
        <v>43831</v>
      </c>
      <c r="P360" s="20" t="n">
        <v>44196</v>
      </c>
      <c r="Q360" s="21" t="s">
        <v>592</v>
      </c>
      <c r="R360" s="21" t="s">
        <v>592</v>
      </c>
      <c r="S360" s="19" t="s">
        <v>593</v>
      </c>
      <c r="T360" s="21" t="s">
        <v>592</v>
      </c>
      <c r="U360" s="21" t="s">
        <v>592</v>
      </c>
      <c r="V360" s="21" t="s">
        <v>592</v>
      </c>
      <c r="W360" s="21" t="s">
        <v>592</v>
      </c>
      <c r="X360" s="21" t="s">
        <v>592</v>
      </c>
      <c r="Y360" s="21" t="s">
        <v>592</v>
      </c>
      <c r="Z360" s="21" t="s">
        <v>592</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 0)</f>
        <v>0.05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58146575.3424658</v>
      </c>
      <c r="AQ360" s="27" t="s">
        <v>594</v>
      </c>
    </row>
    <row r="361" customFormat="false" ht="13.8" hidden="false" customHeight="false" outlineLevel="0" collapsed="false">
      <c r="A361" s="17"/>
      <c r="B361" s="17" t="s">
        <v>598</v>
      </c>
      <c r="C361" s="17" t="s">
        <v>510</v>
      </c>
      <c r="D361" s="17" t="s">
        <v>532</v>
      </c>
      <c r="E361" s="18" t="s">
        <v>630</v>
      </c>
      <c r="F361" s="19" t="n">
        <v>0</v>
      </c>
      <c r="G361" s="18" t="s">
        <v>589</v>
      </c>
      <c r="H361" s="18" t="s">
        <v>629</v>
      </c>
      <c r="I361" s="18" t="s">
        <v>591</v>
      </c>
      <c r="J361" s="19" t="n">
        <v>600000000</v>
      </c>
      <c r="K361" s="19" t="n">
        <v>400000000</v>
      </c>
      <c r="L361" s="0" t="n">
        <v>2005</v>
      </c>
      <c r="M361" s="20" t="n">
        <v>38353</v>
      </c>
      <c r="N361" s="20" t="n">
        <v>43831</v>
      </c>
      <c r="O361" s="20" t="n">
        <v>43831</v>
      </c>
      <c r="P361" s="20" t="n">
        <v>44196</v>
      </c>
      <c r="Q361" s="21" t="s">
        <v>592</v>
      </c>
      <c r="R361" s="21" t="s">
        <v>592</v>
      </c>
      <c r="S361" s="19" t="n">
        <v>9000000</v>
      </c>
      <c r="T361" s="21" t="s">
        <v>592</v>
      </c>
      <c r="U361" s="21" t="s">
        <v>592</v>
      </c>
      <c r="V361" s="21" t="s">
        <v>592</v>
      </c>
      <c r="W361" s="21" t="s">
        <v>592</v>
      </c>
      <c r="X361" s="21" t="s">
        <v>592</v>
      </c>
      <c r="Y361" s="21" t="s">
        <v>592</v>
      </c>
      <c r="Z361" s="21" t="s">
        <v>592</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 0)</f>
        <v>0.05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61446575.3424658</v>
      </c>
      <c r="AQ361" s="27" t="s">
        <v>594</v>
      </c>
    </row>
    <row r="362" customFormat="false" ht="13.8" hidden="false" customHeight="false" outlineLevel="0" collapsed="false">
      <c r="A362" s="17" t="s">
        <v>586</v>
      </c>
      <c r="B362" s="17" t="s">
        <v>587</v>
      </c>
      <c r="C362" s="17" t="s">
        <v>510</v>
      </c>
      <c r="D362" s="17" t="s">
        <v>521</v>
      </c>
      <c r="E362" s="18" t="s">
        <v>631</v>
      </c>
      <c r="F362" s="19" t="n">
        <v>0</v>
      </c>
      <c r="G362" s="18" t="s">
        <v>589</v>
      </c>
      <c r="H362" s="18" t="s">
        <v>629</v>
      </c>
      <c r="I362" s="18" t="s">
        <v>591</v>
      </c>
      <c r="J362" s="19" t="n">
        <v>390000000</v>
      </c>
      <c r="K362" s="19" t="n">
        <v>100000000</v>
      </c>
      <c r="L362" s="0" t="n">
        <v>2020</v>
      </c>
      <c r="M362" s="20" t="n">
        <v>43831</v>
      </c>
      <c r="N362" s="20" t="n">
        <v>43831</v>
      </c>
      <c r="O362" s="20" t="n">
        <v>43831</v>
      </c>
      <c r="P362" s="20" t="n">
        <v>44196</v>
      </c>
      <c r="Q362" s="21" t="s">
        <v>592</v>
      </c>
      <c r="R362" s="21" t="s">
        <v>592</v>
      </c>
      <c r="S362" s="19" t="s">
        <v>593</v>
      </c>
      <c r="T362" s="21" t="s">
        <v>592</v>
      </c>
      <c r="U362" s="21" t="s">
        <v>592</v>
      </c>
      <c r="V362" s="21" t="s">
        <v>592</v>
      </c>
      <c r="W362" s="21" t="s">
        <v>592</v>
      </c>
      <c r="X362" s="21" t="s">
        <v>592</v>
      </c>
      <c r="Y362" s="21" t="s">
        <v>592</v>
      </c>
      <c r="Z362" s="21" t="s">
        <v>592</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 0)</f>
        <v>0.05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12436643.8356164</v>
      </c>
      <c r="AQ362" s="27" t="s">
        <v>594</v>
      </c>
    </row>
    <row r="363" customFormat="false" ht="13.8" hidden="false" customHeight="false" outlineLevel="0" collapsed="false">
      <c r="A363" s="17"/>
      <c r="B363" s="17" t="s">
        <v>595</v>
      </c>
      <c r="C363" s="17" t="s">
        <v>510</v>
      </c>
      <c r="D363" s="17" t="s">
        <v>521</v>
      </c>
      <c r="E363" s="18" t="s">
        <v>631</v>
      </c>
      <c r="F363" s="19" t="n">
        <v>0</v>
      </c>
      <c r="G363" s="18" t="s">
        <v>589</v>
      </c>
      <c r="H363" s="18" t="s">
        <v>629</v>
      </c>
      <c r="I363" s="18" t="s">
        <v>591</v>
      </c>
      <c r="J363" s="19" t="n">
        <v>390000000</v>
      </c>
      <c r="K363" s="19" t="n">
        <v>100000000</v>
      </c>
      <c r="L363" s="0" t="n">
        <v>2017</v>
      </c>
      <c r="M363" s="20" t="n">
        <v>42736</v>
      </c>
      <c r="N363" s="20" t="n">
        <v>43831</v>
      </c>
      <c r="O363" s="20" t="n">
        <v>43831</v>
      </c>
      <c r="P363" s="20" t="n">
        <v>44196</v>
      </c>
      <c r="Q363" s="21" t="s">
        <v>592</v>
      </c>
      <c r="R363" s="21" t="s">
        <v>592</v>
      </c>
      <c r="S363" s="19" t="s">
        <v>593</v>
      </c>
      <c r="T363" s="21" t="s">
        <v>592</v>
      </c>
      <c r="U363" s="21" t="s">
        <v>592</v>
      </c>
      <c r="V363" s="21" t="s">
        <v>592</v>
      </c>
      <c r="W363" s="21" t="s">
        <v>592</v>
      </c>
      <c r="X363" s="21" t="s">
        <v>592</v>
      </c>
      <c r="Y363" s="21" t="s">
        <v>592</v>
      </c>
      <c r="Z363" s="21" t="s">
        <v>592</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 0)</f>
        <v>0.05</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13186643.8356164</v>
      </c>
      <c r="AQ363" s="27" t="s">
        <v>594</v>
      </c>
    </row>
    <row r="364" customFormat="false" ht="13.8" hidden="false" customHeight="false" outlineLevel="0" collapsed="false">
      <c r="A364" s="17"/>
      <c r="B364" s="17" t="s">
        <v>596</v>
      </c>
      <c r="C364" s="17" t="s">
        <v>510</v>
      </c>
      <c r="D364" s="17" t="s">
        <v>521</v>
      </c>
      <c r="E364" s="18" t="s">
        <v>631</v>
      </c>
      <c r="F364" s="19" t="n">
        <v>0</v>
      </c>
      <c r="G364" s="18" t="s">
        <v>589</v>
      </c>
      <c r="H364" s="18" t="s">
        <v>629</v>
      </c>
      <c r="I364" s="18" t="s">
        <v>591</v>
      </c>
      <c r="J364" s="19" t="n">
        <v>390000000</v>
      </c>
      <c r="K364" s="19" t="n">
        <v>100000000</v>
      </c>
      <c r="L364" s="0" t="n">
        <v>2014</v>
      </c>
      <c r="M364" s="20" t="n">
        <v>41640</v>
      </c>
      <c r="N364" s="20" t="n">
        <v>43831</v>
      </c>
      <c r="O364" s="20" t="n">
        <v>43831</v>
      </c>
      <c r="P364" s="20" t="n">
        <v>44196</v>
      </c>
      <c r="Q364" s="21" t="s">
        <v>592</v>
      </c>
      <c r="R364" s="21" t="s">
        <v>592</v>
      </c>
      <c r="S364" s="19" t="s">
        <v>593</v>
      </c>
      <c r="T364" s="21" t="s">
        <v>592</v>
      </c>
      <c r="U364" s="21" t="s">
        <v>592</v>
      </c>
      <c r="V364" s="21" t="s">
        <v>592</v>
      </c>
      <c r="W364" s="21" t="s">
        <v>592</v>
      </c>
      <c r="X364" s="21" t="s">
        <v>592</v>
      </c>
      <c r="Y364" s="21" t="s">
        <v>592</v>
      </c>
      <c r="Z364" s="21" t="s">
        <v>592</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 0)</f>
        <v>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17161643.8356164</v>
      </c>
      <c r="AQ364" s="27" t="s">
        <v>594</v>
      </c>
    </row>
    <row r="365" customFormat="false" ht="13.8" hidden="false" customHeight="false" outlineLevel="0" collapsed="false">
      <c r="A365" s="17"/>
      <c r="B365" s="17" t="s">
        <v>597</v>
      </c>
      <c r="C365" s="17" t="s">
        <v>510</v>
      </c>
      <c r="D365" s="17" t="s">
        <v>521</v>
      </c>
      <c r="E365" s="18" t="s">
        <v>631</v>
      </c>
      <c r="F365" s="19" t="n">
        <v>0</v>
      </c>
      <c r="G365" s="18" t="s">
        <v>589</v>
      </c>
      <c r="H365" s="18" t="s">
        <v>629</v>
      </c>
      <c r="I365" s="18" t="s">
        <v>591</v>
      </c>
      <c r="J365" s="19" t="n">
        <v>390000000</v>
      </c>
      <c r="K365" s="19" t="n">
        <v>100000000</v>
      </c>
      <c r="L365" s="0" t="n">
        <v>2010</v>
      </c>
      <c r="M365" s="20" t="n">
        <v>40179</v>
      </c>
      <c r="N365" s="20" t="n">
        <v>43831</v>
      </c>
      <c r="O365" s="20" t="n">
        <v>43831</v>
      </c>
      <c r="P365" s="20" t="n">
        <v>44196</v>
      </c>
      <c r="Q365" s="21" t="s">
        <v>592</v>
      </c>
      <c r="R365" s="21" t="s">
        <v>592</v>
      </c>
      <c r="S365" s="19" t="s">
        <v>593</v>
      </c>
      <c r="T365" s="21" t="s">
        <v>592</v>
      </c>
      <c r="U365" s="21" t="s">
        <v>592</v>
      </c>
      <c r="V365" s="21" t="s">
        <v>592</v>
      </c>
      <c r="W365" s="21" t="s">
        <v>592</v>
      </c>
      <c r="X365" s="21" t="s">
        <v>592</v>
      </c>
      <c r="Y365" s="21" t="s">
        <v>592</v>
      </c>
      <c r="Z365" s="21" t="s">
        <v>592</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 0)</f>
        <v>0.05</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18211643.8356164</v>
      </c>
      <c r="AQ365" s="27" t="s">
        <v>594</v>
      </c>
    </row>
    <row r="366" customFormat="false" ht="13.8" hidden="false" customHeight="false" outlineLevel="0" collapsed="false">
      <c r="A366" s="17"/>
      <c r="B366" s="17" t="s">
        <v>598</v>
      </c>
      <c r="C366" s="17" t="s">
        <v>510</v>
      </c>
      <c r="D366" s="17" t="s">
        <v>521</v>
      </c>
      <c r="E366" s="18" t="s">
        <v>631</v>
      </c>
      <c r="F366" s="19" t="n">
        <v>0</v>
      </c>
      <c r="G366" s="18" t="s">
        <v>589</v>
      </c>
      <c r="H366" s="18" t="s">
        <v>629</v>
      </c>
      <c r="I366" s="18" t="s">
        <v>591</v>
      </c>
      <c r="J366" s="19" t="n">
        <v>390000000</v>
      </c>
      <c r="K366" s="19" t="n">
        <v>400000000</v>
      </c>
      <c r="L366" s="0" t="n">
        <v>2005</v>
      </c>
      <c r="M366" s="20" t="n">
        <v>38353</v>
      </c>
      <c r="N366" s="20" t="n">
        <v>43831</v>
      </c>
      <c r="O366" s="20" t="n">
        <v>43831</v>
      </c>
      <c r="P366" s="20" t="n">
        <v>44196</v>
      </c>
      <c r="Q366" s="21" t="s">
        <v>592</v>
      </c>
      <c r="R366" s="21" t="s">
        <v>592</v>
      </c>
      <c r="S366" s="19" t="n">
        <v>9000000</v>
      </c>
      <c r="T366" s="21" t="s">
        <v>592</v>
      </c>
      <c r="U366" s="21" t="s">
        <v>592</v>
      </c>
      <c r="V366" s="21" t="s">
        <v>592</v>
      </c>
      <c r="W366" s="21" t="s">
        <v>592</v>
      </c>
      <c r="X366" s="21" t="s">
        <v>592</v>
      </c>
      <c r="Y366" s="21" t="s">
        <v>592</v>
      </c>
      <c r="Z366" s="21" t="s">
        <v>592</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 0)</f>
        <v>0.05</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76146575.3424658</v>
      </c>
      <c r="AQ366" s="27" t="s">
        <v>594</v>
      </c>
    </row>
    <row r="367" customFormat="false" ht="13.8" hidden="false" customHeight="false" outlineLevel="0" collapsed="false">
      <c r="A367" s="17" t="s">
        <v>599</v>
      </c>
      <c r="B367" s="17" t="s">
        <v>587</v>
      </c>
      <c r="C367" s="17" t="s">
        <v>510</v>
      </c>
      <c r="D367" s="17" t="s">
        <v>521</v>
      </c>
      <c r="E367" s="18" t="s">
        <v>631</v>
      </c>
      <c r="F367" s="19" t="n">
        <v>0</v>
      </c>
      <c r="G367" s="18" t="s">
        <v>589</v>
      </c>
      <c r="H367" s="18" t="s">
        <v>629</v>
      </c>
      <c r="I367" s="18" t="s">
        <v>591</v>
      </c>
      <c r="J367" s="19" t="n">
        <v>400000000</v>
      </c>
      <c r="K367" s="19" t="n">
        <v>100000000</v>
      </c>
      <c r="L367" s="0" t="n">
        <v>2020</v>
      </c>
      <c r="M367" s="20" t="n">
        <v>43831</v>
      </c>
      <c r="N367" s="20" t="n">
        <v>43831</v>
      </c>
      <c r="O367" s="20" t="n">
        <v>43831</v>
      </c>
      <c r="P367" s="20" t="n">
        <v>44196</v>
      </c>
      <c r="Q367" s="21" t="s">
        <v>592</v>
      </c>
      <c r="R367" s="21" t="s">
        <v>592</v>
      </c>
      <c r="S367" s="19" t="s">
        <v>593</v>
      </c>
      <c r="T367" s="21" t="s">
        <v>592</v>
      </c>
      <c r="U367" s="21" t="s">
        <v>592</v>
      </c>
      <c r="V367" s="21" t="s">
        <v>592</v>
      </c>
      <c r="W367" s="21" t="s">
        <v>592</v>
      </c>
      <c r="X367" s="21" t="s">
        <v>592</v>
      </c>
      <c r="Y367" s="21" t="s">
        <v>592</v>
      </c>
      <c r="Z367" s="21" t="s">
        <v>592</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 0)</f>
        <v>0.05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12436643.8356164</v>
      </c>
      <c r="AQ367" s="27" t="s">
        <v>594</v>
      </c>
    </row>
    <row r="368" customFormat="false" ht="13.8" hidden="false" customHeight="false" outlineLevel="0" collapsed="false">
      <c r="A368" s="17"/>
      <c r="B368" s="17" t="s">
        <v>595</v>
      </c>
      <c r="C368" s="17" t="s">
        <v>510</v>
      </c>
      <c r="D368" s="17" t="s">
        <v>521</v>
      </c>
      <c r="E368" s="18" t="s">
        <v>631</v>
      </c>
      <c r="F368" s="19" t="n">
        <v>0</v>
      </c>
      <c r="G368" s="18" t="s">
        <v>589</v>
      </c>
      <c r="H368" s="18" t="s">
        <v>629</v>
      </c>
      <c r="I368" s="18" t="s">
        <v>591</v>
      </c>
      <c r="J368" s="19" t="n">
        <v>400000000</v>
      </c>
      <c r="K368" s="19" t="n">
        <v>100000000</v>
      </c>
      <c r="L368" s="0" t="n">
        <v>2017</v>
      </c>
      <c r="M368" s="20" t="n">
        <v>42736</v>
      </c>
      <c r="N368" s="20" t="n">
        <v>43831</v>
      </c>
      <c r="O368" s="20" t="n">
        <v>43831</v>
      </c>
      <c r="P368" s="20" t="n">
        <v>44196</v>
      </c>
      <c r="Q368" s="21" t="s">
        <v>592</v>
      </c>
      <c r="R368" s="21" t="s">
        <v>592</v>
      </c>
      <c r="S368" s="19" t="s">
        <v>593</v>
      </c>
      <c r="T368" s="21" t="s">
        <v>592</v>
      </c>
      <c r="U368" s="21" t="s">
        <v>592</v>
      </c>
      <c r="V368" s="21" t="s">
        <v>592</v>
      </c>
      <c r="W368" s="21" t="s">
        <v>592</v>
      </c>
      <c r="X368" s="21" t="s">
        <v>592</v>
      </c>
      <c r="Y368" s="21" t="s">
        <v>592</v>
      </c>
      <c r="Z368" s="21" t="s">
        <v>592</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 0)</f>
        <v>0.05</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13186643.8356164</v>
      </c>
      <c r="AQ368" s="27" t="s">
        <v>594</v>
      </c>
    </row>
    <row r="369" customFormat="false" ht="13.8" hidden="false" customHeight="false" outlineLevel="0" collapsed="false">
      <c r="A369" s="17"/>
      <c r="B369" s="17" t="s">
        <v>596</v>
      </c>
      <c r="C369" s="17" t="s">
        <v>510</v>
      </c>
      <c r="D369" s="17" t="s">
        <v>521</v>
      </c>
      <c r="E369" s="18" t="s">
        <v>631</v>
      </c>
      <c r="F369" s="19" t="n">
        <v>0</v>
      </c>
      <c r="G369" s="18" t="s">
        <v>589</v>
      </c>
      <c r="H369" s="18" t="s">
        <v>629</v>
      </c>
      <c r="I369" s="18" t="s">
        <v>591</v>
      </c>
      <c r="J369" s="19" t="n">
        <v>400000000</v>
      </c>
      <c r="K369" s="19" t="n">
        <v>100000000</v>
      </c>
      <c r="L369" s="0" t="n">
        <v>2014</v>
      </c>
      <c r="M369" s="20" t="n">
        <v>41640</v>
      </c>
      <c r="N369" s="20" t="n">
        <v>43831</v>
      </c>
      <c r="O369" s="20" t="n">
        <v>43831</v>
      </c>
      <c r="P369" s="20" t="n">
        <v>44196</v>
      </c>
      <c r="Q369" s="21" t="s">
        <v>592</v>
      </c>
      <c r="R369" s="21" t="s">
        <v>592</v>
      </c>
      <c r="S369" s="19" t="s">
        <v>593</v>
      </c>
      <c r="T369" s="21" t="s">
        <v>592</v>
      </c>
      <c r="U369" s="21" t="s">
        <v>592</v>
      </c>
      <c r="V369" s="21" t="s">
        <v>592</v>
      </c>
      <c r="W369" s="21" t="s">
        <v>592</v>
      </c>
      <c r="X369" s="21" t="s">
        <v>592</v>
      </c>
      <c r="Y369" s="21" t="s">
        <v>592</v>
      </c>
      <c r="Z369" s="21" t="s">
        <v>592</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 0)</f>
        <v>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17161643.8356164</v>
      </c>
      <c r="AQ369" s="27" t="s">
        <v>594</v>
      </c>
    </row>
    <row r="370" customFormat="false" ht="13.8" hidden="false" customHeight="false" outlineLevel="0" collapsed="false">
      <c r="A370" s="17"/>
      <c r="B370" s="17" t="s">
        <v>597</v>
      </c>
      <c r="C370" s="17" t="s">
        <v>510</v>
      </c>
      <c r="D370" s="17" t="s">
        <v>521</v>
      </c>
      <c r="E370" s="18" t="s">
        <v>631</v>
      </c>
      <c r="F370" s="19" t="n">
        <v>0</v>
      </c>
      <c r="G370" s="18" t="s">
        <v>589</v>
      </c>
      <c r="H370" s="18" t="s">
        <v>629</v>
      </c>
      <c r="I370" s="18" t="s">
        <v>591</v>
      </c>
      <c r="J370" s="19" t="n">
        <v>400000000</v>
      </c>
      <c r="K370" s="19" t="n">
        <v>100000000</v>
      </c>
      <c r="L370" s="0" t="n">
        <v>2010</v>
      </c>
      <c r="M370" s="20" t="n">
        <v>40179</v>
      </c>
      <c r="N370" s="20" t="n">
        <v>43831</v>
      </c>
      <c r="O370" s="20" t="n">
        <v>43831</v>
      </c>
      <c r="P370" s="20" t="n">
        <v>44196</v>
      </c>
      <c r="Q370" s="21" t="s">
        <v>592</v>
      </c>
      <c r="R370" s="21" t="s">
        <v>592</v>
      </c>
      <c r="S370" s="19" t="s">
        <v>593</v>
      </c>
      <c r="T370" s="21" t="s">
        <v>592</v>
      </c>
      <c r="U370" s="21" t="s">
        <v>592</v>
      </c>
      <c r="V370" s="21" t="s">
        <v>592</v>
      </c>
      <c r="W370" s="21" t="s">
        <v>592</v>
      </c>
      <c r="X370" s="21" t="s">
        <v>592</v>
      </c>
      <c r="Y370" s="21" t="s">
        <v>592</v>
      </c>
      <c r="Z370" s="21" t="s">
        <v>592</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 0)</f>
        <v>0.05</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18211643.8356164</v>
      </c>
      <c r="AQ370" s="27" t="s">
        <v>594</v>
      </c>
    </row>
    <row r="371" customFormat="false" ht="13.8" hidden="false" customHeight="false" outlineLevel="0" collapsed="false">
      <c r="A371" s="17"/>
      <c r="B371" s="17" t="s">
        <v>598</v>
      </c>
      <c r="C371" s="17" t="s">
        <v>510</v>
      </c>
      <c r="D371" s="17" t="s">
        <v>521</v>
      </c>
      <c r="E371" s="18" t="s">
        <v>631</v>
      </c>
      <c r="F371" s="19" t="n">
        <v>0</v>
      </c>
      <c r="G371" s="18" t="s">
        <v>589</v>
      </c>
      <c r="H371" s="18" t="s">
        <v>629</v>
      </c>
      <c r="I371" s="18" t="s">
        <v>591</v>
      </c>
      <c r="J371" s="19" t="n">
        <v>400000000</v>
      </c>
      <c r="K371" s="19" t="n">
        <v>400000000</v>
      </c>
      <c r="L371" s="0" t="n">
        <v>2005</v>
      </c>
      <c r="M371" s="20" t="n">
        <v>38353</v>
      </c>
      <c r="N371" s="20" t="n">
        <v>43831</v>
      </c>
      <c r="O371" s="20" t="n">
        <v>43831</v>
      </c>
      <c r="P371" s="20" t="n">
        <v>44196</v>
      </c>
      <c r="Q371" s="21" t="s">
        <v>592</v>
      </c>
      <c r="R371" s="21" t="s">
        <v>592</v>
      </c>
      <c r="S371" s="19" t="n">
        <v>9000000</v>
      </c>
      <c r="T371" s="21" t="s">
        <v>592</v>
      </c>
      <c r="U371" s="21" t="s">
        <v>592</v>
      </c>
      <c r="V371" s="21" t="s">
        <v>592</v>
      </c>
      <c r="W371" s="21" t="s">
        <v>592</v>
      </c>
      <c r="X371" s="21" t="s">
        <v>592</v>
      </c>
      <c r="Y371" s="21" t="s">
        <v>592</v>
      </c>
      <c r="Z371" s="21" t="s">
        <v>592</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 0)</f>
        <v>0.05</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76146575.3424658</v>
      </c>
      <c r="AQ371" s="27" t="s">
        <v>594</v>
      </c>
    </row>
    <row r="372" customFormat="false" ht="13.8" hidden="false" customHeight="false" outlineLevel="0" collapsed="false">
      <c r="A372" s="17" t="s">
        <v>600</v>
      </c>
      <c r="B372" s="17" t="s">
        <v>587</v>
      </c>
      <c r="C372" s="17" t="s">
        <v>510</v>
      </c>
      <c r="D372" s="17" t="s">
        <v>521</v>
      </c>
      <c r="E372" s="18" t="s">
        <v>631</v>
      </c>
      <c r="F372" s="19" t="n">
        <v>0</v>
      </c>
      <c r="G372" s="18" t="s">
        <v>589</v>
      </c>
      <c r="H372" s="18" t="s">
        <v>629</v>
      </c>
      <c r="I372" s="18" t="s">
        <v>591</v>
      </c>
      <c r="J372" s="19" t="n">
        <v>410000000</v>
      </c>
      <c r="K372" s="19" t="n">
        <v>400000000</v>
      </c>
      <c r="L372" s="0" t="n">
        <v>2020</v>
      </c>
      <c r="M372" s="20" t="n">
        <v>43831</v>
      </c>
      <c r="N372" s="20" t="n">
        <v>43831</v>
      </c>
      <c r="O372" s="20" t="n">
        <v>43831</v>
      </c>
      <c r="P372" s="20" t="n">
        <v>44196</v>
      </c>
      <c r="Q372" s="21" t="s">
        <v>592</v>
      </c>
      <c r="R372" s="21" t="s">
        <v>592</v>
      </c>
      <c r="S372" s="19" t="s">
        <v>593</v>
      </c>
      <c r="T372" s="21" t="s">
        <v>592</v>
      </c>
      <c r="U372" s="21" t="s">
        <v>592</v>
      </c>
      <c r="V372" s="21" t="s">
        <v>592</v>
      </c>
      <c r="W372" s="21" t="s">
        <v>592</v>
      </c>
      <c r="X372" s="21" t="s">
        <v>592</v>
      </c>
      <c r="Y372" s="21" t="s">
        <v>592</v>
      </c>
      <c r="Z372" s="21" t="s">
        <v>592</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 0)</f>
        <v>0.05</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49146575.3424658</v>
      </c>
      <c r="AQ372" s="27" t="s">
        <v>594</v>
      </c>
    </row>
    <row r="373" customFormat="false" ht="13.8" hidden="false" customHeight="false" outlineLevel="0" collapsed="false">
      <c r="A373" s="17"/>
      <c r="B373" s="17" t="s">
        <v>595</v>
      </c>
      <c r="C373" s="17" t="s">
        <v>510</v>
      </c>
      <c r="D373" s="17" t="s">
        <v>521</v>
      </c>
      <c r="E373" s="18" t="s">
        <v>631</v>
      </c>
      <c r="F373" s="19" t="n">
        <v>0</v>
      </c>
      <c r="G373" s="18" t="s">
        <v>589</v>
      </c>
      <c r="H373" s="18" t="s">
        <v>629</v>
      </c>
      <c r="I373" s="18" t="s">
        <v>591</v>
      </c>
      <c r="J373" s="19" t="n">
        <v>500000000</v>
      </c>
      <c r="K373" s="19" t="n">
        <v>400000000</v>
      </c>
      <c r="L373" s="0" t="n">
        <v>2017</v>
      </c>
      <c r="M373" s="20" t="n">
        <v>42736</v>
      </c>
      <c r="N373" s="20" t="n">
        <v>43831</v>
      </c>
      <c r="O373" s="20" t="n">
        <v>43831</v>
      </c>
      <c r="P373" s="20" t="n">
        <v>44196</v>
      </c>
      <c r="Q373" s="21" t="s">
        <v>592</v>
      </c>
      <c r="R373" s="21" t="s">
        <v>592</v>
      </c>
      <c r="S373" s="19" t="s">
        <v>593</v>
      </c>
      <c r="T373" s="21" t="s">
        <v>592</v>
      </c>
      <c r="U373" s="21" t="s">
        <v>592</v>
      </c>
      <c r="V373" s="21" t="s">
        <v>592</v>
      </c>
      <c r="W373" s="21" t="s">
        <v>592</v>
      </c>
      <c r="X373" s="21" t="s">
        <v>592</v>
      </c>
      <c r="Y373" s="21" t="s">
        <v>592</v>
      </c>
      <c r="Z373" s="21" t="s">
        <v>592</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 0)</f>
        <v>0.05</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51546575.3424658</v>
      </c>
      <c r="AQ373" s="27" t="s">
        <v>594</v>
      </c>
    </row>
    <row r="374" customFormat="false" ht="13.8" hidden="false" customHeight="false" outlineLevel="0" collapsed="false">
      <c r="A374" s="17"/>
      <c r="B374" s="17" t="s">
        <v>596</v>
      </c>
      <c r="C374" s="17" t="s">
        <v>510</v>
      </c>
      <c r="D374" s="17" t="s">
        <v>521</v>
      </c>
      <c r="E374" s="18" t="s">
        <v>631</v>
      </c>
      <c r="F374" s="19" t="n">
        <v>0</v>
      </c>
      <c r="G374" s="18" t="s">
        <v>589</v>
      </c>
      <c r="H374" s="18" t="s">
        <v>629</v>
      </c>
      <c r="I374" s="18" t="s">
        <v>591</v>
      </c>
      <c r="J374" s="19" t="n">
        <v>450000000</v>
      </c>
      <c r="K374" s="19" t="n">
        <v>400000000</v>
      </c>
      <c r="L374" s="0" t="n">
        <v>2014</v>
      </c>
      <c r="M374" s="20" t="n">
        <v>41640</v>
      </c>
      <c r="N374" s="20" t="n">
        <v>43831</v>
      </c>
      <c r="O374" s="20" t="n">
        <v>43831</v>
      </c>
      <c r="P374" s="20" t="n">
        <v>44196</v>
      </c>
      <c r="Q374" s="21" t="s">
        <v>592</v>
      </c>
      <c r="R374" s="21" t="s">
        <v>592</v>
      </c>
      <c r="S374" s="19" t="s">
        <v>593</v>
      </c>
      <c r="T374" s="21" t="s">
        <v>592</v>
      </c>
      <c r="U374" s="21" t="s">
        <v>592</v>
      </c>
      <c r="V374" s="21" t="s">
        <v>592</v>
      </c>
      <c r="W374" s="21" t="s">
        <v>592</v>
      </c>
      <c r="X374" s="21" t="s">
        <v>592</v>
      </c>
      <c r="Y374" s="21" t="s">
        <v>592</v>
      </c>
      <c r="Z374" s="21" t="s">
        <v>592</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 0)</f>
        <v>0.05</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58446575.3424658</v>
      </c>
      <c r="AQ374" s="27" t="s">
        <v>594</v>
      </c>
    </row>
    <row r="375" customFormat="false" ht="13.8" hidden="false" customHeight="false" outlineLevel="0" collapsed="false">
      <c r="A375" s="17"/>
      <c r="B375" s="17" t="s">
        <v>597</v>
      </c>
      <c r="C375" s="17" t="s">
        <v>510</v>
      </c>
      <c r="D375" s="17" t="s">
        <v>521</v>
      </c>
      <c r="E375" s="18" t="s">
        <v>631</v>
      </c>
      <c r="F375" s="19" t="n">
        <v>0</v>
      </c>
      <c r="G375" s="18" t="s">
        <v>589</v>
      </c>
      <c r="H375" s="18" t="s">
        <v>629</v>
      </c>
      <c r="I375" s="18" t="s">
        <v>591</v>
      </c>
      <c r="J375" s="19" t="n">
        <v>600000000</v>
      </c>
      <c r="K375" s="19" t="n">
        <v>400000000</v>
      </c>
      <c r="L375" s="0" t="n">
        <v>2010</v>
      </c>
      <c r="M375" s="20" t="n">
        <v>40179</v>
      </c>
      <c r="N375" s="20" t="n">
        <v>43831</v>
      </c>
      <c r="O375" s="20" t="n">
        <v>43831</v>
      </c>
      <c r="P375" s="20" t="n">
        <v>44196</v>
      </c>
      <c r="Q375" s="21" t="s">
        <v>592</v>
      </c>
      <c r="R375" s="21" t="s">
        <v>592</v>
      </c>
      <c r="S375" s="19" t="s">
        <v>593</v>
      </c>
      <c r="T375" s="21" t="s">
        <v>592</v>
      </c>
      <c r="U375" s="21" t="s">
        <v>592</v>
      </c>
      <c r="V375" s="21" t="s">
        <v>592</v>
      </c>
      <c r="W375" s="21" t="s">
        <v>592</v>
      </c>
      <c r="X375" s="21" t="s">
        <v>592</v>
      </c>
      <c r="Y375" s="21" t="s">
        <v>592</v>
      </c>
      <c r="Z375" s="21" t="s">
        <v>592</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 0)</f>
        <v>0.05</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60846575.3424658</v>
      </c>
      <c r="AQ375" s="27" t="s">
        <v>594</v>
      </c>
    </row>
    <row r="376" customFormat="false" ht="13.8" hidden="false" customHeight="false" outlineLevel="0" collapsed="false">
      <c r="A376" s="17"/>
      <c r="B376" s="17" t="s">
        <v>598</v>
      </c>
      <c r="C376" s="17" t="s">
        <v>510</v>
      </c>
      <c r="D376" s="17" t="s">
        <v>521</v>
      </c>
      <c r="E376" s="18" t="s">
        <v>631</v>
      </c>
      <c r="F376" s="19" t="n">
        <v>0</v>
      </c>
      <c r="G376" s="18" t="s">
        <v>589</v>
      </c>
      <c r="H376" s="18" t="s">
        <v>629</v>
      </c>
      <c r="I376" s="18" t="s">
        <v>591</v>
      </c>
      <c r="J376" s="19" t="n">
        <v>600000000</v>
      </c>
      <c r="K376" s="19" t="n">
        <v>400000000</v>
      </c>
      <c r="L376" s="0" t="n">
        <v>2005</v>
      </c>
      <c r="M376" s="20" t="n">
        <v>38353</v>
      </c>
      <c r="N376" s="20" t="n">
        <v>43831</v>
      </c>
      <c r="O376" s="20" t="n">
        <v>43831</v>
      </c>
      <c r="P376" s="20" t="n">
        <v>44196</v>
      </c>
      <c r="Q376" s="21" t="s">
        <v>592</v>
      </c>
      <c r="R376" s="21" t="s">
        <v>592</v>
      </c>
      <c r="S376" s="19" t="n">
        <v>9000000</v>
      </c>
      <c r="T376" s="21" t="s">
        <v>592</v>
      </c>
      <c r="U376" s="21" t="s">
        <v>592</v>
      </c>
      <c r="V376" s="21" t="s">
        <v>592</v>
      </c>
      <c r="W376" s="21" t="s">
        <v>592</v>
      </c>
      <c r="X376" s="21" t="s">
        <v>592</v>
      </c>
      <c r="Y376" s="21" t="s">
        <v>592</v>
      </c>
      <c r="Z376" s="21" t="s">
        <v>592</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 0)</f>
        <v>0.05</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64146575.3424658</v>
      </c>
      <c r="AQ376" s="27" t="s">
        <v>594</v>
      </c>
    </row>
    <row r="377" customFormat="false" ht="13.8" hidden="false" customHeight="false" outlineLevel="0" collapsed="false">
      <c r="A377" s="17" t="s">
        <v>586</v>
      </c>
      <c r="B377" s="17" t="s">
        <v>587</v>
      </c>
      <c r="C377" s="17" t="s">
        <v>510</v>
      </c>
      <c r="D377" s="17" t="s">
        <v>528</v>
      </c>
      <c r="E377" s="18" t="s">
        <v>632</v>
      </c>
      <c r="F377" s="19" t="n">
        <v>0</v>
      </c>
      <c r="G377" s="18" t="s">
        <v>589</v>
      </c>
      <c r="H377" s="18" t="s">
        <v>629</v>
      </c>
      <c r="I377" s="18" t="s">
        <v>591</v>
      </c>
      <c r="J377" s="19" t="n">
        <v>390000000</v>
      </c>
      <c r="K377" s="19" t="n">
        <v>100000000</v>
      </c>
      <c r="L377" s="0" t="n">
        <v>2020</v>
      </c>
      <c r="M377" s="20" t="n">
        <v>43831</v>
      </c>
      <c r="N377" s="20" t="n">
        <v>43831</v>
      </c>
      <c r="O377" s="20" t="n">
        <v>43831</v>
      </c>
      <c r="P377" s="20" t="n">
        <v>44196</v>
      </c>
      <c r="Q377" s="21" t="s">
        <v>592</v>
      </c>
      <c r="R377" s="21" t="s">
        <v>592</v>
      </c>
      <c r="S377" s="19" t="s">
        <v>593</v>
      </c>
      <c r="T377" s="21" t="s">
        <v>592</v>
      </c>
      <c r="U377" s="21" t="s">
        <v>592</v>
      </c>
      <c r="V377" s="21" t="s">
        <v>592</v>
      </c>
      <c r="W377" s="21" t="s">
        <v>592</v>
      </c>
      <c r="X377" s="21" t="s">
        <v>592</v>
      </c>
      <c r="Y377" s="21" t="s">
        <v>592</v>
      </c>
      <c r="Z377" s="21" t="s">
        <v>592</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 0)</f>
        <v>0.05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12436643.8356164</v>
      </c>
      <c r="AQ377" s="27" t="s">
        <v>594</v>
      </c>
    </row>
    <row r="378" customFormat="false" ht="13.8" hidden="false" customHeight="false" outlineLevel="0" collapsed="false">
      <c r="A378" s="17"/>
      <c r="B378" s="17" t="s">
        <v>595</v>
      </c>
      <c r="C378" s="17" t="s">
        <v>510</v>
      </c>
      <c r="D378" s="17" t="s">
        <v>528</v>
      </c>
      <c r="E378" s="18" t="s">
        <v>632</v>
      </c>
      <c r="F378" s="19" t="n">
        <v>0</v>
      </c>
      <c r="G378" s="18" t="s">
        <v>589</v>
      </c>
      <c r="H378" s="18" t="s">
        <v>629</v>
      </c>
      <c r="I378" s="18" t="s">
        <v>591</v>
      </c>
      <c r="J378" s="19" t="n">
        <v>390000000</v>
      </c>
      <c r="K378" s="19" t="n">
        <v>100000000</v>
      </c>
      <c r="L378" s="0" t="n">
        <v>2017</v>
      </c>
      <c r="M378" s="20" t="n">
        <v>42736</v>
      </c>
      <c r="N378" s="20" t="n">
        <v>43831</v>
      </c>
      <c r="O378" s="20" t="n">
        <v>43831</v>
      </c>
      <c r="P378" s="20" t="n">
        <v>44196</v>
      </c>
      <c r="Q378" s="21" t="s">
        <v>592</v>
      </c>
      <c r="R378" s="21" t="s">
        <v>592</v>
      </c>
      <c r="S378" s="19" t="s">
        <v>593</v>
      </c>
      <c r="T378" s="21" t="s">
        <v>592</v>
      </c>
      <c r="U378" s="21" t="s">
        <v>592</v>
      </c>
      <c r="V378" s="21" t="s">
        <v>592</v>
      </c>
      <c r="W378" s="21" t="s">
        <v>592</v>
      </c>
      <c r="X378" s="21" t="s">
        <v>592</v>
      </c>
      <c r="Y378" s="21" t="s">
        <v>592</v>
      </c>
      <c r="Z378" s="21" t="s">
        <v>592</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 0)</f>
        <v>0.05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13036643.8356164</v>
      </c>
      <c r="AQ378" s="27" t="s">
        <v>594</v>
      </c>
    </row>
    <row r="379" customFormat="false" ht="13.8" hidden="false" customHeight="false" outlineLevel="0" collapsed="false">
      <c r="A379" s="17"/>
      <c r="B379" s="17" t="s">
        <v>596</v>
      </c>
      <c r="C379" s="17" t="s">
        <v>510</v>
      </c>
      <c r="D379" s="17" t="s">
        <v>528</v>
      </c>
      <c r="E379" s="18" t="s">
        <v>632</v>
      </c>
      <c r="F379" s="19" t="n">
        <v>0</v>
      </c>
      <c r="G379" s="18" t="s">
        <v>589</v>
      </c>
      <c r="H379" s="18" t="s">
        <v>629</v>
      </c>
      <c r="I379" s="18" t="s">
        <v>591</v>
      </c>
      <c r="J379" s="19" t="n">
        <v>390000000</v>
      </c>
      <c r="K379" s="19" t="n">
        <v>100000000</v>
      </c>
      <c r="L379" s="0" t="n">
        <v>2014</v>
      </c>
      <c r="M379" s="20" t="n">
        <v>41640</v>
      </c>
      <c r="N379" s="20" t="n">
        <v>43831</v>
      </c>
      <c r="O379" s="20" t="n">
        <v>43831</v>
      </c>
      <c r="P379" s="20" t="n">
        <v>44196</v>
      </c>
      <c r="Q379" s="21" t="s">
        <v>592</v>
      </c>
      <c r="R379" s="21" t="s">
        <v>592</v>
      </c>
      <c r="S379" s="19" t="s">
        <v>593</v>
      </c>
      <c r="T379" s="21" t="s">
        <v>592</v>
      </c>
      <c r="U379" s="21" t="s">
        <v>592</v>
      </c>
      <c r="V379" s="21" t="s">
        <v>592</v>
      </c>
      <c r="W379" s="21" t="s">
        <v>592</v>
      </c>
      <c r="X379" s="21" t="s">
        <v>592</v>
      </c>
      <c r="Y379" s="21" t="s">
        <v>592</v>
      </c>
      <c r="Z379" s="21" t="s">
        <v>592</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 0)</f>
        <v>0.05</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16486643.8356164</v>
      </c>
      <c r="AQ379" s="27" t="s">
        <v>594</v>
      </c>
    </row>
    <row r="380" customFormat="false" ht="13.8" hidden="false" customHeight="false" outlineLevel="0" collapsed="false">
      <c r="A380" s="17"/>
      <c r="B380" s="17" t="s">
        <v>597</v>
      </c>
      <c r="C380" s="17" t="s">
        <v>510</v>
      </c>
      <c r="D380" s="17" t="s">
        <v>528</v>
      </c>
      <c r="E380" s="18" t="s">
        <v>632</v>
      </c>
      <c r="F380" s="19" t="n">
        <v>0</v>
      </c>
      <c r="G380" s="18" t="s">
        <v>589</v>
      </c>
      <c r="H380" s="18" t="s">
        <v>629</v>
      </c>
      <c r="I380" s="18" t="s">
        <v>591</v>
      </c>
      <c r="J380" s="19" t="n">
        <v>390000000</v>
      </c>
      <c r="K380" s="19" t="n">
        <v>100000000</v>
      </c>
      <c r="L380" s="0" t="n">
        <v>2010</v>
      </c>
      <c r="M380" s="20" t="n">
        <v>40179</v>
      </c>
      <c r="N380" s="20" t="n">
        <v>43831</v>
      </c>
      <c r="O380" s="20" t="n">
        <v>43831</v>
      </c>
      <c r="P380" s="20" t="n">
        <v>44196</v>
      </c>
      <c r="Q380" s="21" t="s">
        <v>592</v>
      </c>
      <c r="R380" s="21" t="s">
        <v>592</v>
      </c>
      <c r="S380" s="19" t="s">
        <v>593</v>
      </c>
      <c r="T380" s="21" t="s">
        <v>592</v>
      </c>
      <c r="U380" s="21" t="s">
        <v>592</v>
      </c>
      <c r="V380" s="21" t="s">
        <v>592</v>
      </c>
      <c r="W380" s="21" t="s">
        <v>592</v>
      </c>
      <c r="X380" s="21" t="s">
        <v>592</v>
      </c>
      <c r="Y380" s="21" t="s">
        <v>592</v>
      </c>
      <c r="Z380" s="21" t="s">
        <v>592</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 0)</f>
        <v>0.05</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17236643.8356164</v>
      </c>
      <c r="AQ380" s="27" t="s">
        <v>594</v>
      </c>
    </row>
    <row r="381" customFormat="false" ht="13.8" hidden="false" customHeight="false" outlineLevel="0" collapsed="false">
      <c r="A381" s="17"/>
      <c r="B381" s="17" t="s">
        <v>598</v>
      </c>
      <c r="C381" s="17" t="s">
        <v>510</v>
      </c>
      <c r="D381" s="17" t="s">
        <v>528</v>
      </c>
      <c r="E381" s="18" t="s">
        <v>632</v>
      </c>
      <c r="F381" s="19" t="n">
        <v>0</v>
      </c>
      <c r="G381" s="18" t="s">
        <v>589</v>
      </c>
      <c r="H381" s="18" t="s">
        <v>629</v>
      </c>
      <c r="I381" s="18" t="s">
        <v>591</v>
      </c>
      <c r="J381" s="19" t="n">
        <v>390000000</v>
      </c>
      <c r="K381" s="19" t="n">
        <v>400000000</v>
      </c>
      <c r="L381" s="0" t="n">
        <v>2005</v>
      </c>
      <c r="M381" s="20" t="n">
        <v>38353</v>
      </c>
      <c r="N381" s="20" t="n">
        <v>43831</v>
      </c>
      <c r="O381" s="20" t="n">
        <v>43831</v>
      </c>
      <c r="P381" s="20" t="n">
        <v>44196</v>
      </c>
      <c r="Q381" s="21" t="s">
        <v>592</v>
      </c>
      <c r="R381" s="21" t="s">
        <v>592</v>
      </c>
      <c r="S381" s="19" t="n">
        <v>9000000</v>
      </c>
      <c r="T381" s="21" t="s">
        <v>592</v>
      </c>
      <c r="U381" s="21" t="s">
        <v>592</v>
      </c>
      <c r="V381" s="21" t="s">
        <v>592</v>
      </c>
      <c r="W381" s="21" t="s">
        <v>592</v>
      </c>
      <c r="X381" s="21" t="s">
        <v>592</v>
      </c>
      <c r="Y381" s="21" t="s">
        <v>592</v>
      </c>
      <c r="Z381" s="21" t="s">
        <v>592</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 0)</f>
        <v>0.05</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72246575.3424658</v>
      </c>
      <c r="AQ381" s="27" t="s">
        <v>594</v>
      </c>
    </row>
    <row r="382" customFormat="false" ht="13.8" hidden="false" customHeight="false" outlineLevel="0" collapsed="false">
      <c r="A382" s="17" t="s">
        <v>599</v>
      </c>
      <c r="B382" s="17" t="s">
        <v>587</v>
      </c>
      <c r="C382" s="17" t="s">
        <v>510</v>
      </c>
      <c r="D382" s="17" t="s">
        <v>528</v>
      </c>
      <c r="E382" s="18" t="s">
        <v>632</v>
      </c>
      <c r="F382" s="19" t="n">
        <v>0</v>
      </c>
      <c r="G382" s="18" t="s">
        <v>589</v>
      </c>
      <c r="H382" s="18" t="s">
        <v>629</v>
      </c>
      <c r="I382" s="18" t="s">
        <v>591</v>
      </c>
      <c r="J382" s="19" t="n">
        <v>400000000</v>
      </c>
      <c r="K382" s="19" t="n">
        <v>100000000</v>
      </c>
      <c r="L382" s="0" t="n">
        <v>2020</v>
      </c>
      <c r="M382" s="20" t="n">
        <v>43831</v>
      </c>
      <c r="N382" s="20" t="n">
        <v>43831</v>
      </c>
      <c r="O382" s="20" t="n">
        <v>43831</v>
      </c>
      <c r="P382" s="20" t="n">
        <v>44196</v>
      </c>
      <c r="Q382" s="21" t="s">
        <v>592</v>
      </c>
      <c r="R382" s="21" t="s">
        <v>592</v>
      </c>
      <c r="S382" s="19" t="s">
        <v>593</v>
      </c>
      <c r="T382" s="21" t="s">
        <v>592</v>
      </c>
      <c r="U382" s="21" t="s">
        <v>592</v>
      </c>
      <c r="V382" s="21" t="s">
        <v>592</v>
      </c>
      <c r="W382" s="21" t="s">
        <v>592</v>
      </c>
      <c r="X382" s="21" t="s">
        <v>592</v>
      </c>
      <c r="Y382" s="21" t="s">
        <v>592</v>
      </c>
      <c r="Z382" s="21" t="s">
        <v>592</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 0)</f>
        <v>0.05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12436643.8356164</v>
      </c>
      <c r="AQ382" s="27" t="s">
        <v>594</v>
      </c>
    </row>
    <row r="383" customFormat="false" ht="13.8" hidden="false" customHeight="false" outlineLevel="0" collapsed="false">
      <c r="A383" s="17"/>
      <c r="B383" s="17" t="s">
        <v>595</v>
      </c>
      <c r="C383" s="17" t="s">
        <v>510</v>
      </c>
      <c r="D383" s="17" t="s">
        <v>528</v>
      </c>
      <c r="E383" s="18" t="s">
        <v>632</v>
      </c>
      <c r="F383" s="19" t="n">
        <v>0</v>
      </c>
      <c r="G383" s="18" t="s">
        <v>589</v>
      </c>
      <c r="H383" s="18" t="s">
        <v>629</v>
      </c>
      <c r="I383" s="18" t="s">
        <v>591</v>
      </c>
      <c r="J383" s="19" t="n">
        <v>400000000</v>
      </c>
      <c r="K383" s="19" t="n">
        <v>100000000</v>
      </c>
      <c r="L383" s="0" t="n">
        <v>2017</v>
      </c>
      <c r="M383" s="20" t="n">
        <v>42736</v>
      </c>
      <c r="N383" s="20" t="n">
        <v>43831</v>
      </c>
      <c r="O383" s="20" t="n">
        <v>43831</v>
      </c>
      <c r="P383" s="20" t="n">
        <v>44196</v>
      </c>
      <c r="Q383" s="21" t="s">
        <v>592</v>
      </c>
      <c r="R383" s="21" t="s">
        <v>592</v>
      </c>
      <c r="S383" s="19" t="s">
        <v>593</v>
      </c>
      <c r="T383" s="21" t="s">
        <v>592</v>
      </c>
      <c r="U383" s="21" t="s">
        <v>592</v>
      </c>
      <c r="V383" s="21" t="s">
        <v>592</v>
      </c>
      <c r="W383" s="21" t="s">
        <v>592</v>
      </c>
      <c r="X383" s="21" t="s">
        <v>592</v>
      </c>
      <c r="Y383" s="21" t="s">
        <v>592</v>
      </c>
      <c r="Z383" s="21" t="s">
        <v>592</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 0)</f>
        <v>0.05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13036643.8356164</v>
      </c>
      <c r="AQ383" s="27" t="s">
        <v>594</v>
      </c>
    </row>
    <row r="384" customFormat="false" ht="13.8" hidden="false" customHeight="false" outlineLevel="0" collapsed="false">
      <c r="A384" s="17"/>
      <c r="B384" s="17" t="s">
        <v>596</v>
      </c>
      <c r="C384" s="17" t="s">
        <v>510</v>
      </c>
      <c r="D384" s="17" t="s">
        <v>528</v>
      </c>
      <c r="E384" s="18" t="s">
        <v>632</v>
      </c>
      <c r="F384" s="19" t="n">
        <v>0</v>
      </c>
      <c r="G384" s="18" t="s">
        <v>589</v>
      </c>
      <c r="H384" s="18" t="s">
        <v>629</v>
      </c>
      <c r="I384" s="18" t="s">
        <v>591</v>
      </c>
      <c r="J384" s="19" t="n">
        <v>400000000</v>
      </c>
      <c r="K384" s="19" t="n">
        <v>100000000</v>
      </c>
      <c r="L384" s="0" t="n">
        <v>2014</v>
      </c>
      <c r="M384" s="20" t="n">
        <v>41640</v>
      </c>
      <c r="N384" s="20" t="n">
        <v>43831</v>
      </c>
      <c r="O384" s="20" t="n">
        <v>43831</v>
      </c>
      <c r="P384" s="20" t="n">
        <v>44196</v>
      </c>
      <c r="Q384" s="21" t="s">
        <v>592</v>
      </c>
      <c r="R384" s="21" t="s">
        <v>592</v>
      </c>
      <c r="S384" s="19" t="s">
        <v>593</v>
      </c>
      <c r="T384" s="21" t="s">
        <v>592</v>
      </c>
      <c r="U384" s="21" t="s">
        <v>592</v>
      </c>
      <c r="V384" s="21" t="s">
        <v>592</v>
      </c>
      <c r="W384" s="21" t="s">
        <v>592</v>
      </c>
      <c r="X384" s="21" t="s">
        <v>592</v>
      </c>
      <c r="Y384" s="21" t="s">
        <v>592</v>
      </c>
      <c r="Z384" s="21" t="s">
        <v>592</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 0)</f>
        <v>0.05</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16486643.8356164</v>
      </c>
      <c r="AQ384" s="27" t="s">
        <v>594</v>
      </c>
    </row>
    <row r="385" customFormat="false" ht="13.8" hidden="false" customHeight="false" outlineLevel="0" collapsed="false">
      <c r="A385" s="17"/>
      <c r="B385" s="17" t="s">
        <v>597</v>
      </c>
      <c r="C385" s="17" t="s">
        <v>510</v>
      </c>
      <c r="D385" s="17" t="s">
        <v>528</v>
      </c>
      <c r="E385" s="18" t="s">
        <v>632</v>
      </c>
      <c r="F385" s="19" t="n">
        <v>0</v>
      </c>
      <c r="G385" s="18" t="s">
        <v>589</v>
      </c>
      <c r="H385" s="18" t="s">
        <v>629</v>
      </c>
      <c r="I385" s="18" t="s">
        <v>591</v>
      </c>
      <c r="J385" s="19" t="n">
        <v>400000000</v>
      </c>
      <c r="K385" s="19" t="n">
        <v>100000000</v>
      </c>
      <c r="L385" s="0" t="n">
        <v>2010</v>
      </c>
      <c r="M385" s="20" t="n">
        <v>40179</v>
      </c>
      <c r="N385" s="20" t="n">
        <v>43831</v>
      </c>
      <c r="O385" s="20" t="n">
        <v>43831</v>
      </c>
      <c r="P385" s="20" t="n">
        <v>44196</v>
      </c>
      <c r="Q385" s="21" t="s">
        <v>592</v>
      </c>
      <c r="R385" s="21" t="s">
        <v>592</v>
      </c>
      <c r="S385" s="19" t="s">
        <v>593</v>
      </c>
      <c r="T385" s="21" t="s">
        <v>592</v>
      </c>
      <c r="U385" s="21" t="s">
        <v>592</v>
      </c>
      <c r="V385" s="21" t="s">
        <v>592</v>
      </c>
      <c r="W385" s="21" t="s">
        <v>592</v>
      </c>
      <c r="X385" s="21" t="s">
        <v>592</v>
      </c>
      <c r="Y385" s="21" t="s">
        <v>592</v>
      </c>
      <c r="Z385" s="21" t="s">
        <v>592</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 0)</f>
        <v>0.05</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17236643.8356164</v>
      </c>
      <c r="AQ385" s="27" t="s">
        <v>594</v>
      </c>
    </row>
    <row r="386" customFormat="false" ht="13.8" hidden="false" customHeight="false" outlineLevel="0" collapsed="false">
      <c r="A386" s="17"/>
      <c r="B386" s="17" t="s">
        <v>598</v>
      </c>
      <c r="C386" s="17" t="s">
        <v>510</v>
      </c>
      <c r="D386" s="17" t="s">
        <v>528</v>
      </c>
      <c r="E386" s="18" t="s">
        <v>632</v>
      </c>
      <c r="F386" s="19" t="n">
        <v>0</v>
      </c>
      <c r="G386" s="18" t="s">
        <v>589</v>
      </c>
      <c r="H386" s="18" t="s">
        <v>629</v>
      </c>
      <c r="I386" s="18" t="s">
        <v>591</v>
      </c>
      <c r="J386" s="19" t="n">
        <v>400000000</v>
      </c>
      <c r="K386" s="19" t="n">
        <v>400000000</v>
      </c>
      <c r="L386" s="0" t="n">
        <v>2005</v>
      </c>
      <c r="M386" s="20" t="n">
        <v>38353</v>
      </c>
      <c r="N386" s="20" t="n">
        <v>43831</v>
      </c>
      <c r="O386" s="20" t="n">
        <v>43831</v>
      </c>
      <c r="P386" s="20" t="n">
        <v>44196</v>
      </c>
      <c r="Q386" s="21" t="s">
        <v>592</v>
      </c>
      <c r="R386" s="21" t="s">
        <v>592</v>
      </c>
      <c r="S386" s="19" t="n">
        <v>9000000</v>
      </c>
      <c r="T386" s="21" t="s">
        <v>592</v>
      </c>
      <c r="U386" s="21" t="s">
        <v>592</v>
      </c>
      <c r="V386" s="21" t="s">
        <v>592</v>
      </c>
      <c r="W386" s="21" t="s">
        <v>592</v>
      </c>
      <c r="X386" s="21" t="s">
        <v>592</v>
      </c>
      <c r="Y386" s="21" t="s">
        <v>592</v>
      </c>
      <c r="Z386" s="21" t="s">
        <v>592</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 0)</f>
        <v>0.05</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72246575.3424658</v>
      </c>
      <c r="AQ386" s="27" t="s">
        <v>594</v>
      </c>
    </row>
    <row r="387" customFormat="false" ht="13.8" hidden="false" customHeight="false" outlineLevel="0" collapsed="false">
      <c r="A387" s="17" t="s">
        <v>600</v>
      </c>
      <c r="B387" s="17" t="s">
        <v>587</v>
      </c>
      <c r="C387" s="17" t="s">
        <v>510</v>
      </c>
      <c r="D387" s="17" t="s">
        <v>528</v>
      </c>
      <c r="E387" s="18" t="s">
        <v>632</v>
      </c>
      <c r="F387" s="19" t="n">
        <v>0</v>
      </c>
      <c r="G387" s="18" t="s">
        <v>589</v>
      </c>
      <c r="H387" s="18" t="s">
        <v>629</v>
      </c>
      <c r="I387" s="18" t="s">
        <v>591</v>
      </c>
      <c r="J387" s="19" t="n">
        <v>410000000</v>
      </c>
      <c r="K387" s="19" t="n">
        <v>400000000</v>
      </c>
      <c r="L387" s="0" t="n">
        <v>2020</v>
      </c>
      <c r="M387" s="20" t="n">
        <v>43831</v>
      </c>
      <c r="N387" s="20" t="n">
        <v>43831</v>
      </c>
      <c r="O387" s="20" t="n">
        <v>43831</v>
      </c>
      <c r="P387" s="20" t="n">
        <v>44196</v>
      </c>
      <c r="Q387" s="21" t="s">
        <v>592</v>
      </c>
      <c r="R387" s="21" t="s">
        <v>592</v>
      </c>
      <c r="S387" s="19" t="s">
        <v>593</v>
      </c>
      <c r="T387" s="21" t="s">
        <v>592</v>
      </c>
      <c r="U387" s="21" t="s">
        <v>592</v>
      </c>
      <c r="V387" s="21" t="s">
        <v>592</v>
      </c>
      <c r="W387" s="21" t="s">
        <v>592</v>
      </c>
      <c r="X387" s="21" t="s">
        <v>592</v>
      </c>
      <c r="Y387" s="21" t="s">
        <v>592</v>
      </c>
      <c r="Z387" s="21" t="s">
        <v>592</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 0)</f>
        <v>0.05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43746575.3424658</v>
      </c>
      <c r="AQ387" s="27" t="s">
        <v>594</v>
      </c>
    </row>
    <row r="388" customFormat="false" ht="13.8" hidden="false" customHeight="false" outlineLevel="0" collapsed="false">
      <c r="A388" s="17"/>
      <c r="B388" s="17" t="s">
        <v>595</v>
      </c>
      <c r="C388" s="17" t="s">
        <v>510</v>
      </c>
      <c r="D388" s="17" t="s">
        <v>528</v>
      </c>
      <c r="E388" s="18" t="s">
        <v>632</v>
      </c>
      <c r="F388" s="19" t="n">
        <v>0</v>
      </c>
      <c r="G388" s="18" t="s">
        <v>589</v>
      </c>
      <c r="H388" s="18" t="s">
        <v>629</v>
      </c>
      <c r="I388" s="18" t="s">
        <v>591</v>
      </c>
      <c r="J388" s="19" t="n">
        <v>500000000</v>
      </c>
      <c r="K388" s="19" t="n">
        <v>400000000</v>
      </c>
      <c r="L388" s="0" t="n">
        <v>2017</v>
      </c>
      <c r="M388" s="20" t="n">
        <v>42736</v>
      </c>
      <c r="N388" s="20" t="n">
        <v>43831</v>
      </c>
      <c r="O388" s="20" t="n">
        <v>43831</v>
      </c>
      <c r="P388" s="20" t="n">
        <v>44196</v>
      </c>
      <c r="Q388" s="21" t="s">
        <v>592</v>
      </c>
      <c r="R388" s="21" t="s">
        <v>592</v>
      </c>
      <c r="S388" s="19" t="s">
        <v>593</v>
      </c>
      <c r="T388" s="21" t="s">
        <v>592</v>
      </c>
      <c r="U388" s="21" t="s">
        <v>592</v>
      </c>
      <c r="V388" s="21" t="s">
        <v>592</v>
      </c>
      <c r="W388" s="21" t="s">
        <v>592</v>
      </c>
      <c r="X388" s="21" t="s">
        <v>592</v>
      </c>
      <c r="Y388" s="21" t="s">
        <v>592</v>
      </c>
      <c r="Z388" s="21" t="s">
        <v>592</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 0)</f>
        <v>0.05</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45246575.3424658</v>
      </c>
      <c r="AQ388" s="27" t="s">
        <v>594</v>
      </c>
    </row>
    <row r="389" customFormat="false" ht="13.8" hidden="false" customHeight="false" outlineLevel="0" collapsed="false">
      <c r="A389" s="17"/>
      <c r="B389" s="17" t="s">
        <v>596</v>
      </c>
      <c r="C389" s="17" t="s">
        <v>510</v>
      </c>
      <c r="D389" s="17" t="s">
        <v>528</v>
      </c>
      <c r="E389" s="18" t="s">
        <v>632</v>
      </c>
      <c r="F389" s="19" t="n">
        <v>0</v>
      </c>
      <c r="G389" s="18" t="s">
        <v>589</v>
      </c>
      <c r="H389" s="18" t="s">
        <v>629</v>
      </c>
      <c r="I389" s="18" t="s">
        <v>591</v>
      </c>
      <c r="J389" s="19" t="n">
        <v>450000000</v>
      </c>
      <c r="K389" s="19" t="n">
        <v>400000000</v>
      </c>
      <c r="L389" s="0" t="n">
        <v>2014</v>
      </c>
      <c r="M389" s="20" t="n">
        <v>41640</v>
      </c>
      <c r="N389" s="20" t="n">
        <v>43831</v>
      </c>
      <c r="O389" s="20" t="n">
        <v>43831</v>
      </c>
      <c r="P389" s="20" t="n">
        <v>44196</v>
      </c>
      <c r="Q389" s="21" t="s">
        <v>592</v>
      </c>
      <c r="R389" s="21" t="s">
        <v>592</v>
      </c>
      <c r="S389" s="19" t="s">
        <v>593</v>
      </c>
      <c r="T389" s="21" t="s">
        <v>592</v>
      </c>
      <c r="U389" s="21" t="s">
        <v>592</v>
      </c>
      <c r="V389" s="21" t="s">
        <v>592</v>
      </c>
      <c r="W389" s="21" t="s">
        <v>592</v>
      </c>
      <c r="X389" s="21" t="s">
        <v>592</v>
      </c>
      <c r="Y389" s="21" t="s">
        <v>592</v>
      </c>
      <c r="Z389" s="21" t="s">
        <v>592</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 0)</f>
        <v>0.05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51846575.3424658</v>
      </c>
      <c r="AQ389" s="27" t="s">
        <v>594</v>
      </c>
    </row>
    <row r="390" customFormat="false" ht="13.8" hidden="false" customHeight="false" outlineLevel="0" collapsed="false">
      <c r="A390" s="17"/>
      <c r="B390" s="17" t="s">
        <v>597</v>
      </c>
      <c r="C390" s="17" t="s">
        <v>510</v>
      </c>
      <c r="D390" s="17" t="s">
        <v>528</v>
      </c>
      <c r="E390" s="18" t="s">
        <v>632</v>
      </c>
      <c r="F390" s="19" t="n">
        <v>0</v>
      </c>
      <c r="G390" s="18" t="s">
        <v>589</v>
      </c>
      <c r="H390" s="18" t="s">
        <v>629</v>
      </c>
      <c r="I390" s="18" t="s">
        <v>591</v>
      </c>
      <c r="J390" s="19" t="n">
        <v>600000000</v>
      </c>
      <c r="K390" s="19" t="n">
        <v>400000000</v>
      </c>
      <c r="L390" s="0" t="n">
        <v>2010</v>
      </c>
      <c r="M390" s="20" t="n">
        <v>40179</v>
      </c>
      <c r="N390" s="20" t="n">
        <v>43831</v>
      </c>
      <c r="O390" s="20" t="n">
        <v>43831</v>
      </c>
      <c r="P390" s="20" t="n">
        <v>44196</v>
      </c>
      <c r="Q390" s="21" t="s">
        <v>592</v>
      </c>
      <c r="R390" s="21" t="s">
        <v>592</v>
      </c>
      <c r="S390" s="19" t="s">
        <v>593</v>
      </c>
      <c r="T390" s="21" t="s">
        <v>592</v>
      </c>
      <c r="U390" s="21" t="s">
        <v>592</v>
      </c>
      <c r="V390" s="21" t="s">
        <v>592</v>
      </c>
      <c r="W390" s="21" t="s">
        <v>592</v>
      </c>
      <c r="X390" s="21" t="s">
        <v>592</v>
      </c>
      <c r="Y390" s="21" t="s">
        <v>592</v>
      </c>
      <c r="Z390" s="21" t="s">
        <v>592</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 0)</f>
        <v>0.05</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53946575.3424658</v>
      </c>
      <c r="AQ390" s="27" t="s">
        <v>594</v>
      </c>
    </row>
    <row r="391" customFormat="false" ht="13.8" hidden="false" customHeight="false" outlineLevel="0" collapsed="false">
      <c r="A391" s="17"/>
      <c r="B391" s="17" t="s">
        <v>598</v>
      </c>
      <c r="C391" s="17" t="s">
        <v>510</v>
      </c>
      <c r="D391" s="17" t="s">
        <v>528</v>
      </c>
      <c r="E391" s="18" t="s">
        <v>632</v>
      </c>
      <c r="F391" s="19" t="n">
        <v>0</v>
      </c>
      <c r="G391" s="18" t="s">
        <v>589</v>
      </c>
      <c r="H391" s="18" t="s">
        <v>629</v>
      </c>
      <c r="I391" s="18" t="s">
        <v>591</v>
      </c>
      <c r="J391" s="19" t="n">
        <v>600000000</v>
      </c>
      <c r="K391" s="19" t="n">
        <v>400000000</v>
      </c>
      <c r="L391" s="0" t="n">
        <v>2005</v>
      </c>
      <c r="M391" s="20" t="n">
        <v>38353</v>
      </c>
      <c r="N391" s="20" t="n">
        <v>43831</v>
      </c>
      <c r="O391" s="20" t="n">
        <v>43831</v>
      </c>
      <c r="P391" s="20" t="n">
        <v>44196</v>
      </c>
      <c r="Q391" s="21" t="s">
        <v>592</v>
      </c>
      <c r="R391" s="21" t="s">
        <v>592</v>
      </c>
      <c r="S391" s="19" t="n">
        <v>9000000</v>
      </c>
      <c r="T391" s="21" t="s">
        <v>592</v>
      </c>
      <c r="U391" s="21" t="s">
        <v>592</v>
      </c>
      <c r="V391" s="21" t="s">
        <v>592</v>
      </c>
      <c r="W391" s="21" t="s">
        <v>592</v>
      </c>
      <c r="X391" s="21" t="s">
        <v>592</v>
      </c>
      <c r="Y391" s="21" t="s">
        <v>592</v>
      </c>
      <c r="Z391" s="21" t="s">
        <v>592</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 0)</f>
        <v>0.05</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57246575.3424658</v>
      </c>
      <c r="AQ391" s="27" t="s">
        <v>594</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118"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collapsed="false" customWidth="true" hidden="false" outlineLevel="0" max="1" min="1" style="45" width="29.18"/>
    <col collapsed="false" customWidth="true" hidden="false" outlineLevel="0" max="2" min="2" style="45" width="53.99"/>
    <col collapsed="false" customWidth="true" hidden="false" outlineLevel="0" max="3" min="3" style="45" width="11.18"/>
    <col collapsed="false" customWidth="true" hidden="false" outlineLevel="0" max="4" min="4" style="45" width="23.32"/>
    <col collapsed="false" customWidth="true" hidden="false" outlineLevel="0" max="5" min="5" style="45" width="22.36"/>
    <col collapsed="false" customWidth="true" hidden="false" outlineLevel="0" max="6" min="6" style="45" width="11.58"/>
    <col collapsed="false" customWidth="true" hidden="false" outlineLevel="0" max="7" min="7" style="45" width="14.4"/>
    <col collapsed="false" customWidth="true" hidden="false" outlineLevel="0" max="8" min="8" style="46" width="15.68"/>
    <col collapsed="false" customWidth="true" hidden="false" outlineLevel="0" max="9" min="9" style="45" width="12.03"/>
    <col collapsed="false" customWidth="true" hidden="false" outlineLevel="0" max="10" min="10" style="45" width="29.18"/>
    <col collapsed="false" customWidth="true" hidden="false" outlineLevel="0" max="11" min="11" style="47" width="34.73"/>
    <col collapsed="false" customWidth="true" hidden="false" outlineLevel="0" max="12" min="12" style="45" width="15.48"/>
    <col collapsed="false" customWidth="true" hidden="false" outlineLevel="0" max="13" min="13" style="45" width="12.37"/>
    <col collapsed="false" customWidth="false" hidden="false" outlineLevel="0" max="15" min="14" style="45" width="9.18"/>
    <col collapsed="false" customWidth="true" hidden="false" outlineLevel="0" max="16" min="16" style="45" width="11.52"/>
    <col collapsed="false" customWidth="false" hidden="false" outlineLevel="0" max="1024" min="17" style="45" width="9.18"/>
  </cols>
  <sheetData>
    <row r="1" s="53" customFormat="true" ht="24.05" hidden="false" customHeight="false" outlineLevel="0" collapsed="false">
      <c r="A1" s="48" t="s">
        <v>506</v>
      </c>
      <c r="B1" s="48" t="s">
        <v>515</v>
      </c>
      <c r="C1" s="1" t="s">
        <v>505</v>
      </c>
      <c r="D1" s="48" t="s">
        <v>516</v>
      </c>
      <c r="E1" s="48" t="s">
        <v>517</v>
      </c>
      <c r="F1" s="49" t="s">
        <v>633</v>
      </c>
      <c r="G1" s="49" t="s">
        <v>634</v>
      </c>
      <c r="H1" s="50" t="s">
        <v>557</v>
      </c>
      <c r="I1" s="51" t="s">
        <v>558</v>
      </c>
      <c r="J1" s="21" t="s">
        <v>635</v>
      </c>
      <c r="K1" s="52" t="s">
        <v>636</v>
      </c>
      <c r="L1" s="53" t="s">
        <v>637</v>
      </c>
      <c r="M1" s="53" t="s">
        <v>638</v>
      </c>
    </row>
    <row r="2" customFormat="false" ht="13.8" hidden="false" customHeight="false" outlineLevel="0" collapsed="false">
      <c r="A2" s="54" t="s">
        <v>511</v>
      </c>
      <c r="B2" s="55" t="s">
        <v>538</v>
      </c>
      <c r="C2" s="56" t="s">
        <v>639</v>
      </c>
      <c r="D2" s="57" t="s">
        <v>639</v>
      </c>
      <c r="E2" s="57" t="s">
        <v>639</v>
      </c>
      <c r="F2" s="57" t="n">
        <v>10</v>
      </c>
      <c r="G2" s="57" t="n">
        <v>10</v>
      </c>
      <c r="H2" s="40" t="n">
        <v>43831</v>
      </c>
      <c r="I2" s="20" t="n">
        <v>44196</v>
      </c>
      <c r="J2" s="58" t="n">
        <f aca="false">_xlfn.DAYS(I2,H2)</f>
        <v>365</v>
      </c>
      <c r="K2" s="59" t="n">
        <v>0</v>
      </c>
      <c r="L2" s="47" t="n">
        <f aca="false">IF(J2&lt;=30,K2/12,J2*K2/365)</f>
        <v>0</v>
      </c>
      <c r="M2" s="21" t="s">
        <v>594</v>
      </c>
    </row>
    <row r="3" customFormat="false" ht="13.8" hidden="false" customHeight="false" outlineLevel="0" collapsed="false">
      <c r="A3" s="54" t="s">
        <v>511</v>
      </c>
      <c r="B3" s="55" t="s">
        <v>540</v>
      </c>
      <c r="C3" s="56" t="s">
        <v>639</v>
      </c>
      <c r="D3" s="57" t="s">
        <v>639</v>
      </c>
      <c r="E3" s="57" t="s">
        <v>639</v>
      </c>
      <c r="F3" s="57" t="n">
        <v>10</v>
      </c>
      <c r="G3" s="57" t="n">
        <v>10</v>
      </c>
      <c r="H3" s="40" t="n">
        <v>43831</v>
      </c>
      <c r="I3" s="20" t="n">
        <v>44196</v>
      </c>
      <c r="J3" s="58" t="n">
        <f aca="false">_xlfn.DAYS(I3,H3)</f>
        <v>365</v>
      </c>
      <c r="K3" s="59" t="n">
        <v>0</v>
      </c>
      <c r="L3" s="47" t="n">
        <f aca="false">IF(J3&lt;=30,K3/12,J3*K3/365)</f>
        <v>0</v>
      </c>
      <c r="M3" s="21" t="s">
        <v>594</v>
      </c>
    </row>
    <row r="4" customFormat="false" ht="13.8" hidden="false" customHeight="false" outlineLevel="0" collapsed="false">
      <c r="A4" s="54" t="s">
        <v>511</v>
      </c>
      <c r="B4" s="55" t="s">
        <v>544</v>
      </c>
      <c r="C4" s="56" t="s">
        <v>639</v>
      </c>
      <c r="D4" s="57" t="s">
        <v>639</v>
      </c>
      <c r="E4" s="1" t="s">
        <v>640</v>
      </c>
      <c r="F4" s="57" t="n">
        <v>10</v>
      </c>
      <c r="G4" s="57" t="n">
        <v>2</v>
      </c>
      <c r="H4" s="40" t="n">
        <v>43831</v>
      </c>
      <c r="I4" s="20" t="n">
        <v>44196</v>
      </c>
      <c r="J4" s="58" t="n">
        <f aca="false">_xlfn.DAYS(I4,H4)</f>
        <v>365</v>
      </c>
      <c r="K4" s="47" t="n">
        <v>853000</v>
      </c>
      <c r="L4" s="47" t="n">
        <f aca="false">(IF(J4&lt;=30,K4/12,J4*K4/365))</f>
        <v>853000</v>
      </c>
      <c r="M4" s="21" t="s">
        <v>594</v>
      </c>
    </row>
    <row r="5" customFormat="false" ht="13.8" hidden="false" customHeight="false" outlineLevel="0" collapsed="false">
      <c r="A5" s="54" t="s">
        <v>511</v>
      </c>
      <c r="B5" s="55" t="s">
        <v>544</v>
      </c>
      <c r="C5" s="56" t="s">
        <v>639</v>
      </c>
      <c r="D5" s="57" t="s">
        <v>639</v>
      </c>
      <c r="E5" s="1" t="s">
        <v>641</v>
      </c>
      <c r="F5" s="57" t="n">
        <v>10</v>
      </c>
      <c r="G5" s="57" t="n">
        <v>3</v>
      </c>
      <c r="H5" s="40" t="n">
        <v>43831</v>
      </c>
      <c r="I5" s="20" t="n">
        <v>44196</v>
      </c>
      <c r="J5" s="58" t="n">
        <f aca="false">_xlfn.DAYS(I5,H5)</f>
        <v>365</v>
      </c>
      <c r="K5" s="47" t="n">
        <v>1660000</v>
      </c>
      <c r="L5" s="47" t="n">
        <f aca="false">(IF(J5&lt;=30,K5/12,J5*K5/365))</f>
        <v>1660000</v>
      </c>
      <c r="M5" s="21" t="s">
        <v>594</v>
      </c>
    </row>
    <row r="6" customFormat="false" ht="13.8" hidden="false" customHeight="false" outlineLevel="0" collapsed="false">
      <c r="A6" s="54" t="s">
        <v>511</v>
      </c>
      <c r="B6" s="55" t="s">
        <v>544</v>
      </c>
      <c r="C6" s="56" t="s">
        <v>639</v>
      </c>
      <c r="D6" s="57" t="s">
        <v>639</v>
      </c>
      <c r="E6" s="1" t="s">
        <v>642</v>
      </c>
      <c r="F6" s="57" t="n">
        <v>10</v>
      </c>
      <c r="G6" s="57" t="n">
        <v>9</v>
      </c>
      <c r="H6" s="40" t="n">
        <v>43831</v>
      </c>
      <c r="I6" s="20" t="n">
        <v>44196</v>
      </c>
      <c r="J6" s="58" t="n">
        <f aca="false">_xlfn.DAYS(I6,H6)</f>
        <v>365</v>
      </c>
      <c r="K6" s="47" t="n">
        <v>2746000</v>
      </c>
      <c r="L6" s="47" t="n">
        <f aca="false">(IF(J6&lt;=30,K6/12,J6*K6/365))</f>
        <v>2746000</v>
      </c>
      <c r="M6" s="21" t="s">
        <v>594</v>
      </c>
    </row>
    <row r="7" customFormat="false" ht="13.8" hidden="false" customHeight="false" outlineLevel="0" collapsed="false">
      <c r="A7" s="54" t="s">
        <v>511</v>
      </c>
      <c r="B7" s="55" t="s">
        <v>544</v>
      </c>
      <c r="C7" s="56" t="s">
        <v>639</v>
      </c>
      <c r="D7" s="57" t="s">
        <v>639</v>
      </c>
      <c r="E7" s="1" t="s">
        <v>643</v>
      </c>
      <c r="F7" s="57" t="n">
        <v>10</v>
      </c>
      <c r="G7" s="57" t="n">
        <v>16</v>
      </c>
      <c r="H7" s="40" t="n">
        <v>43831</v>
      </c>
      <c r="I7" s="20" t="n">
        <v>44196</v>
      </c>
      <c r="J7" s="58" t="n">
        <f aca="false">_xlfn.DAYS(I7,H7)</f>
        <v>365</v>
      </c>
      <c r="K7" s="47" t="n">
        <v>3200000</v>
      </c>
      <c r="L7" s="47" t="n">
        <f aca="false">(IF(J7&lt;=30,K7/12,J7*K7/365))</f>
        <v>3200000</v>
      </c>
      <c r="M7" s="21" t="s">
        <v>594</v>
      </c>
    </row>
    <row r="8" customFormat="false" ht="13.8" hidden="false" customHeight="false" outlineLevel="0" collapsed="false">
      <c r="A8" s="54" t="s">
        <v>511</v>
      </c>
      <c r="B8" s="55" t="s">
        <v>527</v>
      </c>
      <c r="C8" s="56" t="s">
        <v>639</v>
      </c>
      <c r="D8" s="57" t="s">
        <v>639</v>
      </c>
      <c r="E8" s="57" t="n">
        <v>0</v>
      </c>
      <c r="F8" s="57" t="n">
        <v>10</v>
      </c>
      <c r="G8" s="57" t="n">
        <v>0</v>
      </c>
      <c r="H8" s="40" t="n">
        <v>43831</v>
      </c>
      <c r="I8" s="20" t="n">
        <v>44196</v>
      </c>
      <c r="J8" s="58" t="n">
        <f aca="false">_xlfn.DAYS(I8,H8)</f>
        <v>365</v>
      </c>
      <c r="K8" s="47" t="n">
        <v>524400</v>
      </c>
      <c r="L8" s="47" t="n">
        <f aca="false">(IF(J8&lt;=30,K8/12,J8*K8/365))</f>
        <v>524400</v>
      </c>
      <c r="M8" s="21" t="s">
        <v>594</v>
      </c>
    </row>
    <row r="9" customFormat="false" ht="13.8" hidden="false" customHeight="false" outlineLevel="0" collapsed="false">
      <c r="A9" s="54" t="s">
        <v>511</v>
      </c>
      <c r="B9" s="55" t="s">
        <v>530</v>
      </c>
      <c r="C9" s="56" t="s">
        <v>639</v>
      </c>
      <c r="D9" s="57" t="s">
        <v>639</v>
      </c>
      <c r="E9" s="57" t="n">
        <v>0</v>
      </c>
      <c r="F9" s="57" t="n">
        <v>10</v>
      </c>
      <c r="G9" s="57" t="n">
        <v>0</v>
      </c>
      <c r="H9" s="40" t="n">
        <v>43831</v>
      </c>
      <c r="I9" s="20" t="n">
        <v>44196</v>
      </c>
      <c r="J9" s="58" t="n">
        <f aca="false">_xlfn.DAYS(I9,H9)</f>
        <v>365</v>
      </c>
      <c r="K9" s="47" t="n">
        <v>1119600</v>
      </c>
      <c r="L9" s="47" t="n">
        <f aca="false">(IF(J9&lt;=30,K9/12,J9*K9/365))</f>
        <v>1119600</v>
      </c>
      <c r="M9" s="21" t="s">
        <v>594</v>
      </c>
    </row>
    <row r="10" s="46" customFormat="true" ht="13.8" hidden="false" customHeight="false" outlineLevel="0" collapsed="false">
      <c r="A10" s="60" t="s">
        <v>511</v>
      </c>
      <c r="B10" s="61" t="s">
        <v>541</v>
      </c>
      <c r="C10" s="62" t="s">
        <v>639</v>
      </c>
      <c r="D10" s="63" t="s">
        <v>639</v>
      </c>
      <c r="E10" s="64" t="s">
        <v>640</v>
      </c>
      <c r="F10" s="63" t="n">
        <v>10</v>
      </c>
      <c r="G10" s="63" t="n">
        <v>2</v>
      </c>
      <c r="H10" s="40" t="n">
        <v>43831</v>
      </c>
      <c r="I10" s="40" t="n">
        <v>44196</v>
      </c>
      <c r="J10" s="65" t="n">
        <f aca="false">_xlfn.DAYS(I10,H10)</f>
        <v>365</v>
      </c>
      <c r="K10" s="66" t="n">
        <v>1023600</v>
      </c>
      <c r="L10" s="66" t="n">
        <f aca="false">(IF(J10&lt;=30,K10/12,J10*K10/365))</f>
        <v>1023600</v>
      </c>
      <c r="M10" s="21" t="s">
        <v>594</v>
      </c>
    </row>
    <row r="11" customFormat="false" ht="13.8" hidden="false" customHeight="false" outlineLevel="0" collapsed="false">
      <c r="A11" s="54" t="s">
        <v>511</v>
      </c>
      <c r="B11" s="55" t="s">
        <v>541</v>
      </c>
      <c r="C11" s="56" t="s">
        <v>639</v>
      </c>
      <c r="D11" s="57" t="s">
        <v>639</v>
      </c>
      <c r="E11" s="1" t="s">
        <v>641</v>
      </c>
      <c r="F11" s="57" t="n">
        <v>10</v>
      </c>
      <c r="G11" s="57" t="n">
        <v>8</v>
      </c>
      <c r="H11" s="40" t="n">
        <v>43831</v>
      </c>
      <c r="I11" s="20" t="n">
        <v>44196</v>
      </c>
      <c r="J11" s="58" t="n">
        <f aca="false">_xlfn.DAYS(I11,H11)</f>
        <v>365</v>
      </c>
      <c r="K11" s="47" t="n">
        <v>1992000</v>
      </c>
      <c r="L11" s="47" t="n">
        <f aca="false">(IF(J11&lt;=30,K11/12,J11*K11/365))</f>
        <v>1992000</v>
      </c>
      <c r="M11" s="21" t="s">
        <v>594</v>
      </c>
    </row>
    <row r="12" customFormat="false" ht="13.8" hidden="false" customHeight="false" outlineLevel="0" collapsed="false">
      <c r="A12" s="54" t="s">
        <v>511</v>
      </c>
      <c r="B12" s="55" t="s">
        <v>541</v>
      </c>
      <c r="C12" s="56" t="s">
        <v>639</v>
      </c>
      <c r="D12" s="57" t="s">
        <v>639</v>
      </c>
      <c r="E12" s="1" t="s">
        <v>642</v>
      </c>
      <c r="F12" s="57" t="n">
        <v>10</v>
      </c>
      <c r="G12" s="57" t="n">
        <v>15</v>
      </c>
      <c r="H12" s="40" t="n">
        <v>43831</v>
      </c>
      <c r="I12" s="20" t="n">
        <v>44196</v>
      </c>
      <c r="J12" s="58" t="n">
        <f aca="false">_xlfn.DAYS(I12,H12)</f>
        <v>365</v>
      </c>
      <c r="K12" s="47" t="n">
        <v>3295200</v>
      </c>
      <c r="L12" s="47" t="n">
        <f aca="false">(IF(J12&lt;=30,K12/12,J12*K12/365))</f>
        <v>3295200</v>
      </c>
      <c r="M12" s="21" t="s">
        <v>594</v>
      </c>
    </row>
    <row r="13" s="76" customFormat="true" ht="13.8" hidden="false" customHeight="false" outlineLevel="0" collapsed="false">
      <c r="A13" s="67" t="s">
        <v>511</v>
      </c>
      <c r="B13" s="68" t="s">
        <v>541</v>
      </c>
      <c r="C13" s="69" t="s">
        <v>639</v>
      </c>
      <c r="D13" s="70" t="s">
        <v>639</v>
      </c>
      <c r="E13" s="71" t="s">
        <v>643</v>
      </c>
      <c r="F13" s="70" t="n">
        <v>10</v>
      </c>
      <c r="G13" s="70" t="n">
        <v>15.5</v>
      </c>
      <c r="H13" s="40" t="n">
        <v>43831</v>
      </c>
      <c r="I13" s="72" t="n">
        <v>44196</v>
      </c>
      <c r="J13" s="73" t="n">
        <f aca="false">_xlfn.DAYS(I13,H13)</f>
        <v>365</v>
      </c>
      <c r="K13" s="74" t="n">
        <v>3840000</v>
      </c>
      <c r="L13" s="74" t="n">
        <f aca="false">(IF(J13&lt;=30,K13/12,J13*K13/365))</f>
        <v>3840000</v>
      </c>
      <c r="M13" s="21" t="s">
        <v>594</v>
      </c>
      <c r="N13" s="75"/>
    </row>
    <row r="14" customFormat="false" ht="13.8" hidden="false" customHeight="false" outlineLevel="0" collapsed="false">
      <c r="A14" s="54" t="s">
        <v>511</v>
      </c>
      <c r="B14" s="55" t="s">
        <v>543</v>
      </c>
      <c r="C14" s="56" t="s">
        <v>639</v>
      </c>
      <c r="D14" s="57" t="s">
        <v>639</v>
      </c>
      <c r="E14" s="1" t="s">
        <v>640</v>
      </c>
      <c r="F14" s="57" t="n">
        <v>10</v>
      </c>
      <c r="G14" s="57" t="n">
        <v>2.5</v>
      </c>
      <c r="H14" s="40" t="n">
        <v>43831</v>
      </c>
      <c r="I14" s="20" t="n">
        <v>44196</v>
      </c>
      <c r="J14" s="58" t="n">
        <f aca="false">_xlfn.DAYS(I14,H14)</f>
        <v>365</v>
      </c>
      <c r="K14" s="47" t="n">
        <v>853000</v>
      </c>
      <c r="L14" s="47" t="n">
        <f aca="false">(IF(J14&lt;=30,K14/12,J14*K14/365))</f>
        <v>853000</v>
      </c>
      <c r="M14" s="21" t="s">
        <v>594</v>
      </c>
    </row>
    <row r="15" customFormat="false" ht="13.8" hidden="false" customHeight="false" outlineLevel="0" collapsed="false">
      <c r="A15" s="54" t="s">
        <v>511</v>
      </c>
      <c r="B15" s="55" t="s">
        <v>543</v>
      </c>
      <c r="C15" s="56" t="s">
        <v>639</v>
      </c>
      <c r="D15" s="57" t="s">
        <v>639</v>
      </c>
      <c r="E15" s="1" t="s">
        <v>641</v>
      </c>
      <c r="F15" s="57" t="n">
        <v>10</v>
      </c>
      <c r="G15" s="57" t="n">
        <v>3.5</v>
      </c>
      <c r="H15" s="40" t="n">
        <v>43831</v>
      </c>
      <c r="I15" s="20" t="n">
        <v>44196</v>
      </c>
      <c r="J15" s="58" t="n">
        <f aca="false">_xlfn.DAYS(I15,H15)</f>
        <v>365</v>
      </c>
      <c r="K15" s="47" t="n">
        <v>1660000</v>
      </c>
      <c r="L15" s="47" t="n">
        <f aca="false">(IF(J15&lt;=30,K15/12,J15*K15/365))</f>
        <v>1660000</v>
      </c>
      <c r="M15" s="21" t="s">
        <v>594</v>
      </c>
    </row>
    <row r="16" customFormat="false" ht="13.8" hidden="false" customHeight="false" outlineLevel="0" collapsed="false">
      <c r="A16" s="54" t="s">
        <v>511</v>
      </c>
      <c r="B16" s="55" t="s">
        <v>543</v>
      </c>
      <c r="C16" s="56" t="s">
        <v>639</v>
      </c>
      <c r="D16" s="57" t="s">
        <v>639</v>
      </c>
      <c r="E16" s="1" t="s">
        <v>642</v>
      </c>
      <c r="F16" s="57" t="n">
        <v>10</v>
      </c>
      <c r="G16" s="57" t="n">
        <v>9.5</v>
      </c>
      <c r="H16" s="40" t="n">
        <v>43831</v>
      </c>
      <c r="I16" s="20" t="n">
        <v>44196</v>
      </c>
      <c r="J16" s="58" t="n">
        <f aca="false">_xlfn.DAYS(I16,H16)</f>
        <v>365</v>
      </c>
      <c r="K16" s="47" t="n">
        <v>2746000</v>
      </c>
      <c r="L16" s="47" t="n">
        <f aca="false">(IF(J16&lt;=30,K16/12,J16*K16/365))</f>
        <v>2746000</v>
      </c>
      <c r="M16" s="21" t="s">
        <v>594</v>
      </c>
    </row>
    <row r="17" customFormat="false" ht="13.8" hidden="false" customHeight="false" outlineLevel="0" collapsed="false">
      <c r="A17" s="54" t="s">
        <v>511</v>
      </c>
      <c r="B17" s="55" t="s">
        <v>543</v>
      </c>
      <c r="C17" s="56" t="s">
        <v>639</v>
      </c>
      <c r="D17" s="57" t="s">
        <v>639</v>
      </c>
      <c r="E17" s="1" t="s">
        <v>643</v>
      </c>
      <c r="F17" s="57" t="n">
        <v>10</v>
      </c>
      <c r="G17" s="57" t="n">
        <v>16</v>
      </c>
      <c r="H17" s="40" t="n">
        <v>43831</v>
      </c>
      <c r="I17" s="20" t="n">
        <v>44196</v>
      </c>
      <c r="J17" s="58" t="n">
        <f aca="false">_xlfn.DAYS(I17,H17)</f>
        <v>365</v>
      </c>
      <c r="K17" s="47" t="n">
        <v>3200000</v>
      </c>
      <c r="L17" s="47" t="n">
        <f aca="false">(IF(J17&lt;=30,K17/12,J17*K17/365))</f>
        <v>3200000</v>
      </c>
      <c r="M17" s="21" t="s">
        <v>594</v>
      </c>
    </row>
    <row r="18" customFormat="false" ht="13.8" hidden="false" customHeight="false" outlineLevel="0" collapsed="false">
      <c r="A18" s="54" t="s">
        <v>511</v>
      </c>
      <c r="B18" s="55" t="s">
        <v>542</v>
      </c>
      <c r="C18" s="56" t="s">
        <v>639</v>
      </c>
      <c r="D18" s="57" t="s">
        <v>639</v>
      </c>
      <c r="E18" s="57" t="s">
        <v>639</v>
      </c>
      <c r="F18" s="57" t="n">
        <v>10</v>
      </c>
      <c r="G18" s="57" t="n">
        <v>10</v>
      </c>
      <c r="H18" s="40" t="n">
        <v>43831</v>
      </c>
      <c r="I18" s="20" t="n">
        <v>44196</v>
      </c>
      <c r="J18" s="58" t="n">
        <f aca="false">_xlfn.DAYS(I18,H18)</f>
        <v>365</v>
      </c>
      <c r="K18" s="47" t="n">
        <v>4800000</v>
      </c>
      <c r="L18" s="47" t="n">
        <f aca="false">(IF(J18&lt;=30,K18/12,J18*K18/365))</f>
        <v>4800000</v>
      </c>
      <c r="M18" s="21" t="s">
        <v>594</v>
      </c>
    </row>
    <row r="19" customFormat="false" ht="13.8" hidden="false" customHeight="false" outlineLevel="0" collapsed="false">
      <c r="A19" s="54" t="s">
        <v>511</v>
      </c>
      <c r="B19" s="55" t="s">
        <v>521</v>
      </c>
      <c r="C19" s="56" t="s">
        <v>639</v>
      </c>
      <c r="D19" s="57" t="s">
        <v>639</v>
      </c>
      <c r="E19" s="1" t="s">
        <v>640</v>
      </c>
      <c r="F19" s="57" t="n">
        <v>10</v>
      </c>
      <c r="G19" s="57" t="n">
        <v>1</v>
      </c>
      <c r="H19" s="40" t="n">
        <v>43831</v>
      </c>
      <c r="I19" s="20" t="n">
        <v>44196</v>
      </c>
      <c r="J19" s="58" t="n">
        <f aca="false">_xlfn.DAYS(I19,H19)</f>
        <v>365</v>
      </c>
      <c r="K19" s="47" t="n">
        <v>853000</v>
      </c>
      <c r="L19" s="47" t="n">
        <f aca="false">(IF(J19&lt;=30,K19/12,J19*K19/365))</f>
        <v>853000</v>
      </c>
      <c r="M19" s="21" t="s">
        <v>594</v>
      </c>
    </row>
    <row r="20" customFormat="false" ht="13.8" hidden="false" customHeight="false" outlineLevel="0" collapsed="false">
      <c r="A20" s="54" t="s">
        <v>511</v>
      </c>
      <c r="B20" s="55" t="s">
        <v>521</v>
      </c>
      <c r="C20" s="56" t="s">
        <v>639</v>
      </c>
      <c r="D20" s="57" t="s">
        <v>639</v>
      </c>
      <c r="E20" s="1" t="s">
        <v>641</v>
      </c>
      <c r="F20" s="57" t="n">
        <v>10</v>
      </c>
      <c r="G20" s="57" t="n">
        <v>6</v>
      </c>
      <c r="H20" s="40" t="n">
        <v>43831</v>
      </c>
      <c r="I20" s="20" t="n">
        <v>44196</v>
      </c>
      <c r="J20" s="58" t="n">
        <f aca="false">_xlfn.DAYS(I20,H20)</f>
        <v>365</v>
      </c>
      <c r="K20" s="47" t="n">
        <v>1660000</v>
      </c>
      <c r="L20" s="47" t="n">
        <f aca="false">(IF(J20&lt;=30,K20/12,J20*K20/365))</f>
        <v>1660000</v>
      </c>
      <c r="M20" s="21" t="s">
        <v>594</v>
      </c>
    </row>
    <row r="21" customFormat="false" ht="13.8" hidden="false" customHeight="false" outlineLevel="0" collapsed="false">
      <c r="A21" s="54" t="s">
        <v>511</v>
      </c>
      <c r="B21" s="55" t="s">
        <v>521</v>
      </c>
      <c r="C21" s="56" t="s">
        <v>639</v>
      </c>
      <c r="D21" s="57" t="s">
        <v>639</v>
      </c>
      <c r="E21" s="1" t="s">
        <v>642</v>
      </c>
      <c r="F21" s="57" t="n">
        <v>10</v>
      </c>
      <c r="G21" s="57" t="n">
        <v>12</v>
      </c>
      <c r="H21" s="40" t="n">
        <v>43831</v>
      </c>
      <c r="I21" s="20" t="n">
        <v>44196</v>
      </c>
      <c r="J21" s="58" t="n">
        <f aca="false">_xlfn.DAYS(I21,H21)</f>
        <v>365</v>
      </c>
      <c r="K21" s="47" t="n">
        <v>2746000</v>
      </c>
      <c r="L21" s="47" t="n">
        <f aca="false">(IF(J21&lt;=30,K21/12,J21*K21/365))</f>
        <v>2746000</v>
      </c>
      <c r="M21" s="21" t="s">
        <v>594</v>
      </c>
    </row>
    <row r="22" customFormat="false" ht="13.8" hidden="false" customHeight="false" outlineLevel="0" collapsed="false">
      <c r="A22" s="54" t="s">
        <v>511</v>
      </c>
      <c r="B22" s="55" t="s">
        <v>521</v>
      </c>
      <c r="C22" s="56" t="s">
        <v>639</v>
      </c>
      <c r="D22" s="57" t="s">
        <v>639</v>
      </c>
      <c r="E22" s="1" t="s">
        <v>643</v>
      </c>
      <c r="F22" s="57" t="n">
        <v>10</v>
      </c>
      <c r="G22" s="57" t="n">
        <v>16</v>
      </c>
      <c r="H22" s="40" t="n">
        <v>43831</v>
      </c>
      <c r="I22" s="20" t="n">
        <v>44196</v>
      </c>
      <c r="J22" s="58" t="n">
        <f aca="false">_xlfn.DAYS(I22,H22)</f>
        <v>365</v>
      </c>
      <c r="K22" s="47" t="n">
        <v>3200000</v>
      </c>
      <c r="L22" s="47" t="n">
        <f aca="false">(IF(J22&lt;=30,K22/12,J22*K22/365))</f>
        <v>3200000</v>
      </c>
      <c r="M22" s="21" t="s">
        <v>594</v>
      </c>
    </row>
    <row r="23" customFormat="false" ht="13.8" hidden="false" customHeight="false" outlineLevel="0" collapsed="false">
      <c r="A23" s="54" t="s">
        <v>511</v>
      </c>
      <c r="B23" s="77" t="s">
        <v>526</v>
      </c>
      <c r="C23" s="57" t="s">
        <v>639</v>
      </c>
      <c r="D23" s="57" t="s">
        <v>639</v>
      </c>
      <c r="E23" s="1" t="s">
        <v>640</v>
      </c>
      <c r="F23" s="57" t="n">
        <v>5</v>
      </c>
      <c r="G23" s="57" t="n">
        <v>1</v>
      </c>
      <c r="H23" s="40" t="n">
        <v>43831</v>
      </c>
      <c r="I23" s="20" t="n">
        <v>44196</v>
      </c>
      <c r="J23" s="58" t="n">
        <f aca="false">_xlfn.DAYS(I23,H23)</f>
        <v>365</v>
      </c>
      <c r="K23" s="47" t="n">
        <v>1023600</v>
      </c>
      <c r="L23" s="47" t="n">
        <f aca="false">(IF(J23&lt;=30,K23/12,J23*K23/365))</f>
        <v>1023600</v>
      </c>
      <c r="M23" s="21" t="s">
        <v>594</v>
      </c>
    </row>
    <row r="24" customFormat="false" ht="13.8" hidden="false" customHeight="false" outlineLevel="0" collapsed="false">
      <c r="A24" s="54" t="s">
        <v>511</v>
      </c>
      <c r="B24" s="77" t="s">
        <v>526</v>
      </c>
      <c r="C24" s="57" t="s">
        <v>639</v>
      </c>
      <c r="D24" s="57" t="s">
        <v>639</v>
      </c>
      <c r="E24" s="1" t="s">
        <v>641</v>
      </c>
      <c r="F24" s="57" t="n">
        <v>6</v>
      </c>
      <c r="G24" s="57" t="n">
        <v>8</v>
      </c>
      <c r="H24" s="40" t="n">
        <v>43831</v>
      </c>
      <c r="I24" s="20" t="n">
        <v>44196</v>
      </c>
      <c r="J24" s="58" t="n">
        <f aca="false">_xlfn.DAYS(I24,H24)</f>
        <v>365</v>
      </c>
      <c r="K24" s="47" t="n">
        <v>1992000</v>
      </c>
      <c r="L24" s="47" t="n">
        <f aca="false">(IF(J24&lt;=30,K24/12,J24*K24/365))</f>
        <v>1992000</v>
      </c>
      <c r="M24" s="21" t="s">
        <v>594</v>
      </c>
    </row>
    <row r="25" customFormat="false" ht="13.8" hidden="false" customHeight="false" outlineLevel="0" collapsed="false">
      <c r="A25" s="54" t="s">
        <v>511</v>
      </c>
      <c r="B25" s="77" t="s">
        <v>526</v>
      </c>
      <c r="C25" s="57" t="s">
        <v>639</v>
      </c>
      <c r="D25" s="57" t="s">
        <v>639</v>
      </c>
      <c r="E25" s="1" t="s">
        <v>642</v>
      </c>
      <c r="F25" s="57" t="n">
        <v>12</v>
      </c>
      <c r="G25" s="57" t="n">
        <v>15</v>
      </c>
      <c r="H25" s="40" t="n">
        <v>43831</v>
      </c>
      <c r="I25" s="20" t="n">
        <v>44196</v>
      </c>
      <c r="J25" s="58" t="n">
        <f aca="false">_xlfn.DAYS(I25,H25)</f>
        <v>365</v>
      </c>
      <c r="K25" s="47" t="n">
        <v>3295200</v>
      </c>
      <c r="L25" s="47" t="n">
        <f aca="false">(IF(J25&lt;=30,K25/12,J25*K25/365))</f>
        <v>3295200</v>
      </c>
      <c r="M25" s="21" t="s">
        <v>594</v>
      </c>
    </row>
    <row r="26" customFormat="false" ht="13.8" hidden="false" customHeight="false" outlineLevel="0" collapsed="false">
      <c r="A26" s="54" t="s">
        <v>511</v>
      </c>
      <c r="B26" s="77" t="s">
        <v>526</v>
      </c>
      <c r="C26" s="57" t="s">
        <v>639</v>
      </c>
      <c r="D26" s="57" t="s">
        <v>639</v>
      </c>
      <c r="E26" s="1" t="s">
        <v>643</v>
      </c>
      <c r="F26" s="57" t="n">
        <v>25</v>
      </c>
      <c r="G26" s="57" t="n">
        <v>20</v>
      </c>
      <c r="H26" s="40" t="n">
        <v>43831</v>
      </c>
      <c r="I26" s="20" t="n">
        <v>44196</v>
      </c>
      <c r="J26" s="58" t="n">
        <f aca="false">_xlfn.DAYS(I26,H26)</f>
        <v>365</v>
      </c>
      <c r="K26" s="47" t="n">
        <v>3840000</v>
      </c>
      <c r="L26" s="47" t="n">
        <f aca="false">(IF(J26&lt;=30,K26/12,J26*K26/365))</f>
        <v>3840000</v>
      </c>
      <c r="M26" s="21" t="s">
        <v>594</v>
      </c>
    </row>
    <row r="27" customFormat="false" ht="13.8" hidden="false" customHeight="false" outlineLevel="0" collapsed="false">
      <c r="A27" s="54" t="s">
        <v>511</v>
      </c>
      <c r="B27" s="77" t="s">
        <v>528</v>
      </c>
      <c r="C27" s="57" t="s">
        <v>639</v>
      </c>
      <c r="D27" s="57" t="s">
        <v>639</v>
      </c>
      <c r="E27" s="1" t="s">
        <v>640</v>
      </c>
      <c r="F27" s="1" t="n">
        <v>10</v>
      </c>
      <c r="G27" s="57" t="n">
        <v>2</v>
      </c>
      <c r="H27" s="40" t="n">
        <v>43831</v>
      </c>
      <c r="I27" s="20" t="n">
        <v>44196</v>
      </c>
      <c r="J27" s="58" t="n">
        <f aca="false">_xlfn.DAYS(I27,H27)</f>
        <v>365</v>
      </c>
      <c r="K27" s="47" t="n">
        <v>853000</v>
      </c>
      <c r="L27" s="47" t="n">
        <f aca="false">(IF(J27&lt;=30,K27/12,J27*K27/365))</f>
        <v>853000</v>
      </c>
      <c r="M27" s="21" t="s">
        <v>594</v>
      </c>
    </row>
    <row r="28" customFormat="false" ht="13.8" hidden="false" customHeight="false" outlineLevel="0" collapsed="false">
      <c r="A28" s="54" t="s">
        <v>511</v>
      </c>
      <c r="B28" s="77" t="s">
        <v>528</v>
      </c>
      <c r="C28" s="57" t="s">
        <v>639</v>
      </c>
      <c r="D28" s="57" t="s">
        <v>639</v>
      </c>
      <c r="E28" s="1" t="s">
        <v>641</v>
      </c>
      <c r="F28" s="1" t="n">
        <v>10</v>
      </c>
      <c r="G28" s="57" t="n">
        <v>3</v>
      </c>
      <c r="H28" s="40" t="n">
        <v>43831</v>
      </c>
      <c r="I28" s="20" t="n">
        <v>44196</v>
      </c>
      <c r="J28" s="58" t="n">
        <f aca="false">_xlfn.DAYS(I28,H28)</f>
        <v>365</v>
      </c>
      <c r="K28" s="47" t="n">
        <v>1660000</v>
      </c>
      <c r="L28" s="47" t="n">
        <f aca="false">(IF(J28&lt;=30,K28/12,J28*K28/365))</f>
        <v>1660000</v>
      </c>
      <c r="M28" s="21" t="s">
        <v>594</v>
      </c>
    </row>
    <row r="29" customFormat="false" ht="13.8" hidden="false" customHeight="false" outlineLevel="0" collapsed="false">
      <c r="A29" s="54" t="s">
        <v>511</v>
      </c>
      <c r="B29" s="77" t="s">
        <v>528</v>
      </c>
      <c r="C29" s="57" t="s">
        <v>639</v>
      </c>
      <c r="D29" s="57" t="s">
        <v>639</v>
      </c>
      <c r="E29" s="1" t="s">
        <v>642</v>
      </c>
      <c r="F29" s="1" t="n">
        <v>10</v>
      </c>
      <c r="G29" s="57" t="n">
        <v>15</v>
      </c>
      <c r="H29" s="40" t="n">
        <v>43831</v>
      </c>
      <c r="I29" s="20" t="n">
        <v>44196</v>
      </c>
      <c r="J29" s="58" t="n">
        <f aca="false">_xlfn.DAYS(I29,H29)</f>
        <v>365</v>
      </c>
      <c r="K29" s="47" t="n">
        <v>2746000</v>
      </c>
      <c r="L29" s="47" t="n">
        <f aca="false">(IF(J29&lt;=30,K29/12,J29*K29/365))</f>
        <v>2746000</v>
      </c>
      <c r="M29" s="21" t="s">
        <v>594</v>
      </c>
    </row>
    <row r="30" customFormat="false" ht="13.8" hidden="false" customHeight="false" outlineLevel="0" collapsed="false">
      <c r="A30" s="54" t="s">
        <v>511</v>
      </c>
      <c r="B30" s="77" t="s">
        <v>528</v>
      </c>
      <c r="C30" s="57" t="s">
        <v>639</v>
      </c>
      <c r="D30" s="57" t="s">
        <v>639</v>
      </c>
      <c r="E30" s="1" t="s">
        <v>643</v>
      </c>
      <c r="F30" s="1" t="n">
        <v>10</v>
      </c>
      <c r="G30" s="1" t="n">
        <v>16</v>
      </c>
      <c r="H30" s="40" t="n">
        <v>43831</v>
      </c>
      <c r="I30" s="20" t="n">
        <v>44196</v>
      </c>
      <c r="J30" s="58" t="n">
        <f aca="false">_xlfn.DAYS(I30,H30)</f>
        <v>365</v>
      </c>
      <c r="K30" s="47" t="n">
        <v>3200000</v>
      </c>
      <c r="L30" s="47" t="n">
        <f aca="false">(IF(J30&lt;=30,K30/12,J30*K30/365))</f>
        <v>3200000</v>
      </c>
      <c r="M30" s="21" t="s">
        <v>594</v>
      </c>
    </row>
    <row r="31" customFormat="false" ht="13.8" hidden="false" customHeight="false" outlineLevel="0" collapsed="false">
      <c r="A31" s="54" t="s">
        <v>508</v>
      </c>
      <c r="B31" s="55" t="s">
        <v>529</v>
      </c>
      <c r="C31" s="56" t="s">
        <v>509</v>
      </c>
      <c r="D31" s="78" t="s">
        <v>644</v>
      </c>
      <c r="E31" s="57" t="n">
        <v>0</v>
      </c>
      <c r="F31" s="57" t="n">
        <v>5</v>
      </c>
      <c r="G31" s="57" t="n">
        <v>0</v>
      </c>
      <c r="H31" s="40" t="n">
        <v>43831</v>
      </c>
      <c r="I31" s="20" t="n">
        <v>44196</v>
      </c>
      <c r="J31" s="58" t="n">
        <f aca="false">_xlfn.DAYS(I31,H31)</f>
        <v>365</v>
      </c>
      <c r="K31" s="47" t="n">
        <v>437000</v>
      </c>
      <c r="L31" s="47" t="n">
        <f aca="false">(IF(J31&lt;=30,K31/12,J31*K31/365))</f>
        <v>437000</v>
      </c>
      <c r="M31" s="21" t="s">
        <v>594</v>
      </c>
    </row>
    <row r="32" customFormat="false" ht="13.8" hidden="false" customHeight="false" outlineLevel="0" collapsed="false">
      <c r="A32" s="54" t="s">
        <v>508</v>
      </c>
      <c r="B32" s="55" t="s">
        <v>529</v>
      </c>
      <c r="C32" s="56" t="s">
        <v>509</v>
      </c>
      <c r="D32" s="78" t="s">
        <v>645</v>
      </c>
      <c r="E32" s="57" t="n">
        <v>0</v>
      </c>
      <c r="F32" s="57" t="n">
        <v>8</v>
      </c>
      <c r="G32" s="57" t="n">
        <v>0</v>
      </c>
      <c r="H32" s="40" t="n">
        <v>43831</v>
      </c>
      <c r="I32" s="20" t="n">
        <v>44196</v>
      </c>
      <c r="J32" s="58" t="n">
        <f aca="false">_xlfn.DAYS(I32,H32)</f>
        <v>365</v>
      </c>
      <c r="K32" s="47" t="n">
        <v>794000</v>
      </c>
      <c r="L32" s="47" t="n">
        <f aca="false">(IF(J32&lt;=30,K32/12,J32*K32/365))</f>
        <v>794000</v>
      </c>
      <c r="M32" s="21" t="s">
        <v>594</v>
      </c>
    </row>
    <row r="33" customFormat="false" ht="13.8" hidden="false" customHeight="false" outlineLevel="0" collapsed="false">
      <c r="A33" s="54" t="s">
        <v>508</v>
      </c>
      <c r="B33" s="55" t="s">
        <v>522</v>
      </c>
      <c r="C33" s="56" t="s">
        <v>509</v>
      </c>
      <c r="D33" s="78" t="s">
        <v>646</v>
      </c>
      <c r="E33" s="57" t="n">
        <v>0</v>
      </c>
      <c r="F33" s="57" t="n">
        <v>11</v>
      </c>
      <c r="G33" s="57" t="n">
        <v>0</v>
      </c>
      <c r="H33" s="40" t="n">
        <v>43831</v>
      </c>
      <c r="I33" s="20" t="n">
        <v>44196</v>
      </c>
      <c r="J33" s="58" t="n">
        <f aca="false">_xlfn.DAYS(I33,H33)</f>
        <v>365</v>
      </c>
      <c r="K33" s="47" t="n">
        <v>794000</v>
      </c>
      <c r="L33" s="47" t="n">
        <f aca="false">(IF(J33&lt;=30,K33/12,J33*K33/365))</f>
        <v>794000</v>
      </c>
      <c r="M33" s="21" t="s">
        <v>594</v>
      </c>
    </row>
    <row r="34" customFormat="false" ht="13.8" hidden="false" customHeight="false" outlineLevel="0" collapsed="false">
      <c r="A34" s="54" t="s">
        <v>508</v>
      </c>
      <c r="B34" s="55" t="s">
        <v>522</v>
      </c>
      <c r="C34" s="56" t="s">
        <v>509</v>
      </c>
      <c r="D34" s="78" t="s">
        <v>647</v>
      </c>
      <c r="E34" s="57" t="n">
        <v>0</v>
      </c>
      <c r="F34" s="57" t="n">
        <v>24</v>
      </c>
      <c r="G34" s="57" t="n">
        <v>0</v>
      </c>
      <c r="H34" s="40" t="n">
        <v>43831</v>
      </c>
      <c r="I34" s="20" t="n">
        <v>44196</v>
      </c>
      <c r="J34" s="58" t="n">
        <f aca="false">_xlfn.DAYS(I34,H34)</f>
        <v>365</v>
      </c>
      <c r="K34" s="47" t="n">
        <v>1270000</v>
      </c>
      <c r="L34" s="47" t="n">
        <f aca="false">(IF(J34&lt;=30,K34/12,J34*K34/365))</f>
        <v>1270000</v>
      </c>
      <c r="M34" s="21" t="s">
        <v>594</v>
      </c>
    </row>
    <row r="35" customFormat="false" ht="13.8" hidden="false" customHeight="false" outlineLevel="0" collapsed="false">
      <c r="A35" s="54" t="s">
        <v>508</v>
      </c>
      <c r="B35" s="55" t="s">
        <v>522</v>
      </c>
      <c r="C35" s="56" t="s">
        <v>509</v>
      </c>
      <c r="D35" s="78" t="s">
        <v>648</v>
      </c>
      <c r="E35" s="57" t="n">
        <v>0</v>
      </c>
      <c r="F35" s="57" t="n">
        <v>25</v>
      </c>
      <c r="G35" s="57" t="n">
        <v>0</v>
      </c>
      <c r="H35" s="40" t="n">
        <v>43831</v>
      </c>
      <c r="I35" s="20" t="n">
        <v>44196</v>
      </c>
      <c r="J35" s="58" t="n">
        <f aca="false">_xlfn.DAYS(I35,H35)</f>
        <v>365</v>
      </c>
      <c r="K35" s="47" t="n">
        <v>1825000</v>
      </c>
      <c r="L35" s="47" t="n">
        <f aca="false">(IF(J35&lt;=30,K35/12,J35*K35/365))</f>
        <v>1825000</v>
      </c>
      <c r="M35" s="21" t="s">
        <v>594</v>
      </c>
    </row>
    <row r="36" customFormat="false" ht="13.8" hidden="false" customHeight="false" outlineLevel="0" collapsed="false">
      <c r="A36" s="54" t="s">
        <v>508</v>
      </c>
      <c r="B36" s="55" t="s">
        <v>534</v>
      </c>
      <c r="C36" s="56" t="s">
        <v>639</v>
      </c>
      <c r="D36" s="78" t="s">
        <v>647</v>
      </c>
      <c r="E36" s="57" t="n">
        <v>0</v>
      </c>
      <c r="F36" s="57" t="n">
        <v>12</v>
      </c>
      <c r="G36" s="57" t="n">
        <v>0</v>
      </c>
      <c r="H36" s="40" t="n">
        <v>43831</v>
      </c>
      <c r="I36" s="20" t="n">
        <v>44196</v>
      </c>
      <c r="J36" s="58" t="n">
        <f aca="false">_xlfn.DAYS(I36,H36)</f>
        <v>365</v>
      </c>
      <c r="K36" s="47" t="n">
        <v>1270000</v>
      </c>
      <c r="L36" s="47" t="n">
        <f aca="false">(IF(J36&lt;=30,K36/12,J36*K36/365))</f>
        <v>1270000</v>
      </c>
      <c r="M36" s="21" t="s">
        <v>594</v>
      </c>
    </row>
    <row r="37" customFormat="false" ht="13.8" hidden="false" customHeight="false" outlineLevel="0" collapsed="false">
      <c r="A37" s="54" t="s">
        <v>508</v>
      </c>
      <c r="B37" s="55" t="s">
        <v>534</v>
      </c>
      <c r="C37" s="56" t="s">
        <v>639</v>
      </c>
      <c r="D37" s="78" t="s">
        <v>648</v>
      </c>
      <c r="E37" s="57" t="n">
        <v>0</v>
      </c>
      <c r="F37" s="57" t="n">
        <v>25</v>
      </c>
      <c r="G37" s="57" t="n">
        <v>0</v>
      </c>
      <c r="H37" s="40" t="n">
        <v>43831</v>
      </c>
      <c r="I37" s="20" t="n">
        <v>44196</v>
      </c>
      <c r="J37" s="58" t="n">
        <f aca="false">_xlfn.DAYS(I37,H37)</f>
        <v>365</v>
      </c>
      <c r="K37" s="47" t="n">
        <v>1825000</v>
      </c>
      <c r="L37" s="47" t="n">
        <f aca="false">(IF(J37&lt;=30,K37/12,J37*K37/365))</f>
        <v>1825000</v>
      </c>
      <c r="M37" s="21" t="s">
        <v>594</v>
      </c>
    </row>
    <row r="38" customFormat="false" ht="13.8" hidden="false" customHeight="false" outlineLevel="0" collapsed="false">
      <c r="A38" s="54" t="s">
        <v>508</v>
      </c>
      <c r="B38" s="55" t="s">
        <v>537</v>
      </c>
      <c r="C38" s="56" t="s">
        <v>507</v>
      </c>
      <c r="D38" s="57" t="n">
        <v>16</v>
      </c>
      <c r="E38" s="57" t="n">
        <v>0</v>
      </c>
      <c r="F38" s="57" t="n">
        <v>16</v>
      </c>
      <c r="G38" s="57" t="n">
        <v>0</v>
      </c>
      <c r="H38" s="40" t="n">
        <v>43831</v>
      </c>
      <c r="I38" s="20" t="n">
        <v>44196</v>
      </c>
      <c r="J38" s="58" t="n">
        <f aca="false">_xlfn.DAYS(I38,H38)</f>
        <v>365</v>
      </c>
      <c r="K38" s="47" t="n">
        <v>3054000</v>
      </c>
      <c r="L38" s="47" t="n">
        <f aca="false">(IF(J38&lt;=30,K38/12,J38*K38/365))</f>
        <v>3054000</v>
      </c>
      <c r="M38" s="21" t="s">
        <v>594</v>
      </c>
    </row>
    <row r="39" customFormat="false" ht="13.8" hidden="false" customHeight="false" outlineLevel="0" collapsed="false">
      <c r="A39" s="54" t="s">
        <v>508</v>
      </c>
      <c r="B39" s="55" t="s">
        <v>537</v>
      </c>
      <c r="C39" s="56" t="s">
        <v>507</v>
      </c>
      <c r="D39" s="57" t="n">
        <v>17</v>
      </c>
      <c r="E39" s="57" t="n">
        <v>0</v>
      </c>
      <c r="F39" s="57" t="n">
        <v>17</v>
      </c>
      <c r="G39" s="57" t="n">
        <v>0</v>
      </c>
      <c r="H39" s="40" t="n">
        <v>43831</v>
      </c>
      <c r="I39" s="20" t="n">
        <v>44196</v>
      </c>
      <c r="J39" s="58" t="n">
        <f aca="false">_xlfn.DAYS(I39,H39)</f>
        <v>365</v>
      </c>
      <c r="K39" s="47" t="n">
        <v>2718000</v>
      </c>
      <c r="L39" s="47" t="n">
        <f aca="false">(IF(J39&lt;=30,K39/12,J39*K39/365))</f>
        <v>2718000</v>
      </c>
      <c r="M39" s="21" t="s">
        <v>594</v>
      </c>
    </row>
    <row r="40" customFormat="false" ht="13.8" hidden="false" customHeight="false" outlineLevel="0" collapsed="false">
      <c r="A40" s="54" t="s">
        <v>508</v>
      </c>
      <c r="B40" s="55" t="s">
        <v>537</v>
      </c>
      <c r="C40" s="56" t="s">
        <v>507</v>
      </c>
      <c r="D40" s="57" t="n">
        <v>18</v>
      </c>
      <c r="E40" s="57" t="n">
        <v>0</v>
      </c>
      <c r="F40" s="57" t="n">
        <v>18</v>
      </c>
      <c r="G40" s="57" t="n">
        <v>0</v>
      </c>
      <c r="H40" s="40" t="n">
        <v>43831</v>
      </c>
      <c r="I40" s="20" t="n">
        <v>44196</v>
      </c>
      <c r="J40" s="58" t="n">
        <f aca="false">_xlfn.DAYS(I40,H40)</f>
        <v>365</v>
      </c>
      <c r="K40" s="47" t="n">
        <v>2869000</v>
      </c>
      <c r="L40" s="47" t="n">
        <f aca="false">(IF(J40&lt;=30,K40/12,J40*K40/365))</f>
        <v>2869000</v>
      </c>
      <c r="M40" s="21" t="s">
        <v>594</v>
      </c>
    </row>
    <row r="41" customFormat="false" ht="13.8" hidden="false" customHeight="false" outlineLevel="0" collapsed="false">
      <c r="A41" s="54" t="s">
        <v>508</v>
      </c>
      <c r="B41" s="55" t="s">
        <v>537</v>
      </c>
      <c r="C41" s="56" t="s">
        <v>507</v>
      </c>
      <c r="D41" s="57" t="n">
        <v>19</v>
      </c>
      <c r="E41" s="57" t="n">
        <v>0</v>
      </c>
      <c r="F41" s="57" t="n">
        <v>19</v>
      </c>
      <c r="G41" s="57" t="n">
        <v>0</v>
      </c>
      <c r="H41" s="40" t="n">
        <v>43831</v>
      </c>
      <c r="I41" s="20" t="n">
        <v>44196</v>
      </c>
      <c r="J41" s="58" t="n">
        <f aca="false">_xlfn.DAYS(I41,H41)</f>
        <v>365</v>
      </c>
      <c r="K41" s="47" t="n">
        <v>3041000</v>
      </c>
      <c r="L41" s="47" t="n">
        <f aca="false">(IF(J41&lt;=30,K41/12,J41*K41/365))</f>
        <v>3041000</v>
      </c>
      <c r="M41" s="21" t="s">
        <v>594</v>
      </c>
    </row>
    <row r="42" customFormat="false" ht="13.8" hidden="false" customHeight="false" outlineLevel="0" collapsed="false">
      <c r="A42" s="54" t="s">
        <v>508</v>
      </c>
      <c r="B42" s="55" t="s">
        <v>537</v>
      </c>
      <c r="C42" s="56" t="s">
        <v>507</v>
      </c>
      <c r="D42" s="57" t="n">
        <v>20</v>
      </c>
      <c r="E42" s="57" t="n">
        <v>0</v>
      </c>
      <c r="F42" s="57" t="n">
        <v>20</v>
      </c>
      <c r="G42" s="57" t="n">
        <v>0</v>
      </c>
      <c r="H42" s="40" t="n">
        <v>43831</v>
      </c>
      <c r="I42" s="20" t="n">
        <v>44196</v>
      </c>
      <c r="J42" s="58" t="n">
        <f aca="false">_xlfn.DAYS(I42,H42)</f>
        <v>365</v>
      </c>
      <c r="K42" s="47" t="n">
        <v>3191000</v>
      </c>
      <c r="L42" s="47" t="n">
        <f aca="false">(IF(J42&lt;=30,K42/12,J42*K42/365))</f>
        <v>3191000</v>
      </c>
      <c r="M42" s="21" t="s">
        <v>594</v>
      </c>
    </row>
    <row r="43" customFormat="false" ht="13.8" hidden="false" customHeight="false" outlineLevel="0" collapsed="false">
      <c r="A43" s="54" t="s">
        <v>508</v>
      </c>
      <c r="B43" s="55" t="s">
        <v>537</v>
      </c>
      <c r="C43" s="56" t="s">
        <v>507</v>
      </c>
      <c r="D43" s="57" t="n">
        <v>21</v>
      </c>
      <c r="E43" s="57" t="n">
        <v>0</v>
      </c>
      <c r="F43" s="57" t="n">
        <v>21</v>
      </c>
      <c r="G43" s="57" t="n">
        <v>0</v>
      </c>
      <c r="H43" s="40" t="n">
        <v>43831</v>
      </c>
      <c r="I43" s="20" t="n">
        <v>44196</v>
      </c>
      <c r="J43" s="58" t="n">
        <f aca="false">_xlfn.DAYS(I43,H43)</f>
        <v>365</v>
      </c>
      <c r="K43" s="47" t="n">
        <v>3364000</v>
      </c>
      <c r="L43" s="47" t="n">
        <f aca="false">(IF(J43&lt;=30,K43/12,J43*K43/365))</f>
        <v>3364000</v>
      </c>
      <c r="M43" s="21" t="s">
        <v>594</v>
      </c>
    </row>
    <row r="44" customFormat="false" ht="13.8" hidden="false" customHeight="false" outlineLevel="0" collapsed="false">
      <c r="A44" s="54" t="s">
        <v>508</v>
      </c>
      <c r="B44" s="55" t="s">
        <v>537</v>
      </c>
      <c r="C44" s="56" t="s">
        <v>507</v>
      </c>
      <c r="D44" s="57" t="n">
        <v>22</v>
      </c>
      <c r="E44" s="57" t="n">
        <v>0</v>
      </c>
      <c r="F44" s="57" t="n">
        <v>22</v>
      </c>
      <c r="G44" s="57" t="n">
        <v>0</v>
      </c>
      <c r="H44" s="40" t="n">
        <v>43831</v>
      </c>
      <c r="I44" s="20" t="n">
        <v>44196</v>
      </c>
      <c r="J44" s="58" t="n">
        <f aca="false">_xlfn.DAYS(I44,H44)</f>
        <v>365</v>
      </c>
      <c r="K44" s="47" t="n">
        <v>3515000</v>
      </c>
      <c r="L44" s="47" t="n">
        <f aca="false">(IF(J44&lt;=30,K44/12,J44*K44/365))</f>
        <v>3515000</v>
      </c>
      <c r="M44" s="21" t="s">
        <v>594</v>
      </c>
    </row>
    <row r="45" customFormat="false" ht="13.8" hidden="false" customHeight="false" outlineLevel="0" collapsed="false">
      <c r="A45" s="54" t="s">
        <v>508</v>
      </c>
      <c r="B45" s="55" t="s">
        <v>537</v>
      </c>
      <c r="C45" s="56" t="s">
        <v>507</v>
      </c>
      <c r="D45" s="57" t="n">
        <v>23</v>
      </c>
      <c r="E45" s="57" t="n">
        <v>0</v>
      </c>
      <c r="F45" s="57" t="n">
        <v>23</v>
      </c>
      <c r="G45" s="57" t="n">
        <v>0</v>
      </c>
      <c r="H45" s="40" t="n">
        <v>43831</v>
      </c>
      <c r="I45" s="20" t="n">
        <v>44196</v>
      </c>
      <c r="J45" s="58" t="n">
        <f aca="false">_xlfn.DAYS(I45,H45)</f>
        <v>365</v>
      </c>
      <c r="K45" s="47" t="n">
        <v>3688000</v>
      </c>
      <c r="L45" s="47" t="n">
        <f aca="false">(IF(J45&lt;=30,K45/12,J45*K45/365))</f>
        <v>3688000</v>
      </c>
      <c r="M45" s="21" t="s">
        <v>594</v>
      </c>
    </row>
    <row r="46" customFormat="false" ht="13.8" hidden="false" customHeight="false" outlineLevel="0" collapsed="false">
      <c r="A46" s="54" t="s">
        <v>508</v>
      </c>
      <c r="B46" s="55" t="s">
        <v>537</v>
      </c>
      <c r="C46" s="56" t="s">
        <v>507</v>
      </c>
      <c r="D46" s="57" t="n">
        <v>24</v>
      </c>
      <c r="E46" s="57" t="n">
        <v>0</v>
      </c>
      <c r="F46" s="57" t="n">
        <v>24</v>
      </c>
      <c r="G46" s="57" t="n">
        <v>0</v>
      </c>
      <c r="H46" s="40" t="n">
        <v>43831</v>
      </c>
      <c r="I46" s="20" t="n">
        <v>44196</v>
      </c>
      <c r="J46" s="58" t="n">
        <f aca="false">_xlfn.DAYS(I46,H46)</f>
        <v>365</v>
      </c>
      <c r="K46" s="47" t="n">
        <v>4632000</v>
      </c>
      <c r="L46" s="47" t="n">
        <f aca="false">(IF(J46&lt;=30,K46/12,J46*K46/365))</f>
        <v>4632000</v>
      </c>
      <c r="M46" s="21" t="s">
        <v>594</v>
      </c>
    </row>
    <row r="47" customFormat="false" ht="13.8" hidden="false" customHeight="false" outlineLevel="0" collapsed="false">
      <c r="A47" s="54" t="s">
        <v>508</v>
      </c>
      <c r="B47" s="55" t="s">
        <v>537</v>
      </c>
      <c r="C47" s="56" t="s">
        <v>507</v>
      </c>
      <c r="D47" s="57" t="n">
        <v>25</v>
      </c>
      <c r="E47" s="57" t="n">
        <v>0</v>
      </c>
      <c r="F47" s="57" t="n">
        <v>25</v>
      </c>
      <c r="G47" s="57" t="n">
        <v>0</v>
      </c>
      <c r="H47" s="40" t="n">
        <v>43831</v>
      </c>
      <c r="I47" s="20" t="n">
        <v>44196</v>
      </c>
      <c r="J47" s="58" t="n">
        <f aca="false">_xlfn.DAYS(I47,H47)</f>
        <v>365</v>
      </c>
      <c r="K47" s="47" t="n">
        <v>4813000</v>
      </c>
      <c r="L47" s="47" t="n">
        <f aca="false">(IF(J47&lt;=30,K47/12,J47*K47/365))</f>
        <v>4813000</v>
      </c>
      <c r="M47" s="21" t="s">
        <v>594</v>
      </c>
    </row>
    <row r="48" customFormat="false" ht="13.8" hidden="false" customHeight="false" outlineLevel="0" collapsed="false">
      <c r="A48" s="54" t="s">
        <v>508</v>
      </c>
      <c r="B48" s="55" t="s">
        <v>537</v>
      </c>
      <c r="C48" s="56" t="s">
        <v>507</v>
      </c>
      <c r="D48" s="78" t="s">
        <v>649</v>
      </c>
      <c r="E48" s="57" t="n">
        <v>0</v>
      </c>
      <c r="F48" s="57" t="n">
        <v>26</v>
      </c>
      <c r="G48" s="57" t="n">
        <v>0</v>
      </c>
      <c r="H48" s="40" t="n">
        <v>43831</v>
      </c>
      <c r="I48" s="20" t="n">
        <v>44196</v>
      </c>
      <c r="J48" s="58" t="n">
        <f aca="false">_xlfn.DAYS(I48,H48)</f>
        <v>365</v>
      </c>
      <c r="K48" s="1" t="n">
        <f aca="false">4813000+(30000* (F48 - 25))</f>
        <v>4843000</v>
      </c>
      <c r="L48" s="47" t="n">
        <f aca="false">(IF(J48&lt;=30,K48/12,J48*K48/365))</f>
        <v>4843000</v>
      </c>
      <c r="M48" s="21" t="s">
        <v>594</v>
      </c>
    </row>
    <row r="49" customFormat="false" ht="13.8" hidden="false" customHeight="false" outlineLevel="0" collapsed="false">
      <c r="A49" s="54" t="s">
        <v>508</v>
      </c>
      <c r="B49" s="55" t="s">
        <v>525</v>
      </c>
      <c r="C49" s="56" t="s">
        <v>507</v>
      </c>
      <c r="D49" s="78" t="s">
        <v>644</v>
      </c>
      <c r="E49" s="57" t="n">
        <v>0</v>
      </c>
      <c r="F49" s="57" t="n">
        <v>5</v>
      </c>
      <c r="G49" s="57" t="n">
        <v>0</v>
      </c>
      <c r="H49" s="40" t="n">
        <v>43831</v>
      </c>
      <c r="I49" s="20" t="n">
        <v>44196</v>
      </c>
      <c r="J49" s="58" t="n">
        <f aca="false">_xlfn.DAYS(I49,H49)</f>
        <v>365</v>
      </c>
      <c r="K49" s="47" t="n">
        <v>1285200</v>
      </c>
      <c r="L49" s="47" t="n">
        <f aca="false">(IF(J49&lt;=30,K49/12,J49*K49/365))</f>
        <v>1285200</v>
      </c>
      <c r="M49" s="21" t="s">
        <v>594</v>
      </c>
    </row>
    <row r="50" customFormat="false" ht="13.8" hidden="false" customHeight="false" outlineLevel="0" collapsed="false">
      <c r="A50" s="54" t="s">
        <v>508</v>
      </c>
      <c r="B50" s="55" t="s">
        <v>525</v>
      </c>
      <c r="C50" s="56" t="s">
        <v>507</v>
      </c>
      <c r="D50" s="57" t="n">
        <v>6</v>
      </c>
      <c r="E50" s="57" t="n">
        <v>0</v>
      </c>
      <c r="F50" s="57" t="n">
        <v>6</v>
      </c>
      <c r="G50" s="57" t="n">
        <v>0</v>
      </c>
      <c r="H50" s="40" t="n">
        <v>43831</v>
      </c>
      <c r="I50" s="20" t="n">
        <v>44196</v>
      </c>
      <c r="J50" s="58" t="n">
        <f aca="false">_xlfn.DAYS(I50,H50)</f>
        <v>365</v>
      </c>
      <c r="K50" s="47" t="n">
        <v>1579300</v>
      </c>
      <c r="L50" s="47" t="n">
        <f aca="false">(IF(J50&lt;=30,K50/12,J50*K50/365))</f>
        <v>1579300</v>
      </c>
      <c r="M50" s="21" t="s">
        <v>594</v>
      </c>
    </row>
    <row r="51" customFormat="false" ht="13.8" hidden="false" customHeight="false" outlineLevel="0" collapsed="false">
      <c r="A51" s="54" t="s">
        <v>508</v>
      </c>
      <c r="B51" s="55" t="s">
        <v>525</v>
      </c>
      <c r="C51" s="56" t="s">
        <v>507</v>
      </c>
      <c r="D51" s="57" t="n">
        <v>7</v>
      </c>
      <c r="E51" s="57" t="n">
        <v>0</v>
      </c>
      <c r="F51" s="57" t="n">
        <v>7</v>
      </c>
      <c r="G51" s="57" t="n">
        <v>0</v>
      </c>
      <c r="H51" s="40" t="n">
        <v>43831</v>
      </c>
      <c r="I51" s="20" t="n">
        <v>44196</v>
      </c>
      <c r="J51" s="58" t="n">
        <f aca="false">_xlfn.DAYS(I51,H51)</f>
        <v>365</v>
      </c>
      <c r="K51" s="47" t="n">
        <v>1836000</v>
      </c>
      <c r="L51" s="47" t="n">
        <f aca="false">(IF(J51&lt;=30,K51/12,J51*K51/365))</f>
        <v>1836000</v>
      </c>
      <c r="M51" s="21" t="s">
        <v>594</v>
      </c>
    </row>
    <row r="52" customFormat="false" ht="13.8" hidden="false" customHeight="false" outlineLevel="0" collapsed="false">
      <c r="A52" s="54" t="s">
        <v>508</v>
      </c>
      <c r="B52" s="55" t="s">
        <v>525</v>
      </c>
      <c r="C52" s="56" t="s">
        <v>507</v>
      </c>
      <c r="D52" s="57" t="n">
        <v>8</v>
      </c>
      <c r="E52" s="57" t="n">
        <v>0</v>
      </c>
      <c r="F52" s="57" t="n">
        <v>8</v>
      </c>
      <c r="G52" s="57" t="n">
        <v>0</v>
      </c>
      <c r="H52" s="40" t="n">
        <v>43831</v>
      </c>
      <c r="I52" s="20" t="n">
        <v>44196</v>
      </c>
      <c r="J52" s="58" t="n">
        <f aca="false">_xlfn.DAYS(I52,H52)</f>
        <v>365</v>
      </c>
      <c r="K52" s="47" t="n">
        <v>2130100</v>
      </c>
      <c r="L52" s="47" t="n">
        <f aca="false">(IF(J52&lt;=30,K52/12,J52*K52/365))</f>
        <v>2130100</v>
      </c>
      <c r="M52" s="21" t="s">
        <v>594</v>
      </c>
    </row>
    <row r="53" customFormat="false" ht="13.8" hidden="false" customHeight="false" outlineLevel="0" collapsed="false">
      <c r="A53" s="54" t="s">
        <v>508</v>
      </c>
      <c r="B53" s="55" t="s">
        <v>524</v>
      </c>
      <c r="C53" s="56" t="s">
        <v>507</v>
      </c>
      <c r="D53" s="78" t="s">
        <v>644</v>
      </c>
      <c r="E53" s="57" t="n">
        <v>0</v>
      </c>
      <c r="F53" s="57" t="n">
        <v>5</v>
      </c>
      <c r="G53" s="57" t="n">
        <v>0</v>
      </c>
      <c r="H53" s="40" t="n">
        <v>43831</v>
      </c>
      <c r="I53" s="20" t="n">
        <v>44196</v>
      </c>
      <c r="J53" s="58" t="n">
        <f aca="false">_xlfn.DAYS(I53,H53)</f>
        <v>365</v>
      </c>
      <c r="K53" s="47" t="n">
        <v>756000</v>
      </c>
      <c r="L53" s="47" t="n">
        <f aca="false">(IF(J53&lt;=30,K53/12,J53*K53/365))</f>
        <v>756000</v>
      </c>
      <c r="M53" s="21" t="s">
        <v>594</v>
      </c>
    </row>
    <row r="54" customFormat="false" ht="13.8" hidden="false" customHeight="false" outlineLevel="0" collapsed="false">
      <c r="A54" s="54" t="s">
        <v>508</v>
      </c>
      <c r="B54" s="55" t="s">
        <v>524</v>
      </c>
      <c r="C54" s="56" t="s">
        <v>507</v>
      </c>
      <c r="D54" s="57" t="n">
        <v>6</v>
      </c>
      <c r="E54" s="57" t="n">
        <v>0</v>
      </c>
      <c r="F54" s="57" t="n">
        <v>6</v>
      </c>
      <c r="G54" s="57" t="n">
        <v>0</v>
      </c>
      <c r="H54" s="40" t="n">
        <v>43831</v>
      </c>
      <c r="I54" s="20" t="n">
        <v>44196</v>
      </c>
      <c r="J54" s="58" t="n">
        <f aca="false">_xlfn.DAYS(I54,H54)</f>
        <v>365</v>
      </c>
      <c r="K54" s="47" t="n">
        <v>929000</v>
      </c>
      <c r="L54" s="47" t="n">
        <f aca="false">(IF(J54&lt;=30,K54/12,J54*K54/365))</f>
        <v>929000</v>
      </c>
      <c r="M54" s="21" t="s">
        <v>594</v>
      </c>
    </row>
    <row r="55" customFormat="false" ht="13.8" hidden="false" customHeight="false" outlineLevel="0" collapsed="false">
      <c r="A55" s="54" t="s">
        <v>508</v>
      </c>
      <c r="B55" s="55" t="s">
        <v>524</v>
      </c>
      <c r="C55" s="56" t="s">
        <v>507</v>
      </c>
      <c r="D55" s="57" t="n">
        <v>7</v>
      </c>
      <c r="E55" s="57" t="n">
        <v>0</v>
      </c>
      <c r="F55" s="57" t="n">
        <v>7</v>
      </c>
      <c r="G55" s="57" t="n">
        <v>0</v>
      </c>
      <c r="H55" s="40" t="n">
        <v>43831</v>
      </c>
      <c r="I55" s="20" t="n">
        <v>44196</v>
      </c>
      <c r="J55" s="58" t="n">
        <f aca="false">_xlfn.DAYS(I55,H55)</f>
        <v>365</v>
      </c>
      <c r="K55" s="47" t="n">
        <v>1080000</v>
      </c>
      <c r="L55" s="47" t="n">
        <f aca="false">(IF(J55&lt;=30,K55/12,J55*K55/365))</f>
        <v>1080000</v>
      </c>
      <c r="M55" s="21" t="s">
        <v>594</v>
      </c>
    </row>
    <row r="56" customFormat="false" ht="13.8" hidden="false" customHeight="false" outlineLevel="0" collapsed="false">
      <c r="A56" s="54" t="s">
        <v>508</v>
      </c>
      <c r="B56" s="55" t="s">
        <v>524</v>
      </c>
      <c r="C56" s="56" t="s">
        <v>507</v>
      </c>
      <c r="D56" s="57" t="n">
        <v>8</v>
      </c>
      <c r="E56" s="57" t="n">
        <v>0</v>
      </c>
      <c r="F56" s="57" t="n">
        <v>8</v>
      </c>
      <c r="G56" s="57" t="n">
        <v>0</v>
      </c>
      <c r="H56" s="40" t="n">
        <v>43831</v>
      </c>
      <c r="I56" s="20" t="n">
        <v>44196</v>
      </c>
      <c r="J56" s="58" t="n">
        <f aca="false">_xlfn.DAYS(I56,H56)</f>
        <v>365</v>
      </c>
      <c r="K56" s="47" t="n">
        <v>1253000</v>
      </c>
      <c r="L56" s="47" t="n">
        <f aca="false">(IF(J56&lt;=30,K56/12,J56*K56/365))</f>
        <v>1253000</v>
      </c>
      <c r="M56" s="21" t="s">
        <v>594</v>
      </c>
    </row>
    <row r="57" customFormat="false" ht="13.8" hidden="false" customHeight="false" outlineLevel="0" collapsed="false">
      <c r="A57" s="54" t="s">
        <v>508</v>
      </c>
      <c r="B57" s="55" t="s">
        <v>518</v>
      </c>
      <c r="C57" s="56" t="s">
        <v>507</v>
      </c>
      <c r="D57" s="78" t="s">
        <v>644</v>
      </c>
      <c r="E57" s="57" t="n">
        <v>0</v>
      </c>
      <c r="F57" s="57" t="n">
        <v>5</v>
      </c>
      <c r="G57" s="57" t="n">
        <v>0</v>
      </c>
      <c r="H57" s="40" t="n">
        <v>43831</v>
      </c>
      <c r="I57" s="20" t="n">
        <v>44196</v>
      </c>
      <c r="J57" s="58" t="n">
        <f aca="false">_xlfn.DAYS(I57,H57)</f>
        <v>365</v>
      </c>
      <c r="K57" s="47" t="n">
        <v>756000</v>
      </c>
      <c r="L57" s="47" t="n">
        <f aca="false">(IF(J57&lt;=30,K57/12,J57*K57/365))</f>
        <v>756000</v>
      </c>
      <c r="M57" s="21" t="s">
        <v>594</v>
      </c>
    </row>
    <row r="58" customFormat="false" ht="13.8" hidden="false" customHeight="false" outlineLevel="0" collapsed="false">
      <c r="A58" s="54" t="s">
        <v>508</v>
      </c>
      <c r="B58" s="55" t="s">
        <v>518</v>
      </c>
      <c r="C58" s="56" t="s">
        <v>507</v>
      </c>
      <c r="D58" s="57" t="n">
        <v>6</v>
      </c>
      <c r="E58" s="57" t="n">
        <v>0</v>
      </c>
      <c r="F58" s="57" t="n">
        <v>6</v>
      </c>
      <c r="G58" s="57" t="n">
        <v>0</v>
      </c>
      <c r="H58" s="40" t="n">
        <v>43831</v>
      </c>
      <c r="I58" s="20" t="n">
        <v>44196</v>
      </c>
      <c r="J58" s="58" t="n">
        <f aca="false">_xlfn.DAYS(I58,H58)</f>
        <v>365</v>
      </c>
      <c r="K58" s="47" t="n">
        <v>929000</v>
      </c>
      <c r="L58" s="47" t="n">
        <f aca="false">(IF(J58&lt;=30,K58/12,J58*K58/365))</f>
        <v>929000</v>
      </c>
      <c r="M58" s="21" t="s">
        <v>594</v>
      </c>
    </row>
    <row r="59" customFormat="false" ht="13.8" hidden="false" customHeight="false" outlineLevel="0" collapsed="false">
      <c r="A59" s="54" t="s">
        <v>508</v>
      </c>
      <c r="B59" s="55" t="s">
        <v>518</v>
      </c>
      <c r="C59" s="56" t="s">
        <v>507</v>
      </c>
      <c r="D59" s="57" t="n">
        <v>7</v>
      </c>
      <c r="E59" s="57" t="n">
        <v>0</v>
      </c>
      <c r="F59" s="57" t="n">
        <v>7</v>
      </c>
      <c r="G59" s="57" t="n">
        <v>0</v>
      </c>
      <c r="H59" s="40" t="n">
        <v>43831</v>
      </c>
      <c r="I59" s="20" t="n">
        <v>44196</v>
      </c>
      <c r="J59" s="58" t="n">
        <f aca="false">_xlfn.DAYS(I59,H59)</f>
        <v>365</v>
      </c>
      <c r="K59" s="47" t="n">
        <v>1080000</v>
      </c>
      <c r="L59" s="47" t="n">
        <f aca="false">(IF(J59&lt;=30,K59/12,J59*K59/365))</f>
        <v>1080000</v>
      </c>
      <c r="M59" s="21" t="s">
        <v>594</v>
      </c>
    </row>
    <row r="60" customFormat="false" ht="13.8" hidden="false" customHeight="false" outlineLevel="0" collapsed="false">
      <c r="A60" s="54" t="s">
        <v>508</v>
      </c>
      <c r="B60" s="55" t="s">
        <v>518</v>
      </c>
      <c r="C60" s="56" t="s">
        <v>507</v>
      </c>
      <c r="D60" s="57" t="n">
        <v>8</v>
      </c>
      <c r="E60" s="57" t="n">
        <v>0</v>
      </c>
      <c r="F60" s="57" t="n">
        <v>8</v>
      </c>
      <c r="G60" s="57" t="n">
        <v>0</v>
      </c>
      <c r="H60" s="40" t="n">
        <v>43831</v>
      </c>
      <c r="I60" s="20" t="n">
        <v>44196</v>
      </c>
      <c r="J60" s="58" t="n">
        <f aca="false">_xlfn.DAYS(I60,H60)</f>
        <v>365</v>
      </c>
      <c r="K60" s="47" t="n">
        <v>1253000</v>
      </c>
      <c r="L60" s="47" t="n">
        <f aca="false">(IF(J60&lt;=30,K60/12,J60*K60/365))</f>
        <v>1253000</v>
      </c>
      <c r="M60" s="21" t="s">
        <v>594</v>
      </c>
    </row>
    <row r="61" customFormat="false" ht="13.8" hidden="false" customHeight="false" outlineLevel="0" collapsed="false">
      <c r="A61" s="54" t="s">
        <v>508</v>
      </c>
      <c r="B61" s="55" t="s">
        <v>523</v>
      </c>
      <c r="C61" s="56" t="s">
        <v>507</v>
      </c>
      <c r="D61" s="78" t="s">
        <v>644</v>
      </c>
      <c r="E61" s="57" t="n">
        <v>0</v>
      </c>
      <c r="F61" s="57" t="n">
        <v>5</v>
      </c>
      <c r="G61" s="57" t="n">
        <v>0</v>
      </c>
      <c r="H61" s="40" t="n">
        <v>43831</v>
      </c>
      <c r="I61" s="20" t="n">
        <v>44196</v>
      </c>
      <c r="J61" s="58" t="n">
        <f aca="false">_xlfn.DAYS(I61,H61)</f>
        <v>365</v>
      </c>
      <c r="K61" s="79" t="n">
        <v>756000</v>
      </c>
      <c r="L61" s="47" t="n">
        <f aca="false">(IF(J61&lt;=30,K61/12,J61*K61/365))</f>
        <v>756000</v>
      </c>
      <c r="M61" s="21" t="s">
        <v>594</v>
      </c>
    </row>
    <row r="62" customFormat="false" ht="13.8" hidden="false" customHeight="false" outlineLevel="0" collapsed="false">
      <c r="A62" s="54" t="s">
        <v>508</v>
      </c>
      <c r="B62" s="55" t="s">
        <v>523</v>
      </c>
      <c r="C62" s="56" t="s">
        <v>507</v>
      </c>
      <c r="D62" s="57" t="n">
        <v>6</v>
      </c>
      <c r="E62" s="57" t="n">
        <v>0</v>
      </c>
      <c r="F62" s="57" t="n">
        <v>6</v>
      </c>
      <c r="G62" s="57" t="n">
        <v>0</v>
      </c>
      <c r="H62" s="40" t="n">
        <v>43831</v>
      </c>
      <c r="I62" s="20" t="n">
        <v>44196</v>
      </c>
      <c r="J62" s="58" t="n">
        <f aca="false">_xlfn.DAYS(I62,H62)</f>
        <v>365</v>
      </c>
      <c r="K62" s="79" t="n">
        <v>929000</v>
      </c>
      <c r="L62" s="47" t="n">
        <f aca="false">(IF(J62&lt;=30,K62/12,J62*K62/365))</f>
        <v>929000</v>
      </c>
      <c r="M62" s="21" t="s">
        <v>594</v>
      </c>
    </row>
    <row r="63" customFormat="false" ht="13.8" hidden="false" customHeight="false" outlineLevel="0" collapsed="false">
      <c r="A63" s="54" t="s">
        <v>508</v>
      </c>
      <c r="B63" s="55" t="s">
        <v>523</v>
      </c>
      <c r="C63" s="56" t="s">
        <v>507</v>
      </c>
      <c r="D63" s="57" t="n">
        <v>7</v>
      </c>
      <c r="E63" s="57" t="n">
        <v>0</v>
      </c>
      <c r="F63" s="57" t="n">
        <v>7</v>
      </c>
      <c r="G63" s="57" t="n">
        <v>0</v>
      </c>
      <c r="H63" s="40" t="n">
        <v>43831</v>
      </c>
      <c r="I63" s="20" t="n">
        <v>44196</v>
      </c>
      <c r="J63" s="58" t="n">
        <f aca="false">_xlfn.DAYS(I63,H63)</f>
        <v>365</v>
      </c>
      <c r="K63" s="79" t="n">
        <v>1080000</v>
      </c>
      <c r="L63" s="47" t="n">
        <f aca="false">(IF(J63&lt;=30,K63/12,J63*K63/365))</f>
        <v>1080000</v>
      </c>
      <c r="M63" s="21" t="s">
        <v>594</v>
      </c>
    </row>
    <row r="64" customFormat="false" ht="13.8" hidden="false" customHeight="false" outlineLevel="0" collapsed="false">
      <c r="A64" s="54" t="s">
        <v>508</v>
      </c>
      <c r="B64" s="55" t="s">
        <v>523</v>
      </c>
      <c r="C64" s="56" t="s">
        <v>507</v>
      </c>
      <c r="D64" s="57" t="n">
        <v>8</v>
      </c>
      <c r="E64" s="57" t="n">
        <v>0</v>
      </c>
      <c r="F64" s="57" t="n">
        <v>8</v>
      </c>
      <c r="G64" s="57" t="n">
        <v>0</v>
      </c>
      <c r="H64" s="40" t="n">
        <v>43831</v>
      </c>
      <c r="I64" s="20" t="n">
        <v>44196</v>
      </c>
      <c r="J64" s="58" t="n">
        <f aca="false">_xlfn.DAYS(I64,H64)</f>
        <v>365</v>
      </c>
      <c r="K64" s="79" t="n">
        <v>1253000</v>
      </c>
      <c r="L64" s="47" t="n">
        <f aca="false">(IF(J64&lt;=30,K64/12,J64*K64/365))</f>
        <v>1253000</v>
      </c>
      <c r="M64" s="21" t="s">
        <v>594</v>
      </c>
    </row>
    <row r="65" customFormat="false" ht="13.8" hidden="false" customHeight="false" outlineLevel="0" collapsed="false">
      <c r="A65" s="54" t="s">
        <v>508</v>
      </c>
      <c r="B65" s="55" t="s">
        <v>536</v>
      </c>
      <c r="C65" s="56" t="s">
        <v>507</v>
      </c>
      <c r="D65" s="57" t="n">
        <v>9</v>
      </c>
      <c r="E65" s="57" t="n">
        <v>0</v>
      </c>
      <c r="F65" s="57" t="n">
        <v>9</v>
      </c>
      <c r="G65" s="57" t="n">
        <v>0</v>
      </c>
      <c r="H65" s="40" t="n">
        <v>43831</v>
      </c>
      <c r="I65" s="20" t="n">
        <v>44196</v>
      </c>
      <c r="J65" s="58" t="n">
        <f aca="false">_xlfn.DAYS(I65,H65)</f>
        <v>365</v>
      </c>
      <c r="K65" s="47" t="n">
        <v>1404000</v>
      </c>
      <c r="L65" s="47" t="n">
        <f aca="false">(IF(J65&lt;=30,K65/12,J65*K65/365))</f>
        <v>1404000</v>
      </c>
      <c r="M65" s="21" t="s">
        <v>594</v>
      </c>
    </row>
    <row r="66" customFormat="false" ht="13.8" hidden="false" customHeight="false" outlineLevel="0" collapsed="false">
      <c r="A66" s="54" t="s">
        <v>508</v>
      </c>
      <c r="B66" s="55" t="s">
        <v>536</v>
      </c>
      <c r="C66" s="56" t="s">
        <v>507</v>
      </c>
      <c r="D66" s="57" t="n">
        <v>10</v>
      </c>
      <c r="E66" s="57" t="n">
        <v>0</v>
      </c>
      <c r="F66" s="57" t="n">
        <v>10</v>
      </c>
      <c r="G66" s="57" t="n">
        <v>0</v>
      </c>
      <c r="H66" s="40" t="n">
        <v>43831</v>
      </c>
      <c r="I66" s="20" t="n">
        <v>44196</v>
      </c>
      <c r="J66" s="58" t="n">
        <f aca="false">_xlfn.DAYS(I66,H66)</f>
        <v>365</v>
      </c>
      <c r="K66" s="47" t="n">
        <v>1512000</v>
      </c>
      <c r="L66" s="47" t="n">
        <f aca="false">(IF(J66&lt;=30,K66/12,J66*K66/365))</f>
        <v>1512000</v>
      </c>
      <c r="M66" s="21" t="s">
        <v>594</v>
      </c>
    </row>
    <row r="67" customFormat="false" ht="13.8" hidden="false" customHeight="false" outlineLevel="0" collapsed="false">
      <c r="A67" s="54" t="s">
        <v>508</v>
      </c>
      <c r="B67" s="55" t="s">
        <v>536</v>
      </c>
      <c r="C67" s="56" t="s">
        <v>507</v>
      </c>
      <c r="D67" s="57" t="n">
        <v>11</v>
      </c>
      <c r="E67" s="57" t="n">
        <v>0</v>
      </c>
      <c r="F67" s="57" t="n">
        <v>11</v>
      </c>
      <c r="G67" s="57" t="n">
        <v>0</v>
      </c>
      <c r="H67" s="40" t="n">
        <v>43831</v>
      </c>
      <c r="I67" s="20" t="n">
        <v>44196</v>
      </c>
      <c r="J67" s="58" t="n">
        <f aca="false">_xlfn.DAYS(I67,H67)</f>
        <v>365</v>
      </c>
      <c r="K67" s="47" t="n">
        <v>1656000</v>
      </c>
      <c r="L67" s="47" t="n">
        <f aca="false">(IF(J67&lt;=30,K67/12,J67*K67/365))</f>
        <v>1656000</v>
      </c>
      <c r="M67" s="21" t="s">
        <v>594</v>
      </c>
    </row>
    <row r="68" customFormat="false" ht="13.8" hidden="false" customHeight="false" outlineLevel="0" collapsed="false">
      <c r="A68" s="54" t="s">
        <v>508</v>
      </c>
      <c r="B68" s="55" t="s">
        <v>536</v>
      </c>
      <c r="C68" s="56" t="s">
        <v>507</v>
      </c>
      <c r="D68" s="57" t="n">
        <v>12</v>
      </c>
      <c r="E68" s="57" t="n">
        <v>0</v>
      </c>
      <c r="F68" s="57" t="n">
        <v>12</v>
      </c>
      <c r="G68" s="57" t="n">
        <v>0</v>
      </c>
      <c r="H68" s="40" t="n">
        <v>43831</v>
      </c>
      <c r="I68" s="20" t="n">
        <v>44196</v>
      </c>
      <c r="J68" s="58" t="n">
        <f aca="false">_xlfn.DAYS(I68,H68)</f>
        <v>365</v>
      </c>
      <c r="K68" s="47" t="n">
        <v>1822000</v>
      </c>
      <c r="L68" s="47" t="n">
        <f aca="false">(IF(J68&lt;=30,K68/12,J68*K68/365))</f>
        <v>1822000</v>
      </c>
      <c r="M68" s="21" t="s">
        <v>594</v>
      </c>
    </row>
    <row r="69" customFormat="false" ht="13.8" hidden="false" customHeight="false" outlineLevel="0" collapsed="false">
      <c r="A69" s="54" t="s">
        <v>508</v>
      </c>
      <c r="B69" s="55" t="s">
        <v>536</v>
      </c>
      <c r="C69" s="56" t="s">
        <v>507</v>
      </c>
      <c r="D69" s="57" t="n">
        <v>13</v>
      </c>
      <c r="E69" s="57" t="n">
        <v>0</v>
      </c>
      <c r="F69" s="57" t="n">
        <v>13</v>
      </c>
      <c r="G69" s="57" t="n">
        <v>0</v>
      </c>
      <c r="H69" s="40" t="n">
        <v>43831</v>
      </c>
      <c r="I69" s="20" t="n">
        <v>44196</v>
      </c>
      <c r="J69" s="58" t="n">
        <f aca="false">_xlfn.DAYS(I69,H69)</f>
        <v>365</v>
      </c>
      <c r="K69" s="47" t="n">
        <v>2049000</v>
      </c>
      <c r="L69" s="47" t="n">
        <f aca="false">(IF(J69&lt;=30,K69/12,J69*K69/365))</f>
        <v>2049000</v>
      </c>
      <c r="M69" s="21" t="s">
        <v>594</v>
      </c>
    </row>
    <row r="70" customFormat="false" ht="13.8" hidden="false" customHeight="false" outlineLevel="0" collapsed="false">
      <c r="A70" s="54" t="s">
        <v>508</v>
      </c>
      <c r="B70" s="55" t="s">
        <v>536</v>
      </c>
      <c r="C70" s="56" t="s">
        <v>507</v>
      </c>
      <c r="D70" s="57" t="n">
        <v>14</v>
      </c>
      <c r="E70" s="57" t="n">
        <v>0</v>
      </c>
      <c r="F70" s="57" t="n">
        <v>14</v>
      </c>
      <c r="G70" s="57" t="n">
        <v>0</v>
      </c>
      <c r="H70" s="40" t="n">
        <v>43831</v>
      </c>
      <c r="I70" s="20" t="n">
        <v>44196</v>
      </c>
      <c r="J70" s="58" t="n">
        <f aca="false">_xlfn.DAYS(I70,H70)</f>
        <v>365</v>
      </c>
      <c r="K70" s="47" t="n">
        <v>2221000</v>
      </c>
      <c r="L70" s="47" t="n">
        <f aca="false">(IF(J70&lt;=30,K70/12,J70*K70/365))</f>
        <v>2221000</v>
      </c>
      <c r="M70" s="21" t="s">
        <v>594</v>
      </c>
    </row>
    <row r="71" customFormat="false" ht="13.8" hidden="false" customHeight="false" outlineLevel="0" collapsed="false">
      <c r="A71" s="54" t="s">
        <v>508</v>
      </c>
      <c r="B71" s="55" t="s">
        <v>536</v>
      </c>
      <c r="C71" s="56" t="s">
        <v>507</v>
      </c>
      <c r="D71" s="57" t="n">
        <v>15</v>
      </c>
      <c r="E71" s="57" t="n">
        <v>0</v>
      </c>
      <c r="F71" s="57" t="n">
        <v>15</v>
      </c>
      <c r="G71" s="57" t="n">
        <v>0</v>
      </c>
      <c r="H71" s="40" t="n">
        <v>43831</v>
      </c>
      <c r="I71" s="20" t="n">
        <v>44196</v>
      </c>
      <c r="J71" s="58" t="n">
        <f aca="false">_xlfn.DAYS(I71,H71)</f>
        <v>365</v>
      </c>
      <c r="K71" s="47" t="n">
        <v>2394000</v>
      </c>
      <c r="L71" s="47" t="n">
        <f aca="false">(IF(J71&lt;=30,K71/12,J71*K71/365))</f>
        <v>2394000</v>
      </c>
      <c r="M71" s="21" t="s">
        <v>594</v>
      </c>
    </row>
    <row r="72" customFormat="false" ht="13.8" hidden="false" customHeight="false" outlineLevel="0" collapsed="false">
      <c r="A72" s="54" t="s">
        <v>508</v>
      </c>
      <c r="B72" s="55" t="s">
        <v>536</v>
      </c>
      <c r="C72" s="56" t="s">
        <v>507</v>
      </c>
      <c r="D72" s="57" t="n">
        <v>16</v>
      </c>
      <c r="E72" s="57" t="n">
        <v>0</v>
      </c>
      <c r="F72" s="57" t="n">
        <v>16</v>
      </c>
      <c r="G72" s="57" t="n">
        <v>0</v>
      </c>
      <c r="H72" s="40" t="n">
        <v>43831</v>
      </c>
      <c r="I72" s="20" t="n">
        <v>44196</v>
      </c>
      <c r="J72" s="58" t="n">
        <f aca="false">_xlfn.DAYS(I72,H72)</f>
        <v>365</v>
      </c>
      <c r="K72" s="47" t="n">
        <v>3054000</v>
      </c>
      <c r="L72" s="47" t="n">
        <f aca="false">(IF(J72&lt;=30,K72/12,J72*K72/365))</f>
        <v>3054000</v>
      </c>
      <c r="M72" s="21" t="s">
        <v>594</v>
      </c>
    </row>
    <row r="73" customFormat="false" ht="13.8" hidden="false" customHeight="false" outlineLevel="0" collapsed="false">
      <c r="A73" s="54" t="s">
        <v>508</v>
      </c>
      <c r="B73" s="55" t="s">
        <v>536</v>
      </c>
      <c r="C73" s="56" t="s">
        <v>507</v>
      </c>
      <c r="D73" s="57" t="n">
        <v>17</v>
      </c>
      <c r="E73" s="57" t="n">
        <v>0</v>
      </c>
      <c r="F73" s="57" t="n">
        <v>17</v>
      </c>
      <c r="G73" s="57" t="n">
        <v>0</v>
      </c>
      <c r="H73" s="40" t="n">
        <v>43831</v>
      </c>
      <c r="I73" s="20" t="n">
        <v>44196</v>
      </c>
      <c r="J73" s="58" t="n">
        <f aca="false">_xlfn.DAYS(I73,H73)</f>
        <v>365</v>
      </c>
      <c r="K73" s="47" t="n">
        <v>2718000</v>
      </c>
      <c r="L73" s="47" t="n">
        <f aca="false">(IF(J73&lt;=30,K73/12,J73*K73/365))</f>
        <v>2718000</v>
      </c>
      <c r="M73" s="21" t="s">
        <v>594</v>
      </c>
    </row>
    <row r="74" customFormat="false" ht="13.8" hidden="false" customHeight="false" outlineLevel="0" collapsed="false">
      <c r="A74" s="54" t="s">
        <v>508</v>
      </c>
      <c r="B74" s="55" t="s">
        <v>536</v>
      </c>
      <c r="C74" s="56" t="s">
        <v>507</v>
      </c>
      <c r="D74" s="57" t="n">
        <v>18</v>
      </c>
      <c r="E74" s="57" t="n">
        <v>0</v>
      </c>
      <c r="F74" s="57" t="n">
        <v>18</v>
      </c>
      <c r="G74" s="57" t="n">
        <v>0</v>
      </c>
      <c r="H74" s="40" t="n">
        <v>43831</v>
      </c>
      <c r="I74" s="20" t="n">
        <v>44196</v>
      </c>
      <c r="J74" s="58" t="n">
        <f aca="false">_xlfn.DAYS(I74,H74)</f>
        <v>365</v>
      </c>
      <c r="K74" s="47" t="n">
        <v>2869000</v>
      </c>
      <c r="L74" s="47" t="n">
        <f aca="false">(IF(J74&lt;=30,K74/12,J74*K74/365))</f>
        <v>2869000</v>
      </c>
      <c r="M74" s="21" t="s">
        <v>594</v>
      </c>
    </row>
    <row r="75" customFormat="false" ht="13.8" hidden="false" customHeight="false" outlineLevel="0" collapsed="false">
      <c r="A75" s="54" t="s">
        <v>508</v>
      </c>
      <c r="B75" s="55" t="s">
        <v>536</v>
      </c>
      <c r="C75" s="56" t="s">
        <v>507</v>
      </c>
      <c r="D75" s="57" t="n">
        <v>19</v>
      </c>
      <c r="E75" s="57" t="n">
        <v>0</v>
      </c>
      <c r="F75" s="57" t="n">
        <v>19</v>
      </c>
      <c r="G75" s="57" t="n">
        <v>0</v>
      </c>
      <c r="H75" s="40" t="n">
        <v>43831</v>
      </c>
      <c r="I75" s="20" t="n">
        <v>44196</v>
      </c>
      <c r="J75" s="58" t="n">
        <f aca="false">_xlfn.DAYS(I75,H75)</f>
        <v>365</v>
      </c>
      <c r="K75" s="47" t="n">
        <v>3041000</v>
      </c>
      <c r="L75" s="47" t="n">
        <f aca="false">(IF(J75&lt;=30,K75/12,J75*K75/365))</f>
        <v>3041000</v>
      </c>
      <c r="M75" s="21" t="s">
        <v>594</v>
      </c>
    </row>
    <row r="76" customFormat="false" ht="13.8" hidden="false" customHeight="false" outlineLevel="0" collapsed="false">
      <c r="A76" s="54" t="s">
        <v>508</v>
      </c>
      <c r="B76" s="55" t="s">
        <v>536</v>
      </c>
      <c r="C76" s="56" t="s">
        <v>507</v>
      </c>
      <c r="D76" s="57" t="n">
        <v>20</v>
      </c>
      <c r="E76" s="57" t="n">
        <v>0</v>
      </c>
      <c r="F76" s="57" t="n">
        <v>20</v>
      </c>
      <c r="G76" s="57" t="n">
        <v>0</v>
      </c>
      <c r="H76" s="40" t="n">
        <v>43831</v>
      </c>
      <c r="I76" s="20" t="n">
        <v>44196</v>
      </c>
      <c r="J76" s="58" t="n">
        <f aca="false">_xlfn.DAYS(I76,H76)</f>
        <v>365</v>
      </c>
      <c r="K76" s="47" t="n">
        <v>3191000</v>
      </c>
      <c r="L76" s="47" t="n">
        <f aca="false">(IF(J76&lt;=30,K76/12,J76*K76/365))</f>
        <v>3191000</v>
      </c>
      <c r="M76" s="21" t="s">
        <v>594</v>
      </c>
    </row>
    <row r="77" customFormat="false" ht="13.8" hidden="false" customHeight="false" outlineLevel="0" collapsed="false">
      <c r="A77" s="54" t="s">
        <v>508</v>
      </c>
      <c r="B77" s="55" t="s">
        <v>536</v>
      </c>
      <c r="C77" s="56" t="s">
        <v>507</v>
      </c>
      <c r="D77" s="57" t="n">
        <v>21</v>
      </c>
      <c r="E77" s="57" t="n">
        <v>0</v>
      </c>
      <c r="F77" s="57" t="n">
        <v>21</v>
      </c>
      <c r="G77" s="57" t="n">
        <v>0</v>
      </c>
      <c r="H77" s="40" t="n">
        <v>43831</v>
      </c>
      <c r="I77" s="20" t="n">
        <v>44196</v>
      </c>
      <c r="J77" s="58" t="n">
        <f aca="false">_xlfn.DAYS(I77,H77)</f>
        <v>365</v>
      </c>
      <c r="K77" s="47" t="n">
        <v>3364000</v>
      </c>
      <c r="L77" s="47" t="n">
        <f aca="false">(IF(J77&lt;=30,K77/12,J77*K77/365))</f>
        <v>3364000</v>
      </c>
      <c r="M77" s="21" t="s">
        <v>594</v>
      </c>
    </row>
    <row r="78" customFormat="false" ht="13.8" hidden="false" customHeight="false" outlineLevel="0" collapsed="false">
      <c r="A78" s="54" t="s">
        <v>508</v>
      </c>
      <c r="B78" s="55" t="s">
        <v>536</v>
      </c>
      <c r="C78" s="56" t="s">
        <v>507</v>
      </c>
      <c r="D78" s="57" t="n">
        <v>22</v>
      </c>
      <c r="E78" s="57" t="n">
        <v>0</v>
      </c>
      <c r="F78" s="57" t="n">
        <v>22</v>
      </c>
      <c r="G78" s="57" t="n">
        <v>0</v>
      </c>
      <c r="H78" s="40" t="n">
        <v>43831</v>
      </c>
      <c r="I78" s="20" t="n">
        <v>44196</v>
      </c>
      <c r="J78" s="58" t="n">
        <f aca="false">_xlfn.DAYS(I78,H78)</f>
        <v>365</v>
      </c>
      <c r="K78" s="47" t="n">
        <v>3515000</v>
      </c>
      <c r="L78" s="47" t="n">
        <f aca="false">(IF(J78&lt;=30,K78/12,J78*K78/365))</f>
        <v>3515000</v>
      </c>
      <c r="M78" s="21" t="s">
        <v>594</v>
      </c>
    </row>
    <row r="79" customFormat="false" ht="13.8" hidden="false" customHeight="false" outlineLevel="0" collapsed="false">
      <c r="A79" s="54" t="s">
        <v>508</v>
      </c>
      <c r="B79" s="55" t="s">
        <v>536</v>
      </c>
      <c r="C79" s="56" t="s">
        <v>507</v>
      </c>
      <c r="D79" s="57" t="n">
        <v>23</v>
      </c>
      <c r="E79" s="57" t="n">
        <v>0</v>
      </c>
      <c r="F79" s="57" t="n">
        <v>23</v>
      </c>
      <c r="G79" s="57" t="n">
        <v>0</v>
      </c>
      <c r="H79" s="40" t="n">
        <v>43831</v>
      </c>
      <c r="I79" s="20" t="n">
        <v>44196</v>
      </c>
      <c r="J79" s="58" t="n">
        <f aca="false">_xlfn.DAYS(I79,H79)</f>
        <v>365</v>
      </c>
      <c r="K79" s="47" t="n">
        <v>3688000</v>
      </c>
      <c r="L79" s="47" t="n">
        <f aca="false">(IF(J79&lt;=30,K79/12,J79*K79/365))</f>
        <v>3688000</v>
      </c>
      <c r="M79" s="21" t="s">
        <v>594</v>
      </c>
    </row>
    <row r="80" customFormat="false" ht="13.8" hidden="false" customHeight="false" outlineLevel="0" collapsed="false">
      <c r="A80" s="54" t="s">
        <v>508</v>
      </c>
      <c r="B80" s="55" t="s">
        <v>536</v>
      </c>
      <c r="C80" s="56" t="s">
        <v>507</v>
      </c>
      <c r="D80" s="57" t="n">
        <v>24</v>
      </c>
      <c r="E80" s="57" t="n">
        <v>0</v>
      </c>
      <c r="F80" s="57" t="n">
        <v>24</v>
      </c>
      <c r="G80" s="57" t="n">
        <v>0</v>
      </c>
      <c r="H80" s="40" t="n">
        <v>43831</v>
      </c>
      <c r="I80" s="20" t="n">
        <v>44196</v>
      </c>
      <c r="J80" s="58" t="n">
        <f aca="false">_xlfn.DAYS(I80,H80)</f>
        <v>365</v>
      </c>
      <c r="K80" s="47" t="n">
        <v>4632000</v>
      </c>
      <c r="L80" s="47" t="n">
        <f aca="false">(IF(J80&lt;=30,K80/12,J80*K80/365))</f>
        <v>4632000</v>
      </c>
      <c r="M80" s="21" t="s">
        <v>594</v>
      </c>
    </row>
    <row r="81" customFormat="false" ht="13.8" hidden="false" customHeight="false" outlineLevel="0" collapsed="false">
      <c r="A81" s="54" t="s">
        <v>508</v>
      </c>
      <c r="B81" s="55" t="s">
        <v>536</v>
      </c>
      <c r="C81" s="56" t="s">
        <v>507</v>
      </c>
      <c r="D81" s="57" t="n">
        <v>25</v>
      </c>
      <c r="E81" s="57" t="n">
        <v>0</v>
      </c>
      <c r="F81" s="57" t="n">
        <v>25</v>
      </c>
      <c r="G81" s="57" t="n">
        <v>0</v>
      </c>
      <c r="H81" s="40" t="n">
        <v>43831</v>
      </c>
      <c r="I81" s="20" t="n">
        <v>44196</v>
      </c>
      <c r="J81" s="58" t="n">
        <f aca="false">_xlfn.DAYS(I81,H81)</f>
        <v>365</v>
      </c>
      <c r="K81" s="47" t="n">
        <v>4813000</v>
      </c>
      <c r="L81" s="47" t="n">
        <f aca="false">(IF(J81&lt;=30,K81/12,J81*K81/365))</f>
        <v>4813000</v>
      </c>
      <c r="M81" s="21" t="s">
        <v>594</v>
      </c>
    </row>
    <row r="82" customFormat="false" ht="13.8" hidden="false" customHeight="false" outlineLevel="0" collapsed="false">
      <c r="A82" s="54" t="s">
        <v>508</v>
      </c>
      <c r="B82" s="55" t="s">
        <v>536</v>
      </c>
      <c r="C82" s="56" t="s">
        <v>507</v>
      </c>
      <c r="D82" s="78" t="s">
        <v>649</v>
      </c>
      <c r="E82" s="57" t="n">
        <v>0</v>
      </c>
      <c r="F82" s="57" t="n">
        <v>26</v>
      </c>
      <c r="G82" s="57" t="n">
        <v>0</v>
      </c>
      <c r="H82" s="40" t="n">
        <v>43831</v>
      </c>
      <c r="I82" s="20" t="n">
        <v>44196</v>
      </c>
      <c r="J82" s="58" t="n">
        <f aca="false">_xlfn.DAYS(I82,H82)</f>
        <v>365</v>
      </c>
      <c r="K82" s="1" t="n">
        <f aca="false">4813000+(30000* (F82 - 25))</f>
        <v>4843000</v>
      </c>
      <c r="L82" s="47" t="n">
        <f aca="false">(IF(J82&lt;=30,K82/12,J82*K82/365))</f>
        <v>4843000</v>
      </c>
      <c r="M82" s="21" t="s">
        <v>594</v>
      </c>
    </row>
    <row r="83" customFormat="false" ht="13.8" hidden="false" customHeight="false" outlineLevel="0" collapsed="false">
      <c r="A83" s="54" t="s">
        <v>508</v>
      </c>
      <c r="B83" s="55" t="s">
        <v>526</v>
      </c>
      <c r="C83" s="56" t="s">
        <v>639</v>
      </c>
      <c r="D83" s="78" t="s">
        <v>644</v>
      </c>
      <c r="E83" s="57" t="n">
        <v>0</v>
      </c>
      <c r="F83" s="57" t="n">
        <v>5</v>
      </c>
      <c r="G83" s="57" t="n">
        <v>0</v>
      </c>
      <c r="H83" s="40" t="n">
        <v>43831</v>
      </c>
      <c r="I83" s="20" t="n">
        <v>44196</v>
      </c>
      <c r="J83" s="58" t="n">
        <f aca="false">_xlfn.DAYS(I83,H83)</f>
        <v>365</v>
      </c>
      <c r="K83" s="47" t="n">
        <v>524400</v>
      </c>
      <c r="L83" s="47" t="n">
        <f aca="false">(IF(J83&lt;=30,K83/12,J83*K83/365))</f>
        <v>524400</v>
      </c>
      <c r="M83" s="21" t="s">
        <v>594</v>
      </c>
    </row>
    <row r="84" customFormat="false" ht="13.8" hidden="false" customHeight="false" outlineLevel="0" collapsed="false">
      <c r="A84" s="54" t="s">
        <v>508</v>
      </c>
      <c r="B84" s="55" t="s">
        <v>526</v>
      </c>
      <c r="C84" s="56" t="s">
        <v>639</v>
      </c>
      <c r="D84" s="1" t="s">
        <v>650</v>
      </c>
      <c r="E84" s="57" t="n">
        <v>0</v>
      </c>
      <c r="F84" s="57" t="n">
        <v>6</v>
      </c>
      <c r="G84" s="57" t="n">
        <v>0</v>
      </c>
      <c r="H84" s="40" t="n">
        <v>43831</v>
      </c>
      <c r="I84" s="20" t="n">
        <v>44196</v>
      </c>
      <c r="J84" s="58" t="n">
        <f aca="false">_xlfn.DAYS(I84,H84)</f>
        <v>365</v>
      </c>
      <c r="K84" s="47" t="n">
        <v>952800</v>
      </c>
      <c r="L84" s="47" t="n">
        <f aca="false">(IF(J84&lt;=30,K84/12,J84*K84/365))</f>
        <v>952800</v>
      </c>
      <c r="M84" s="21" t="s">
        <v>594</v>
      </c>
    </row>
    <row r="85" customFormat="false" ht="13.8" hidden="false" customHeight="false" outlineLevel="0" collapsed="false">
      <c r="A85" s="54" t="s">
        <v>508</v>
      </c>
      <c r="B85" s="55" t="s">
        <v>526</v>
      </c>
      <c r="C85" s="56" t="s">
        <v>639</v>
      </c>
      <c r="D85" s="1" t="s">
        <v>647</v>
      </c>
      <c r="E85" s="57" t="n">
        <v>0</v>
      </c>
      <c r="F85" s="57" t="n">
        <v>12</v>
      </c>
      <c r="G85" s="57" t="n">
        <v>0</v>
      </c>
      <c r="H85" s="40" t="n">
        <v>43831</v>
      </c>
      <c r="I85" s="20" t="n">
        <v>44196</v>
      </c>
      <c r="J85" s="58" t="n">
        <f aca="false">_xlfn.DAYS(I85,H85)</f>
        <v>365</v>
      </c>
      <c r="K85" s="47" t="n">
        <v>1524000</v>
      </c>
      <c r="L85" s="47" t="n">
        <f aca="false">(IF(J85&lt;=30,K85/12,J85*K85/365))</f>
        <v>1524000</v>
      </c>
      <c r="M85" s="21" t="s">
        <v>594</v>
      </c>
    </row>
    <row r="86" customFormat="false" ht="13.8" hidden="false" customHeight="false" outlineLevel="0" collapsed="false">
      <c r="A86" s="54" t="s">
        <v>508</v>
      </c>
      <c r="B86" s="55" t="s">
        <v>526</v>
      </c>
      <c r="C86" s="56" t="s">
        <v>639</v>
      </c>
      <c r="D86" s="78" t="s">
        <v>648</v>
      </c>
      <c r="E86" s="57" t="n">
        <v>0</v>
      </c>
      <c r="F86" s="57" t="n">
        <v>25</v>
      </c>
      <c r="G86" s="57" t="n">
        <v>0</v>
      </c>
      <c r="H86" s="40" t="n">
        <v>43831</v>
      </c>
      <c r="I86" s="20" t="n">
        <v>44196</v>
      </c>
      <c r="J86" s="58" t="n">
        <f aca="false">_xlfn.DAYS(I86,H86)</f>
        <v>365</v>
      </c>
      <c r="K86" s="47" t="n">
        <v>2190000</v>
      </c>
      <c r="L86" s="47" t="n">
        <f aca="false">(IF(J86&lt;=30,K86/12,J86*K86/365))</f>
        <v>2190000</v>
      </c>
      <c r="M86" s="21" t="s">
        <v>594</v>
      </c>
    </row>
    <row r="87" customFormat="false" ht="13.8" hidden="false" customHeight="false" outlineLevel="0" collapsed="false">
      <c r="A87" s="54" t="s">
        <v>508</v>
      </c>
      <c r="B87" s="55" t="s">
        <v>528</v>
      </c>
      <c r="C87" s="56" t="s">
        <v>509</v>
      </c>
      <c r="D87" s="78" t="s">
        <v>644</v>
      </c>
      <c r="E87" s="57" t="n">
        <v>0</v>
      </c>
      <c r="F87" s="57" t="n">
        <v>5</v>
      </c>
      <c r="G87" s="57" t="n">
        <v>0</v>
      </c>
      <c r="H87" s="40" t="n">
        <v>43831</v>
      </c>
      <c r="I87" s="20" t="n">
        <v>44196</v>
      </c>
      <c r="J87" s="58" t="n">
        <f aca="false">_xlfn.DAYS(I87,H87)</f>
        <v>365</v>
      </c>
      <c r="K87" s="47" t="n">
        <v>437000</v>
      </c>
      <c r="L87" s="47" t="n">
        <f aca="false">(IF(J87&lt;=30,K87/12,J87*K87/365))</f>
        <v>437000</v>
      </c>
      <c r="M87" s="21" t="s">
        <v>594</v>
      </c>
    </row>
    <row r="88" customFormat="false" ht="13.8" hidden="false" customHeight="false" outlineLevel="0" collapsed="false">
      <c r="A88" s="54" t="s">
        <v>508</v>
      </c>
      <c r="B88" s="55" t="s">
        <v>528</v>
      </c>
      <c r="C88" s="56" t="s">
        <v>509</v>
      </c>
      <c r="D88" s="1" t="s">
        <v>650</v>
      </c>
      <c r="E88" s="57" t="n">
        <v>0</v>
      </c>
      <c r="F88" s="57" t="n">
        <v>11</v>
      </c>
      <c r="G88" s="57" t="n">
        <v>0</v>
      </c>
      <c r="H88" s="40" t="n">
        <v>43831</v>
      </c>
      <c r="I88" s="20" t="n">
        <v>44196</v>
      </c>
      <c r="J88" s="58" t="n">
        <f aca="false">_xlfn.DAYS(I88,H88)</f>
        <v>365</v>
      </c>
      <c r="K88" s="47" t="n">
        <v>794000</v>
      </c>
      <c r="L88" s="47" t="n">
        <f aca="false">(IF(J88&lt;=30,K88/12,J88*K88/365))</f>
        <v>794000</v>
      </c>
      <c r="M88" s="21" t="s">
        <v>594</v>
      </c>
    </row>
    <row r="89" customFormat="false" ht="13.8" hidden="false" customHeight="false" outlineLevel="0" collapsed="false">
      <c r="A89" s="54" t="s">
        <v>508</v>
      </c>
      <c r="B89" s="80" t="s">
        <v>528</v>
      </c>
      <c r="C89" s="81" t="s">
        <v>509</v>
      </c>
      <c r="D89" s="82" t="s">
        <v>647</v>
      </c>
      <c r="E89" s="83" t="n">
        <v>0</v>
      </c>
      <c r="F89" s="83" t="n">
        <v>24</v>
      </c>
      <c r="G89" s="83" t="n">
        <v>0</v>
      </c>
      <c r="H89" s="40" t="n">
        <v>43831</v>
      </c>
      <c r="I89" s="20" t="n">
        <v>44196</v>
      </c>
      <c r="J89" s="58" t="n">
        <f aca="false">_xlfn.DAYS(I89,H89)</f>
        <v>365</v>
      </c>
      <c r="K89" s="47" t="n">
        <v>1270000</v>
      </c>
      <c r="L89" s="47" t="n">
        <f aca="false">(IF(J89&lt;=30,K89/12,J89*K89/365))</f>
        <v>1270000</v>
      </c>
      <c r="M89" s="21" t="s">
        <v>594</v>
      </c>
    </row>
    <row r="90" customFormat="false" ht="13.8" hidden="false" customHeight="false" outlineLevel="0" collapsed="false">
      <c r="A90" s="54" t="s">
        <v>508</v>
      </c>
      <c r="B90" s="55" t="s">
        <v>528</v>
      </c>
      <c r="C90" s="56" t="s">
        <v>509</v>
      </c>
      <c r="D90" s="78" t="s">
        <v>648</v>
      </c>
      <c r="E90" s="57" t="n">
        <v>0</v>
      </c>
      <c r="F90" s="57" t="n">
        <v>25</v>
      </c>
      <c r="G90" s="57" t="n">
        <v>0</v>
      </c>
      <c r="H90" s="40" t="n">
        <v>43831</v>
      </c>
      <c r="I90" s="20" t="n">
        <v>44196</v>
      </c>
      <c r="J90" s="58" t="n">
        <f aca="false">_xlfn.DAYS(I90,H90)</f>
        <v>365</v>
      </c>
      <c r="K90" s="47" t="n">
        <v>1825000</v>
      </c>
      <c r="L90" s="47" t="n">
        <f aca="false">(IF(J90&lt;=30,K90/12,J90*K90/365))</f>
        <v>1825000</v>
      </c>
      <c r="M90" s="21" t="s">
        <v>594</v>
      </c>
    </row>
    <row r="91" customFormat="false" ht="13.8" hidden="false" customHeight="false" outlineLevel="0" collapsed="false">
      <c r="A91" s="54" t="s">
        <v>508</v>
      </c>
      <c r="B91" s="55" t="s">
        <v>528</v>
      </c>
      <c r="C91" s="56" t="s">
        <v>507</v>
      </c>
      <c r="D91" s="78" t="s">
        <v>644</v>
      </c>
      <c r="E91" s="57" t="n">
        <v>0</v>
      </c>
      <c r="F91" s="57" t="n">
        <v>5</v>
      </c>
      <c r="G91" s="57" t="n">
        <v>0</v>
      </c>
      <c r="H91" s="40" t="n">
        <v>43831</v>
      </c>
      <c r="I91" s="20" t="n">
        <v>44196</v>
      </c>
      <c r="J91" s="58" t="n">
        <f aca="false">_xlfn.DAYS(I91,H91)</f>
        <v>365</v>
      </c>
      <c r="K91" s="47" t="n">
        <v>756000</v>
      </c>
      <c r="L91" s="47" t="n">
        <f aca="false">(IF(J91&lt;=30,K91/12,J91*K91/365))</f>
        <v>756000</v>
      </c>
      <c r="M91" s="21" t="s">
        <v>594</v>
      </c>
    </row>
    <row r="92" customFormat="false" ht="13.8" hidden="false" customHeight="false" outlineLevel="0" collapsed="false">
      <c r="A92" s="54" t="s">
        <v>508</v>
      </c>
      <c r="B92" s="55" t="s">
        <v>528</v>
      </c>
      <c r="C92" s="56" t="s">
        <v>507</v>
      </c>
      <c r="D92" s="57" t="n">
        <v>6</v>
      </c>
      <c r="E92" s="57" t="n">
        <v>0</v>
      </c>
      <c r="F92" s="57" t="n">
        <v>6</v>
      </c>
      <c r="G92" s="57" t="n">
        <v>0</v>
      </c>
      <c r="H92" s="40" t="n">
        <v>43831</v>
      </c>
      <c r="I92" s="20" t="n">
        <v>44196</v>
      </c>
      <c r="J92" s="58" t="n">
        <f aca="false">_xlfn.DAYS(I92,H92)</f>
        <v>365</v>
      </c>
      <c r="K92" s="47" t="n">
        <v>929000</v>
      </c>
      <c r="L92" s="47" t="n">
        <f aca="false">(IF(J92&lt;=30,K92/12,J92*K92/365))</f>
        <v>929000</v>
      </c>
      <c r="M92" s="21" t="s">
        <v>594</v>
      </c>
    </row>
    <row r="93" customFormat="false" ht="13.8" hidden="false" customHeight="false" outlineLevel="0" collapsed="false">
      <c r="A93" s="54" t="s">
        <v>508</v>
      </c>
      <c r="B93" s="55" t="s">
        <v>528</v>
      </c>
      <c r="C93" s="56" t="s">
        <v>507</v>
      </c>
      <c r="D93" s="57" t="n">
        <v>7</v>
      </c>
      <c r="E93" s="57" t="n">
        <v>0</v>
      </c>
      <c r="F93" s="57" t="n">
        <v>7</v>
      </c>
      <c r="G93" s="57" t="n">
        <v>0</v>
      </c>
      <c r="H93" s="40" t="n">
        <v>43831</v>
      </c>
      <c r="I93" s="20" t="n">
        <v>44196</v>
      </c>
      <c r="J93" s="58" t="n">
        <f aca="false">_xlfn.DAYS(I93,H93)</f>
        <v>365</v>
      </c>
      <c r="K93" s="47" t="n">
        <v>1080000</v>
      </c>
      <c r="L93" s="47" t="n">
        <f aca="false">(IF(J93&lt;=30,K93/12,J93*K93/365))</f>
        <v>1080000</v>
      </c>
      <c r="M93" s="21" t="s">
        <v>594</v>
      </c>
    </row>
    <row r="94" customFormat="false" ht="13.8" hidden="false" customHeight="false" outlineLevel="0" collapsed="false">
      <c r="A94" s="54" t="s">
        <v>508</v>
      </c>
      <c r="B94" s="55" t="s">
        <v>528</v>
      </c>
      <c r="C94" s="56" t="s">
        <v>507</v>
      </c>
      <c r="D94" s="57" t="n">
        <v>8</v>
      </c>
      <c r="E94" s="57" t="n">
        <v>0</v>
      </c>
      <c r="F94" s="57" t="n">
        <v>8</v>
      </c>
      <c r="G94" s="57" t="n">
        <v>0</v>
      </c>
      <c r="H94" s="40" t="n">
        <v>43831</v>
      </c>
      <c r="I94" s="20" t="n">
        <v>44196</v>
      </c>
      <c r="J94" s="58" t="n">
        <f aca="false">_xlfn.DAYS(I94,H94)</f>
        <v>365</v>
      </c>
      <c r="K94" s="47" t="n">
        <v>1253000</v>
      </c>
      <c r="L94" s="47" t="n">
        <f aca="false">(IF(J94&lt;=30,K94/12,J94*K94/365))</f>
        <v>1253000</v>
      </c>
      <c r="M94" s="21" t="s">
        <v>594</v>
      </c>
    </row>
    <row r="95" customFormat="false" ht="13.8" hidden="false" customHeight="false" outlineLevel="0" collapsed="false">
      <c r="A95" s="54" t="s">
        <v>508</v>
      </c>
      <c r="B95" s="55" t="s">
        <v>528</v>
      </c>
      <c r="C95" s="56" t="s">
        <v>507</v>
      </c>
      <c r="D95" s="57" t="n">
        <v>9</v>
      </c>
      <c r="E95" s="57" t="n">
        <v>0</v>
      </c>
      <c r="F95" s="57" t="n">
        <v>9</v>
      </c>
      <c r="G95" s="57" t="n">
        <v>0</v>
      </c>
      <c r="H95" s="40" t="n">
        <v>43831</v>
      </c>
      <c r="I95" s="20" t="n">
        <v>44196</v>
      </c>
      <c r="J95" s="58" t="n">
        <f aca="false">_xlfn.DAYS(I95,H95)</f>
        <v>365</v>
      </c>
      <c r="K95" s="47" t="n">
        <v>1404000</v>
      </c>
      <c r="L95" s="47" t="n">
        <f aca="false">(IF(J95&lt;=30,K95/12,J95*K95/365))</f>
        <v>1404000</v>
      </c>
      <c r="M95" s="21" t="s">
        <v>594</v>
      </c>
    </row>
    <row r="96" customFormat="false" ht="13.8" hidden="false" customHeight="false" outlineLevel="0" collapsed="false">
      <c r="A96" s="54" t="s">
        <v>508</v>
      </c>
      <c r="B96" s="55" t="s">
        <v>528</v>
      </c>
      <c r="C96" s="56" t="s">
        <v>507</v>
      </c>
      <c r="D96" s="57" t="n">
        <v>10</v>
      </c>
      <c r="E96" s="57" t="n">
        <v>0</v>
      </c>
      <c r="F96" s="57" t="n">
        <v>10</v>
      </c>
      <c r="G96" s="57" t="n">
        <v>0</v>
      </c>
      <c r="H96" s="40" t="n">
        <v>43831</v>
      </c>
      <c r="I96" s="20" t="n">
        <v>44196</v>
      </c>
      <c r="J96" s="58" t="n">
        <f aca="false">_xlfn.DAYS(I96,H96)</f>
        <v>365</v>
      </c>
      <c r="K96" s="47" t="n">
        <v>1512000</v>
      </c>
      <c r="L96" s="47" t="n">
        <f aca="false">(IF(J96&lt;=30,K96/12,J96*K96/365))</f>
        <v>1512000</v>
      </c>
      <c r="M96" s="21" t="s">
        <v>594</v>
      </c>
    </row>
    <row r="97" customFormat="false" ht="13.8" hidden="false" customHeight="false" outlineLevel="0" collapsed="false">
      <c r="A97" s="54" t="s">
        <v>508</v>
      </c>
      <c r="B97" s="55" t="s">
        <v>528</v>
      </c>
      <c r="C97" s="56" t="s">
        <v>507</v>
      </c>
      <c r="D97" s="57" t="n">
        <v>11</v>
      </c>
      <c r="E97" s="57" t="n">
        <v>0</v>
      </c>
      <c r="F97" s="57" t="n">
        <v>11</v>
      </c>
      <c r="G97" s="57" t="n">
        <v>0</v>
      </c>
      <c r="H97" s="40" t="n">
        <v>43831</v>
      </c>
      <c r="I97" s="20" t="n">
        <v>44196</v>
      </c>
      <c r="J97" s="58" t="n">
        <f aca="false">_xlfn.DAYS(I97,H97)</f>
        <v>365</v>
      </c>
      <c r="K97" s="47" t="n">
        <v>1656000</v>
      </c>
      <c r="L97" s="47" t="n">
        <f aca="false">(IF(J97&lt;=30,K97/12,J97*K97/365))</f>
        <v>1656000</v>
      </c>
      <c r="M97" s="21" t="s">
        <v>594</v>
      </c>
    </row>
    <row r="98" customFormat="false" ht="13.8" hidden="false" customHeight="false" outlineLevel="0" collapsed="false">
      <c r="A98" s="54" t="s">
        <v>508</v>
      </c>
      <c r="B98" s="55" t="s">
        <v>528</v>
      </c>
      <c r="C98" s="56" t="s">
        <v>507</v>
      </c>
      <c r="D98" s="57" t="n">
        <v>12</v>
      </c>
      <c r="E98" s="57" t="n">
        <v>0</v>
      </c>
      <c r="F98" s="57" t="n">
        <v>12</v>
      </c>
      <c r="G98" s="57" t="n">
        <v>0</v>
      </c>
      <c r="H98" s="40" t="n">
        <v>43831</v>
      </c>
      <c r="I98" s="20" t="n">
        <v>44196</v>
      </c>
      <c r="J98" s="58" t="n">
        <f aca="false">_xlfn.DAYS(I98,H98)</f>
        <v>365</v>
      </c>
      <c r="K98" s="47" t="n">
        <v>1822000</v>
      </c>
      <c r="L98" s="47" t="n">
        <f aca="false">(IF(J98&lt;=30,K98/12,J98*K98/365))</f>
        <v>1822000</v>
      </c>
      <c r="M98" s="21" t="s">
        <v>594</v>
      </c>
    </row>
    <row r="99" customFormat="false" ht="13.8" hidden="false" customHeight="false" outlineLevel="0" collapsed="false">
      <c r="A99" s="54" t="s">
        <v>508</v>
      </c>
      <c r="B99" s="55" t="s">
        <v>528</v>
      </c>
      <c r="C99" s="56" t="s">
        <v>507</v>
      </c>
      <c r="D99" s="57" t="n">
        <v>13</v>
      </c>
      <c r="E99" s="57" t="n">
        <v>0</v>
      </c>
      <c r="F99" s="57" t="n">
        <v>13</v>
      </c>
      <c r="G99" s="57" t="n">
        <v>0</v>
      </c>
      <c r="H99" s="40" t="n">
        <v>43831</v>
      </c>
      <c r="I99" s="20" t="n">
        <v>44196</v>
      </c>
      <c r="J99" s="58" t="n">
        <f aca="false">_xlfn.DAYS(I99,H99)</f>
        <v>365</v>
      </c>
      <c r="K99" s="47" t="n">
        <v>2049000</v>
      </c>
      <c r="L99" s="47" t="n">
        <f aca="false">(IF(J99&lt;=30,K99/12,J99*K99/365))</f>
        <v>2049000</v>
      </c>
      <c r="M99" s="21" t="s">
        <v>594</v>
      </c>
    </row>
    <row r="100" customFormat="false" ht="13.8" hidden="false" customHeight="false" outlineLevel="0" collapsed="false">
      <c r="A100" s="54" t="s">
        <v>508</v>
      </c>
      <c r="B100" s="55" t="s">
        <v>528</v>
      </c>
      <c r="C100" s="56" t="s">
        <v>507</v>
      </c>
      <c r="D100" s="57" t="n">
        <v>14</v>
      </c>
      <c r="E100" s="57" t="n">
        <v>0</v>
      </c>
      <c r="F100" s="57" t="n">
        <v>14</v>
      </c>
      <c r="G100" s="57" t="n">
        <v>0</v>
      </c>
      <c r="H100" s="40" t="n">
        <v>43831</v>
      </c>
      <c r="I100" s="20" t="n">
        <v>44196</v>
      </c>
      <c r="J100" s="58" t="n">
        <f aca="false">_xlfn.DAYS(I100,H100)</f>
        <v>365</v>
      </c>
      <c r="K100" s="47" t="n">
        <v>2221000</v>
      </c>
      <c r="L100" s="47" t="n">
        <f aca="false">(IF(J100&lt;=30,K100/12,J100*K100/365))</f>
        <v>2221000</v>
      </c>
      <c r="M100" s="21" t="s">
        <v>594</v>
      </c>
    </row>
    <row r="101" customFormat="false" ht="13.8" hidden="false" customHeight="false" outlineLevel="0" collapsed="false">
      <c r="A101" s="54" t="s">
        <v>508</v>
      </c>
      <c r="B101" s="55" t="s">
        <v>528</v>
      </c>
      <c r="C101" s="56" t="s">
        <v>507</v>
      </c>
      <c r="D101" s="57" t="n">
        <v>15</v>
      </c>
      <c r="E101" s="57" t="n">
        <v>0</v>
      </c>
      <c r="F101" s="57" t="n">
        <v>15</v>
      </c>
      <c r="G101" s="57" t="n">
        <v>0</v>
      </c>
      <c r="H101" s="40" t="n">
        <v>43831</v>
      </c>
      <c r="I101" s="20" t="n">
        <v>44196</v>
      </c>
      <c r="J101" s="58" t="n">
        <f aca="false">_xlfn.DAYS(I101,H101)</f>
        <v>365</v>
      </c>
      <c r="K101" s="47" t="n">
        <v>2394000</v>
      </c>
      <c r="L101" s="47" t="n">
        <f aca="false">(IF(J101&lt;=30,K101/12,J101*K101/365))</f>
        <v>2394000</v>
      </c>
      <c r="M101" s="21" t="s">
        <v>594</v>
      </c>
    </row>
    <row r="102" customFormat="false" ht="13.8" hidden="false" customHeight="false" outlineLevel="0" collapsed="false">
      <c r="A102" s="54" t="s">
        <v>508</v>
      </c>
      <c r="B102" s="55" t="s">
        <v>528</v>
      </c>
      <c r="C102" s="56" t="s">
        <v>507</v>
      </c>
      <c r="D102" s="57" t="n">
        <v>16</v>
      </c>
      <c r="E102" s="57" t="n">
        <v>0</v>
      </c>
      <c r="F102" s="57" t="n">
        <v>16</v>
      </c>
      <c r="G102" s="57" t="n">
        <v>0</v>
      </c>
      <c r="H102" s="40" t="n">
        <v>43831</v>
      </c>
      <c r="I102" s="20" t="n">
        <v>44196</v>
      </c>
      <c r="J102" s="58" t="n">
        <f aca="false">_xlfn.DAYS(I102,H102)</f>
        <v>365</v>
      </c>
      <c r="K102" s="47" t="n">
        <v>3054000</v>
      </c>
      <c r="L102" s="47" t="n">
        <f aca="false">(IF(J102&lt;=30,K102/12,J102*K102/365))</f>
        <v>3054000</v>
      </c>
      <c r="M102" s="21" t="s">
        <v>594</v>
      </c>
    </row>
    <row r="103" customFormat="false" ht="13.8" hidden="false" customHeight="false" outlineLevel="0" collapsed="false">
      <c r="A103" s="54" t="s">
        <v>508</v>
      </c>
      <c r="B103" s="55" t="s">
        <v>528</v>
      </c>
      <c r="C103" s="56" t="s">
        <v>507</v>
      </c>
      <c r="D103" s="57" t="n">
        <v>17</v>
      </c>
      <c r="E103" s="57" t="n">
        <v>0</v>
      </c>
      <c r="F103" s="57" t="n">
        <v>17</v>
      </c>
      <c r="G103" s="57" t="n">
        <v>0</v>
      </c>
      <c r="H103" s="40" t="n">
        <v>43831</v>
      </c>
      <c r="I103" s="20" t="n">
        <v>44196</v>
      </c>
      <c r="J103" s="58" t="n">
        <f aca="false">_xlfn.DAYS(I103,H103)</f>
        <v>365</v>
      </c>
      <c r="K103" s="47" t="n">
        <v>2718000</v>
      </c>
      <c r="L103" s="47" t="n">
        <f aca="false">(IF(J103&lt;=30,K103/12,J103*K103/365))</f>
        <v>2718000</v>
      </c>
      <c r="M103" s="21" t="s">
        <v>594</v>
      </c>
    </row>
    <row r="104" customFormat="false" ht="13.8" hidden="false" customHeight="false" outlineLevel="0" collapsed="false">
      <c r="A104" s="54" t="s">
        <v>508</v>
      </c>
      <c r="B104" s="55" t="s">
        <v>528</v>
      </c>
      <c r="C104" s="56" t="s">
        <v>507</v>
      </c>
      <c r="D104" s="57" t="n">
        <v>18</v>
      </c>
      <c r="E104" s="57" t="n">
        <v>0</v>
      </c>
      <c r="F104" s="57" t="n">
        <v>18</v>
      </c>
      <c r="G104" s="57" t="n">
        <v>0</v>
      </c>
      <c r="H104" s="40" t="n">
        <v>43831</v>
      </c>
      <c r="I104" s="20" t="n">
        <v>44196</v>
      </c>
      <c r="J104" s="58" t="n">
        <f aca="false">_xlfn.DAYS(I104,H104)</f>
        <v>365</v>
      </c>
      <c r="K104" s="47" t="n">
        <v>2869000</v>
      </c>
      <c r="L104" s="47" t="n">
        <f aca="false">(IF(J104&lt;=30,K104/12,J104*K104/365))</f>
        <v>2869000</v>
      </c>
      <c r="M104" s="21" t="s">
        <v>594</v>
      </c>
    </row>
    <row r="105" customFormat="false" ht="13.8" hidden="false" customHeight="false" outlineLevel="0" collapsed="false">
      <c r="A105" s="54" t="s">
        <v>508</v>
      </c>
      <c r="B105" s="55" t="s">
        <v>528</v>
      </c>
      <c r="C105" s="56" t="s">
        <v>507</v>
      </c>
      <c r="D105" s="57" t="n">
        <v>19</v>
      </c>
      <c r="E105" s="57" t="n">
        <v>0</v>
      </c>
      <c r="F105" s="57" t="n">
        <v>19</v>
      </c>
      <c r="G105" s="57" t="n">
        <v>0</v>
      </c>
      <c r="H105" s="40" t="n">
        <v>43831</v>
      </c>
      <c r="I105" s="20" t="n">
        <v>44196</v>
      </c>
      <c r="J105" s="58" t="n">
        <f aca="false">_xlfn.DAYS(I105,H105)</f>
        <v>365</v>
      </c>
      <c r="K105" s="47" t="n">
        <v>3041000</v>
      </c>
      <c r="L105" s="47" t="n">
        <f aca="false">(IF(J105&lt;=30,K105/12,J105*K105/365))</f>
        <v>3041000</v>
      </c>
      <c r="M105" s="21" t="s">
        <v>594</v>
      </c>
    </row>
    <row r="106" customFormat="false" ht="13.8" hidden="false" customHeight="false" outlineLevel="0" collapsed="false">
      <c r="A106" s="54" t="s">
        <v>508</v>
      </c>
      <c r="B106" s="55" t="s">
        <v>528</v>
      </c>
      <c r="C106" s="56" t="s">
        <v>507</v>
      </c>
      <c r="D106" s="57" t="n">
        <v>20</v>
      </c>
      <c r="E106" s="57" t="n">
        <v>0</v>
      </c>
      <c r="F106" s="57" t="n">
        <v>20</v>
      </c>
      <c r="G106" s="57" t="n">
        <v>0</v>
      </c>
      <c r="H106" s="40" t="n">
        <v>43831</v>
      </c>
      <c r="I106" s="20" t="n">
        <v>44196</v>
      </c>
      <c r="J106" s="58" t="n">
        <f aca="false">_xlfn.DAYS(I106,H106)</f>
        <v>365</v>
      </c>
      <c r="K106" s="47" t="n">
        <v>3191000</v>
      </c>
      <c r="L106" s="47" t="n">
        <f aca="false">(IF(J106&lt;=30,K106/12,J106*K106/365))</f>
        <v>3191000</v>
      </c>
      <c r="M106" s="21" t="s">
        <v>594</v>
      </c>
    </row>
    <row r="107" customFormat="false" ht="13.8" hidden="false" customHeight="false" outlineLevel="0" collapsed="false">
      <c r="A107" s="54" t="s">
        <v>508</v>
      </c>
      <c r="B107" s="55" t="s">
        <v>528</v>
      </c>
      <c r="C107" s="56" t="s">
        <v>507</v>
      </c>
      <c r="D107" s="57" t="n">
        <v>21</v>
      </c>
      <c r="E107" s="57" t="n">
        <v>0</v>
      </c>
      <c r="F107" s="57" t="n">
        <v>21</v>
      </c>
      <c r="G107" s="57" t="n">
        <v>0</v>
      </c>
      <c r="H107" s="40" t="n">
        <v>43831</v>
      </c>
      <c r="I107" s="20" t="n">
        <v>44196</v>
      </c>
      <c r="J107" s="58" t="n">
        <f aca="false">_xlfn.DAYS(I107,H107)</f>
        <v>365</v>
      </c>
      <c r="K107" s="47" t="n">
        <v>3364000</v>
      </c>
      <c r="L107" s="47" t="n">
        <f aca="false">(IF(J107&lt;=30,K107/12,J107*K107/365))</f>
        <v>3364000</v>
      </c>
      <c r="M107" s="21" t="s">
        <v>594</v>
      </c>
    </row>
    <row r="108" customFormat="false" ht="13.8" hidden="false" customHeight="false" outlineLevel="0" collapsed="false">
      <c r="A108" s="54" t="s">
        <v>508</v>
      </c>
      <c r="B108" s="55" t="s">
        <v>528</v>
      </c>
      <c r="C108" s="56" t="s">
        <v>507</v>
      </c>
      <c r="D108" s="57" t="n">
        <v>22</v>
      </c>
      <c r="E108" s="57" t="n">
        <v>0</v>
      </c>
      <c r="F108" s="57" t="n">
        <v>22</v>
      </c>
      <c r="G108" s="57" t="n">
        <v>0</v>
      </c>
      <c r="H108" s="40" t="n">
        <v>43831</v>
      </c>
      <c r="I108" s="20" t="n">
        <v>44196</v>
      </c>
      <c r="J108" s="58" t="n">
        <f aca="false">_xlfn.DAYS(I108,H108)</f>
        <v>365</v>
      </c>
      <c r="K108" s="47" t="n">
        <v>3515000</v>
      </c>
      <c r="L108" s="47" t="n">
        <f aca="false">(IF(J108&lt;=30,K108/12,J108*K108/365))</f>
        <v>3515000</v>
      </c>
      <c r="M108" s="21" t="s">
        <v>594</v>
      </c>
    </row>
    <row r="109" customFormat="false" ht="13.8" hidden="false" customHeight="false" outlineLevel="0" collapsed="false">
      <c r="A109" s="54" t="s">
        <v>508</v>
      </c>
      <c r="B109" s="55" t="s">
        <v>528</v>
      </c>
      <c r="C109" s="56" t="s">
        <v>507</v>
      </c>
      <c r="D109" s="57" t="n">
        <v>23</v>
      </c>
      <c r="E109" s="57" t="n">
        <v>0</v>
      </c>
      <c r="F109" s="57" t="n">
        <v>23</v>
      </c>
      <c r="G109" s="57" t="n">
        <v>0</v>
      </c>
      <c r="H109" s="40" t="n">
        <v>43831</v>
      </c>
      <c r="I109" s="20" t="n">
        <v>44196</v>
      </c>
      <c r="J109" s="58" t="n">
        <f aca="false">_xlfn.DAYS(I109,H109)</f>
        <v>365</v>
      </c>
      <c r="K109" s="47" t="n">
        <v>3688000</v>
      </c>
      <c r="L109" s="47" t="n">
        <f aca="false">(IF(J109&lt;=30,K109/12,J109*K109/365))</f>
        <v>3688000</v>
      </c>
      <c r="M109" s="21" t="s">
        <v>594</v>
      </c>
    </row>
    <row r="110" customFormat="false" ht="13.8" hidden="false" customHeight="false" outlineLevel="0" collapsed="false">
      <c r="A110" s="54" t="s">
        <v>508</v>
      </c>
      <c r="B110" s="55" t="s">
        <v>528</v>
      </c>
      <c r="C110" s="56" t="s">
        <v>507</v>
      </c>
      <c r="D110" s="57" t="n">
        <v>24</v>
      </c>
      <c r="E110" s="57" t="n">
        <v>0</v>
      </c>
      <c r="F110" s="57" t="n">
        <v>24</v>
      </c>
      <c r="G110" s="57" t="n">
        <v>0</v>
      </c>
      <c r="H110" s="40" t="n">
        <v>43831</v>
      </c>
      <c r="I110" s="20" t="n">
        <v>44196</v>
      </c>
      <c r="J110" s="58" t="n">
        <f aca="false">_xlfn.DAYS(I110,H110)</f>
        <v>365</v>
      </c>
      <c r="K110" s="47" t="n">
        <v>4632000</v>
      </c>
      <c r="L110" s="47" t="n">
        <f aca="false">(IF(J110&lt;=30,K110/12,J110*K110/365))</f>
        <v>4632000</v>
      </c>
      <c r="M110" s="21" t="s">
        <v>594</v>
      </c>
    </row>
    <row r="111" customFormat="false" ht="13.8" hidden="false" customHeight="false" outlineLevel="0" collapsed="false">
      <c r="A111" s="54" t="s">
        <v>508</v>
      </c>
      <c r="B111" s="55" t="s">
        <v>528</v>
      </c>
      <c r="C111" s="56" t="s">
        <v>507</v>
      </c>
      <c r="D111" s="57" t="n">
        <v>25</v>
      </c>
      <c r="E111" s="57" t="n">
        <v>0</v>
      </c>
      <c r="F111" s="57" t="n">
        <v>25</v>
      </c>
      <c r="G111" s="57" t="n">
        <v>0</v>
      </c>
      <c r="H111" s="40" t="n">
        <v>43831</v>
      </c>
      <c r="I111" s="20" t="n">
        <v>44196</v>
      </c>
      <c r="J111" s="58" t="n">
        <f aca="false">_xlfn.DAYS(I111,H111)</f>
        <v>365</v>
      </c>
      <c r="K111" s="47" t="n">
        <v>4813000</v>
      </c>
      <c r="L111" s="47" t="n">
        <f aca="false">(IF(J111&lt;=30,K111/12,J111*K111/365))</f>
        <v>4813000</v>
      </c>
      <c r="M111" s="21" t="s">
        <v>594</v>
      </c>
    </row>
    <row r="112" customFormat="false" ht="13.8" hidden="false" customHeight="false" outlineLevel="0" collapsed="false">
      <c r="A112" s="54" t="s">
        <v>508</v>
      </c>
      <c r="B112" s="55" t="s">
        <v>528</v>
      </c>
      <c r="C112" s="56" t="s">
        <v>507</v>
      </c>
      <c r="D112" s="78" t="s">
        <v>649</v>
      </c>
      <c r="E112" s="57" t="n">
        <v>0</v>
      </c>
      <c r="F112" s="57" t="n">
        <v>26</v>
      </c>
      <c r="G112" s="57" t="n">
        <v>0</v>
      </c>
      <c r="H112" s="40" t="n">
        <v>43831</v>
      </c>
      <c r="I112" s="20" t="n">
        <v>44196</v>
      </c>
      <c r="J112" s="58" t="n">
        <f aca="false">_xlfn.DAYS(I112,H112)</f>
        <v>365</v>
      </c>
      <c r="K112" s="1" t="n">
        <f aca="false">4813000+(30000* (F112 - 25))</f>
        <v>4843000</v>
      </c>
      <c r="L112" s="47" t="n">
        <f aca="false">(IF(J112&lt;=30,K112/12,J112*K112/365))</f>
        <v>4843000</v>
      </c>
      <c r="M112" s="21" t="s">
        <v>594</v>
      </c>
    </row>
    <row r="113" customFormat="false" ht="13.8" hidden="false" customHeight="false" outlineLevel="0" collapsed="false">
      <c r="A113" s="84" t="s">
        <v>508</v>
      </c>
      <c r="B113" s="77" t="s">
        <v>521</v>
      </c>
      <c r="C113" s="77" t="s">
        <v>509</v>
      </c>
      <c r="D113" s="78" t="s">
        <v>644</v>
      </c>
      <c r="E113" s="57" t="n">
        <v>0</v>
      </c>
      <c r="F113" s="57" t="n">
        <v>5</v>
      </c>
      <c r="G113" s="57" t="n">
        <v>0</v>
      </c>
      <c r="H113" s="40" t="n">
        <v>43831</v>
      </c>
      <c r="I113" s="20" t="n">
        <v>44196</v>
      </c>
      <c r="J113" s="58" t="n">
        <f aca="false">_xlfn.DAYS(I113,H113)</f>
        <v>365</v>
      </c>
      <c r="K113" s="85" t="n">
        <v>437000</v>
      </c>
      <c r="L113" s="47" t="n">
        <f aca="false">(IF(J113&lt;=30,K113/12,J113*K113/365))</f>
        <v>437000</v>
      </c>
      <c r="M113" s="21" t="s">
        <v>594</v>
      </c>
    </row>
    <row r="114" customFormat="false" ht="13.8" hidden="false" customHeight="false" outlineLevel="0" collapsed="false">
      <c r="A114" s="84" t="s">
        <v>508</v>
      </c>
      <c r="B114" s="77" t="s">
        <v>521</v>
      </c>
      <c r="C114" s="77" t="s">
        <v>509</v>
      </c>
      <c r="D114" s="1" t="s">
        <v>650</v>
      </c>
      <c r="E114" s="57" t="n">
        <v>0</v>
      </c>
      <c r="F114" s="57" t="n">
        <v>6</v>
      </c>
      <c r="G114" s="57" t="n">
        <v>0</v>
      </c>
      <c r="H114" s="40" t="n">
        <v>43831</v>
      </c>
      <c r="I114" s="20" t="n">
        <v>44196</v>
      </c>
      <c r="J114" s="58" t="n">
        <f aca="false">_xlfn.DAYS(I114,H114)</f>
        <v>365</v>
      </c>
      <c r="K114" s="85" t="n">
        <v>794000</v>
      </c>
      <c r="L114" s="47" t="n">
        <f aca="false">(IF(J114&lt;=30,K114/12,J114*K114/365))</f>
        <v>794000</v>
      </c>
      <c r="M114" s="21" t="s">
        <v>594</v>
      </c>
    </row>
    <row r="115" customFormat="false" ht="13.8" hidden="false" customHeight="false" outlineLevel="0" collapsed="false">
      <c r="A115" s="84" t="s">
        <v>508</v>
      </c>
      <c r="B115" s="77" t="s">
        <v>521</v>
      </c>
      <c r="C115" s="77" t="s">
        <v>509</v>
      </c>
      <c r="D115" s="1" t="s">
        <v>647</v>
      </c>
      <c r="E115" s="57" t="n">
        <v>0</v>
      </c>
      <c r="F115" s="57" t="n">
        <v>12</v>
      </c>
      <c r="G115" s="57" t="n">
        <v>0</v>
      </c>
      <c r="H115" s="40" t="n">
        <v>43831</v>
      </c>
      <c r="I115" s="20" t="n">
        <v>44196</v>
      </c>
      <c r="J115" s="58" t="n">
        <f aca="false">_xlfn.DAYS(I115,H115)</f>
        <v>365</v>
      </c>
      <c r="K115" s="85" t="n">
        <v>1270000</v>
      </c>
      <c r="L115" s="47" t="n">
        <f aca="false">(IF(J115&lt;=30,K115/12,J115*K115/365))</f>
        <v>1270000</v>
      </c>
      <c r="M115" s="21" t="s">
        <v>594</v>
      </c>
    </row>
    <row r="116" customFormat="false" ht="13.8" hidden="false" customHeight="false" outlineLevel="0" collapsed="false">
      <c r="A116" s="84" t="s">
        <v>508</v>
      </c>
      <c r="B116" s="77" t="s">
        <v>521</v>
      </c>
      <c r="C116" s="77" t="s">
        <v>509</v>
      </c>
      <c r="D116" s="78" t="s">
        <v>648</v>
      </c>
      <c r="E116" s="57" t="n">
        <v>0</v>
      </c>
      <c r="F116" s="57" t="n">
        <v>30</v>
      </c>
      <c r="G116" s="57" t="n">
        <v>0</v>
      </c>
      <c r="H116" s="40" t="n">
        <v>43831</v>
      </c>
      <c r="I116" s="20" t="n">
        <v>44196</v>
      </c>
      <c r="J116" s="58" t="n">
        <f aca="false">_xlfn.DAYS(I116,H116)</f>
        <v>365</v>
      </c>
      <c r="K116" s="85" t="n">
        <v>1825000</v>
      </c>
      <c r="L116" s="47" t="n">
        <f aca="false">(IF(J116&lt;=30,K116/12,J116*K116/365))</f>
        <v>1825000</v>
      </c>
      <c r="M116" s="21" t="s">
        <v>594</v>
      </c>
    </row>
    <row r="117" customFormat="false" ht="13.8" hidden="false" customHeight="false" outlineLevel="0" collapsed="false">
      <c r="A117" s="84" t="s">
        <v>508</v>
      </c>
      <c r="B117" s="77" t="s">
        <v>521</v>
      </c>
      <c r="C117" s="77" t="s">
        <v>507</v>
      </c>
      <c r="D117" s="78" t="s">
        <v>644</v>
      </c>
      <c r="E117" s="57" t="n">
        <v>0</v>
      </c>
      <c r="F117" s="57" t="n">
        <v>5</v>
      </c>
      <c r="G117" s="57" t="n">
        <v>0</v>
      </c>
      <c r="H117" s="40" t="n">
        <v>43831</v>
      </c>
      <c r="I117" s="20" t="n">
        <v>44196</v>
      </c>
      <c r="J117" s="58" t="n">
        <f aca="false">_xlfn.DAYS(I117,H117)</f>
        <v>365</v>
      </c>
      <c r="K117" s="85" t="n">
        <v>756000</v>
      </c>
      <c r="L117" s="47" t="n">
        <f aca="false">(IF(J117&lt;=30,K117/12,J117*K117/365))</f>
        <v>756000</v>
      </c>
      <c r="M117" s="21" t="s">
        <v>594</v>
      </c>
    </row>
    <row r="118" customFormat="false" ht="13.8" hidden="false" customHeight="false" outlineLevel="0" collapsed="false">
      <c r="A118" s="84" t="s">
        <v>508</v>
      </c>
      <c r="B118" s="77" t="s">
        <v>521</v>
      </c>
      <c r="C118" s="77" t="s">
        <v>507</v>
      </c>
      <c r="D118" s="57" t="n">
        <v>6</v>
      </c>
      <c r="E118" s="57" t="n">
        <v>0</v>
      </c>
      <c r="F118" s="57" t="n">
        <v>6</v>
      </c>
      <c r="G118" s="57" t="n">
        <v>0</v>
      </c>
      <c r="H118" s="40" t="n">
        <v>43831</v>
      </c>
      <c r="I118" s="20" t="n">
        <v>44196</v>
      </c>
      <c r="J118" s="58" t="n">
        <f aca="false">_xlfn.DAYS(I118,H118)</f>
        <v>365</v>
      </c>
      <c r="K118" s="85" t="n">
        <v>929000</v>
      </c>
      <c r="L118" s="47" t="n">
        <f aca="false">(IF(J118&lt;=30,K118/12,J118*K118/365))</f>
        <v>929000</v>
      </c>
      <c r="M118" s="21" t="s">
        <v>594</v>
      </c>
    </row>
    <row r="119" customFormat="false" ht="13.8" hidden="false" customHeight="false" outlineLevel="0" collapsed="false">
      <c r="A119" s="84" t="s">
        <v>508</v>
      </c>
      <c r="B119" s="77" t="s">
        <v>521</v>
      </c>
      <c r="C119" s="77" t="s">
        <v>507</v>
      </c>
      <c r="D119" s="57" t="n">
        <v>7</v>
      </c>
      <c r="E119" s="57" t="n">
        <v>0</v>
      </c>
      <c r="F119" s="57" t="n">
        <v>7</v>
      </c>
      <c r="G119" s="57" t="n">
        <v>0</v>
      </c>
      <c r="H119" s="40" t="n">
        <v>43831</v>
      </c>
      <c r="I119" s="20" t="n">
        <v>44196</v>
      </c>
      <c r="J119" s="58" t="n">
        <f aca="false">_xlfn.DAYS(I119,H119)</f>
        <v>365</v>
      </c>
      <c r="K119" s="85" t="n">
        <v>1080000</v>
      </c>
      <c r="L119" s="47" t="n">
        <f aca="false">(IF(J119&lt;=30,K119/12,J119*K119/365))</f>
        <v>1080000</v>
      </c>
      <c r="M119" s="21" t="s">
        <v>594</v>
      </c>
    </row>
    <row r="120" customFormat="false" ht="13.8" hidden="false" customHeight="false" outlineLevel="0" collapsed="false">
      <c r="A120" s="84" t="s">
        <v>508</v>
      </c>
      <c r="B120" s="77" t="s">
        <v>521</v>
      </c>
      <c r="C120" s="77" t="s">
        <v>507</v>
      </c>
      <c r="D120" s="57" t="n">
        <v>8</v>
      </c>
      <c r="E120" s="57" t="n">
        <v>0</v>
      </c>
      <c r="F120" s="57" t="n">
        <v>8</v>
      </c>
      <c r="G120" s="57" t="n">
        <v>0</v>
      </c>
      <c r="H120" s="40" t="n">
        <v>43831</v>
      </c>
      <c r="I120" s="20" t="n">
        <v>44196</v>
      </c>
      <c r="J120" s="58" t="n">
        <f aca="false">_xlfn.DAYS(I120,H120)</f>
        <v>365</v>
      </c>
      <c r="K120" s="85" t="n">
        <v>1253000</v>
      </c>
      <c r="L120" s="47" t="n">
        <f aca="false">(IF(J120&lt;=30,K120/12,J120*K120/365))</f>
        <v>1253000</v>
      </c>
      <c r="M120" s="21" t="s">
        <v>594</v>
      </c>
    </row>
    <row r="121" customFormat="false" ht="13.8" hidden="false" customHeight="false" outlineLevel="0" collapsed="false">
      <c r="A121" s="84" t="s">
        <v>508</v>
      </c>
      <c r="B121" s="77" t="s">
        <v>521</v>
      </c>
      <c r="C121" s="77" t="s">
        <v>507</v>
      </c>
      <c r="D121" s="57" t="n">
        <v>9</v>
      </c>
      <c r="E121" s="57" t="n">
        <v>0</v>
      </c>
      <c r="F121" s="57" t="n">
        <v>9</v>
      </c>
      <c r="G121" s="57" t="n">
        <v>0</v>
      </c>
      <c r="H121" s="40" t="n">
        <v>43831</v>
      </c>
      <c r="I121" s="20" t="n">
        <v>44196</v>
      </c>
      <c r="J121" s="58" t="n">
        <f aca="false">_xlfn.DAYS(I121,H121)</f>
        <v>365</v>
      </c>
      <c r="K121" s="85" t="n">
        <v>1404000</v>
      </c>
      <c r="L121" s="47" t="n">
        <f aca="false">(IF(J121&lt;=30,K121/12,J121*K121/365))</f>
        <v>1404000</v>
      </c>
      <c r="M121" s="21" t="s">
        <v>594</v>
      </c>
    </row>
    <row r="122" customFormat="false" ht="13.8" hidden="false" customHeight="false" outlineLevel="0" collapsed="false">
      <c r="A122" s="84" t="s">
        <v>508</v>
      </c>
      <c r="B122" s="77" t="s">
        <v>521</v>
      </c>
      <c r="C122" s="77" t="s">
        <v>507</v>
      </c>
      <c r="D122" s="57" t="n">
        <v>10</v>
      </c>
      <c r="E122" s="57" t="n">
        <v>0</v>
      </c>
      <c r="F122" s="57" t="n">
        <v>10</v>
      </c>
      <c r="G122" s="57" t="n">
        <v>0</v>
      </c>
      <c r="H122" s="40" t="n">
        <v>43831</v>
      </c>
      <c r="I122" s="20" t="n">
        <v>44196</v>
      </c>
      <c r="J122" s="58" t="n">
        <f aca="false">_xlfn.DAYS(I122,H122)</f>
        <v>365</v>
      </c>
      <c r="K122" s="85" t="n">
        <v>1512000</v>
      </c>
      <c r="L122" s="47" t="n">
        <f aca="false">(IF(J122&lt;=30,K122/12,J122*K122/365))</f>
        <v>1512000</v>
      </c>
      <c r="M122" s="21" t="s">
        <v>594</v>
      </c>
    </row>
    <row r="123" customFormat="false" ht="13.8" hidden="false" customHeight="false" outlineLevel="0" collapsed="false">
      <c r="A123" s="84" t="s">
        <v>508</v>
      </c>
      <c r="B123" s="77" t="s">
        <v>521</v>
      </c>
      <c r="C123" s="77" t="s">
        <v>507</v>
      </c>
      <c r="D123" s="57" t="n">
        <v>11</v>
      </c>
      <c r="E123" s="57" t="n">
        <v>0</v>
      </c>
      <c r="F123" s="57" t="n">
        <v>11</v>
      </c>
      <c r="G123" s="57" t="n">
        <v>0</v>
      </c>
      <c r="H123" s="40" t="n">
        <v>43831</v>
      </c>
      <c r="I123" s="20" t="n">
        <v>44196</v>
      </c>
      <c r="J123" s="58" t="n">
        <f aca="false">_xlfn.DAYS(I123,H123)</f>
        <v>365</v>
      </c>
      <c r="K123" s="85" t="n">
        <v>1656000</v>
      </c>
      <c r="L123" s="47" t="n">
        <f aca="false">(IF(J123&lt;=30,K123/12,J123*K123/365))</f>
        <v>1656000</v>
      </c>
      <c r="M123" s="21" t="s">
        <v>594</v>
      </c>
    </row>
    <row r="124" customFormat="false" ht="13.8" hidden="false" customHeight="false" outlineLevel="0" collapsed="false">
      <c r="A124" s="84" t="s">
        <v>508</v>
      </c>
      <c r="B124" s="77" t="s">
        <v>521</v>
      </c>
      <c r="C124" s="77" t="s">
        <v>507</v>
      </c>
      <c r="D124" s="57" t="n">
        <v>12</v>
      </c>
      <c r="E124" s="57" t="n">
        <v>0</v>
      </c>
      <c r="F124" s="57" t="n">
        <v>12</v>
      </c>
      <c r="G124" s="57" t="n">
        <v>0</v>
      </c>
      <c r="H124" s="40" t="n">
        <v>43831</v>
      </c>
      <c r="I124" s="20" t="n">
        <v>44196</v>
      </c>
      <c r="J124" s="58" t="n">
        <f aca="false">_xlfn.DAYS(I124,H124)</f>
        <v>365</v>
      </c>
      <c r="K124" s="85" t="n">
        <v>1822000</v>
      </c>
      <c r="L124" s="47" t="n">
        <f aca="false">(IF(J124&lt;=30,K124/12,J124*K124/365))</f>
        <v>1822000</v>
      </c>
      <c r="M124" s="21" t="s">
        <v>594</v>
      </c>
    </row>
    <row r="125" customFormat="false" ht="13.8" hidden="false" customHeight="false" outlineLevel="0" collapsed="false">
      <c r="A125" s="84" t="s">
        <v>508</v>
      </c>
      <c r="B125" s="77" t="s">
        <v>521</v>
      </c>
      <c r="C125" s="77" t="s">
        <v>507</v>
      </c>
      <c r="D125" s="57" t="n">
        <v>13</v>
      </c>
      <c r="E125" s="57" t="n">
        <v>0</v>
      </c>
      <c r="F125" s="57" t="n">
        <v>13</v>
      </c>
      <c r="G125" s="57" t="n">
        <v>0</v>
      </c>
      <c r="H125" s="40" t="n">
        <v>43831</v>
      </c>
      <c r="I125" s="20" t="n">
        <v>44196</v>
      </c>
      <c r="J125" s="58" t="n">
        <f aca="false">_xlfn.DAYS(I125,H125)</f>
        <v>365</v>
      </c>
      <c r="K125" s="85" t="n">
        <v>2049000</v>
      </c>
      <c r="L125" s="47" t="n">
        <f aca="false">(IF(J125&lt;=30,K125/12,J125*K125/365))</f>
        <v>2049000</v>
      </c>
      <c r="M125" s="21" t="s">
        <v>594</v>
      </c>
    </row>
    <row r="126" customFormat="false" ht="13.8" hidden="false" customHeight="false" outlineLevel="0" collapsed="false">
      <c r="A126" s="84" t="s">
        <v>508</v>
      </c>
      <c r="B126" s="77" t="s">
        <v>521</v>
      </c>
      <c r="C126" s="77" t="s">
        <v>507</v>
      </c>
      <c r="D126" s="57" t="n">
        <v>14</v>
      </c>
      <c r="E126" s="57" t="n">
        <v>0</v>
      </c>
      <c r="F126" s="57" t="n">
        <v>14</v>
      </c>
      <c r="G126" s="57" t="n">
        <v>0</v>
      </c>
      <c r="H126" s="40" t="n">
        <v>43831</v>
      </c>
      <c r="I126" s="20" t="n">
        <v>44196</v>
      </c>
      <c r="J126" s="58" t="n">
        <f aca="false">_xlfn.DAYS(I126,H126)</f>
        <v>365</v>
      </c>
      <c r="K126" s="85" t="n">
        <v>2221000</v>
      </c>
      <c r="L126" s="47" t="n">
        <f aca="false">(IF(J126&lt;=30,K126/12,J126*K126/365))</f>
        <v>2221000</v>
      </c>
      <c r="M126" s="21" t="s">
        <v>594</v>
      </c>
    </row>
    <row r="127" customFormat="false" ht="13.8" hidden="false" customHeight="false" outlineLevel="0" collapsed="false">
      <c r="A127" s="84" t="s">
        <v>508</v>
      </c>
      <c r="B127" s="77" t="s">
        <v>521</v>
      </c>
      <c r="C127" s="77" t="s">
        <v>507</v>
      </c>
      <c r="D127" s="57" t="n">
        <v>15</v>
      </c>
      <c r="E127" s="57" t="n">
        <v>0</v>
      </c>
      <c r="F127" s="57" t="n">
        <v>15</v>
      </c>
      <c r="G127" s="57" t="n">
        <v>0</v>
      </c>
      <c r="H127" s="40" t="n">
        <v>43831</v>
      </c>
      <c r="I127" s="20" t="n">
        <v>44196</v>
      </c>
      <c r="J127" s="58" t="n">
        <f aca="false">_xlfn.DAYS(I127,H127)</f>
        <v>365</v>
      </c>
      <c r="K127" s="85" t="n">
        <v>2394000</v>
      </c>
      <c r="L127" s="47" t="n">
        <f aca="false">(IF(J127&lt;=30,K127/12,J127*K127/365))</f>
        <v>2394000</v>
      </c>
      <c r="M127" s="21" t="s">
        <v>594</v>
      </c>
    </row>
    <row r="128" customFormat="false" ht="13.8" hidden="false" customHeight="false" outlineLevel="0" collapsed="false">
      <c r="A128" s="84" t="s">
        <v>508</v>
      </c>
      <c r="B128" s="77" t="s">
        <v>521</v>
      </c>
      <c r="C128" s="77" t="s">
        <v>507</v>
      </c>
      <c r="D128" s="57" t="n">
        <v>16</v>
      </c>
      <c r="E128" s="57" t="n">
        <v>0</v>
      </c>
      <c r="F128" s="57" t="n">
        <v>16</v>
      </c>
      <c r="G128" s="57" t="n">
        <v>0</v>
      </c>
      <c r="H128" s="40" t="n">
        <v>43831</v>
      </c>
      <c r="I128" s="20" t="n">
        <v>44196</v>
      </c>
      <c r="J128" s="58" t="n">
        <f aca="false">_xlfn.DAYS(I128,H128)</f>
        <v>365</v>
      </c>
      <c r="K128" s="85" t="n">
        <v>3054000</v>
      </c>
      <c r="L128" s="47" t="n">
        <f aca="false">(IF(J128&lt;=30,K128/12,J128*K128/365))</f>
        <v>3054000</v>
      </c>
      <c r="M128" s="21" t="s">
        <v>594</v>
      </c>
    </row>
    <row r="129" customFormat="false" ht="13.8" hidden="false" customHeight="false" outlineLevel="0" collapsed="false">
      <c r="A129" s="84" t="s">
        <v>508</v>
      </c>
      <c r="B129" s="77" t="s">
        <v>521</v>
      </c>
      <c r="C129" s="77" t="s">
        <v>507</v>
      </c>
      <c r="D129" s="57" t="n">
        <v>17</v>
      </c>
      <c r="E129" s="57" t="n">
        <v>0</v>
      </c>
      <c r="F129" s="57" t="n">
        <v>17</v>
      </c>
      <c r="G129" s="57" t="n">
        <v>0</v>
      </c>
      <c r="H129" s="40" t="n">
        <v>43831</v>
      </c>
      <c r="I129" s="20" t="n">
        <v>44196</v>
      </c>
      <c r="J129" s="58" t="n">
        <f aca="false">_xlfn.DAYS(I129,H129)</f>
        <v>365</v>
      </c>
      <c r="K129" s="85" t="n">
        <v>2718000</v>
      </c>
      <c r="L129" s="47" t="n">
        <f aca="false">(IF(J129&lt;=30,K129/12,J129*K129/365))</f>
        <v>2718000</v>
      </c>
      <c r="M129" s="21" t="s">
        <v>594</v>
      </c>
    </row>
    <row r="130" customFormat="false" ht="13.8" hidden="false" customHeight="false" outlineLevel="0" collapsed="false">
      <c r="A130" s="84" t="s">
        <v>508</v>
      </c>
      <c r="B130" s="77" t="s">
        <v>521</v>
      </c>
      <c r="C130" s="77" t="s">
        <v>507</v>
      </c>
      <c r="D130" s="57" t="n">
        <v>18</v>
      </c>
      <c r="E130" s="57" t="n">
        <v>0</v>
      </c>
      <c r="F130" s="57" t="n">
        <v>18</v>
      </c>
      <c r="G130" s="57" t="n">
        <v>0</v>
      </c>
      <c r="H130" s="40" t="n">
        <v>43831</v>
      </c>
      <c r="I130" s="20" t="n">
        <v>44196</v>
      </c>
      <c r="J130" s="58" t="n">
        <f aca="false">_xlfn.DAYS(I130,H130)</f>
        <v>365</v>
      </c>
      <c r="K130" s="85" t="n">
        <v>2869000</v>
      </c>
      <c r="L130" s="47" t="n">
        <f aca="false">(IF(J130&lt;=30,K130/12,J130*K130/365))</f>
        <v>2869000</v>
      </c>
      <c r="M130" s="21" t="s">
        <v>594</v>
      </c>
    </row>
    <row r="131" customFormat="false" ht="13.8" hidden="false" customHeight="false" outlineLevel="0" collapsed="false">
      <c r="A131" s="84" t="s">
        <v>508</v>
      </c>
      <c r="B131" s="77" t="s">
        <v>521</v>
      </c>
      <c r="C131" s="77" t="s">
        <v>507</v>
      </c>
      <c r="D131" s="57" t="n">
        <v>19</v>
      </c>
      <c r="E131" s="57" t="n">
        <v>0</v>
      </c>
      <c r="F131" s="57" t="n">
        <v>19</v>
      </c>
      <c r="G131" s="57" t="n">
        <v>0</v>
      </c>
      <c r="H131" s="40" t="n">
        <v>43831</v>
      </c>
      <c r="I131" s="20" t="n">
        <v>44196</v>
      </c>
      <c r="J131" s="58" t="n">
        <f aca="false">_xlfn.DAYS(I131,H131)</f>
        <v>365</v>
      </c>
      <c r="K131" s="85" t="n">
        <v>3041000</v>
      </c>
      <c r="L131" s="47" t="n">
        <f aca="false">(IF(J131&lt;=30,K131/12,J131*K131/365))</f>
        <v>3041000</v>
      </c>
      <c r="M131" s="21" t="s">
        <v>594</v>
      </c>
    </row>
    <row r="132" customFormat="false" ht="13.8" hidden="false" customHeight="false" outlineLevel="0" collapsed="false">
      <c r="A132" s="84" t="s">
        <v>508</v>
      </c>
      <c r="B132" s="77" t="s">
        <v>521</v>
      </c>
      <c r="C132" s="77" t="s">
        <v>507</v>
      </c>
      <c r="D132" s="57" t="n">
        <v>20</v>
      </c>
      <c r="E132" s="57" t="n">
        <v>0</v>
      </c>
      <c r="F132" s="57" t="n">
        <v>20</v>
      </c>
      <c r="G132" s="57" t="n">
        <v>0</v>
      </c>
      <c r="H132" s="40" t="n">
        <v>43831</v>
      </c>
      <c r="I132" s="20" t="n">
        <v>44196</v>
      </c>
      <c r="J132" s="58" t="n">
        <f aca="false">_xlfn.DAYS(I132,H132)</f>
        <v>365</v>
      </c>
      <c r="K132" s="85" t="n">
        <v>3191000</v>
      </c>
      <c r="L132" s="47" t="n">
        <f aca="false">(IF(J132&lt;=30,K132/12,J132*K132/365))</f>
        <v>3191000</v>
      </c>
      <c r="M132" s="21" t="s">
        <v>594</v>
      </c>
    </row>
    <row r="133" customFormat="false" ht="13.8" hidden="false" customHeight="false" outlineLevel="0" collapsed="false">
      <c r="A133" s="84" t="s">
        <v>508</v>
      </c>
      <c r="B133" s="77" t="s">
        <v>521</v>
      </c>
      <c r="C133" s="77" t="s">
        <v>507</v>
      </c>
      <c r="D133" s="57" t="n">
        <v>21</v>
      </c>
      <c r="E133" s="57" t="n">
        <v>0</v>
      </c>
      <c r="F133" s="57" t="n">
        <v>21</v>
      </c>
      <c r="G133" s="57" t="n">
        <v>0</v>
      </c>
      <c r="H133" s="40" t="n">
        <v>43831</v>
      </c>
      <c r="I133" s="20" t="n">
        <v>44196</v>
      </c>
      <c r="J133" s="58" t="n">
        <f aca="false">_xlfn.DAYS(I133,H133)</f>
        <v>365</v>
      </c>
      <c r="K133" s="85" t="n">
        <v>3364000</v>
      </c>
      <c r="L133" s="47" t="n">
        <f aca="false">(IF(J133&lt;=30,K133/12,J133*K133/365))</f>
        <v>3364000</v>
      </c>
      <c r="M133" s="21" t="s">
        <v>594</v>
      </c>
    </row>
    <row r="134" customFormat="false" ht="13.8" hidden="false" customHeight="false" outlineLevel="0" collapsed="false">
      <c r="A134" s="84" t="s">
        <v>508</v>
      </c>
      <c r="B134" s="77" t="s">
        <v>521</v>
      </c>
      <c r="C134" s="77" t="s">
        <v>507</v>
      </c>
      <c r="D134" s="57" t="n">
        <v>22</v>
      </c>
      <c r="E134" s="57" t="n">
        <v>0</v>
      </c>
      <c r="F134" s="57" t="n">
        <v>22</v>
      </c>
      <c r="G134" s="57" t="n">
        <v>0</v>
      </c>
      <c r="H134" s="40" t="n">
        <v>43831</v>
      </c>
      <c r="I134" s="20" t="n">
        <v>44196</v>
      </c>
      <c r="J134" s="58" t="n">
        <f aca="false">_xlfn.DAYS(I134,H134)</f>
        <v>365</v>
      </c>
      <c r="K134" s="85" t="n">
        <v>3515000</v>
      </c>
      <c r="L134" s="47" t="n">
        <f aca="false">(IF(J134&lt;=30,K134/12,J134*K134/365))</f>
        <v>3515000</v>
      </c>
      <c r="M134" s="21" t="s">
        <v>594</v>
      </c>
    </row>
    <row r="135" customFormat="false" ht="13.8" hidden="false" customHeight="false" outlineLevel="0" collapsed="false">
      <c r="A135" s="84" t="s">
        <v>508</v>
      </c>
      <c r="B135" s="77" t="s">
        <v>521</v>
      </c>
      <c r="C135" s="77" t="s">
        <v>507</v>
      </c>
      <c r="D135" s="57" t="n">
        <v>23</v>
      </c>
      <c r="E135" s="57" t="n">
        <v>0</v>
      </c>
      <c r="F135" s="57" t="n">
        <v>23</v>
      </c>
      <c r="G135" s="57" t="n">
        <v>0</v>
      </c>
      <c r="H135" s="40" t="n">
        <v>43831</v>
      </c>
      <c r="I135" s="20" t="n">
        <v>44196</v>
      </c>
      <c r="J135" s="58" t="n">
        <f aca="false">_xlfn.DAYS(I135,H135)</f>
        <v>365</v>
      </c>
      <c r="K135" s="85" t="n">
        <v>3688000</v>
      </c>
      <c r="L135" s="47" t="n">
        <f aca="false">(IF(J135&lt;=30,K135/12,J135*K135/365))</f>
        <v>3688000</v>
      </c>
      <c r="M135" s="21" t="s">
        <v>594</v>
      </c>
    </row>
    <row r="136" customFormat="false" ht="13.8" hidden="false" customHeight="false" outlineLevel="0" collapsed="false">
      <c r="A136" s="84" t="s">
        <v>508</v>
      </c>
      <c r="B136" s="77" t="s">
        <v>521</v>
      </c>
      <c r="C136" s="77" t="s">
        <v>507</v>
      </c>
      <c r="D136" s="57" t="n">
        <v>24</v>
      </c>
      <c r="E136" s="57" t="n">
        <v>0</v>
      </c>
      <c r="F136" s="57" t="n">
        <v>24</v>
      </c>
      <c r="G136" s="57" t="n">
        <v>0</v>
      </c>
      <c r="H136" s="40" t="n">
        <v>43831</v>
      </c>
      <c r="I136" s="20" t="n">
        <v>44196</v>
      </c>
      <c r="J136" s="58" t="n">
        <f aca="false">_xlfn.DAYS(I136,H136)</f>
        <v>365</v>
      </c>
      <c r="K136" s="85" t="n">
        <v>4632000</v>
      </c>
      <c r="L136" s="47" t="n">
        <f aca="false">(IF(J136&lt;=30,K136/12,J136*K136/365))</f>
        <v>4632000</v>
      </c>
      <c r="M136" s="21" t="s">
        <v>594</v>
      </c>
    </row>
    <row r="137" customFormat="false" ht="13.8" hidden="false" customHeight="false" outlineLevel="0" collapsed="false">
      <c r="A137" s="84" t="s">
        <v>508</v>
      </c>
      <c r="B137" s="77" t="s">
        <v>521</v>
      </c>
      <c r="C137" s="77" t="s">
        <v>507</v>
      </c>
      <c r="D137" s="57" t="n">
        <v>25</v>
      </c>
      <c r="E137" s="57" t="n">
        <v>0</v>
      </c>
      <c r="F137" s="57" t="n">
        <v>25</v>
      </c>
      <c r="G137" s="57" t="n">
        <v>0</v>
      </c>
      <c r="H137" s="40" t="n">
        <v>43831</v>
      </c>
      <c r="I137" s="20" t="n">
        <v>44196</v>
      </c>
      <c r="J137" s="58" t="n">
        <f aca="false">_xlfn.DAYS(I137,H137)</f>
        <v>365</v>
      </c>
      <c r="K137" s="85" t="n">
        <v>4813000</v>
      </c>
      <c r="L137" s="47" t="n">
        <f aca="false">(IF(J137&lt;=30,K137/12,J137*K137/365))</f>
        <v>4813000</v>
      </c>
      <c r="M137" s="21" t="s">
        <v>594</v>
      </c>
    </row>
    <row r="138" customFormat="false" ht="13.8" hidden="false" customHeight="false" outlineLevel="0" collapsed="false">
      <c r="A138" s="84" t="s">
        <v>508</v>
      </c>
      <c r="B138" s="77" t="s">
        <v>521</v>
      </c>
      <c r="C138" s="77" t="s">
        <v>507</v>
      </c>
      <c r="D138" s="78" t="s">
        <v>649</v>
      </c>
      <c r="E138" s="57" t="n">
        <v>0</v>
      </c>
      <c r="F138" s="57" t="n">
        <v>45</v>
      </c>
      <c r="G138" s="57" t="n">
        <v>0</v>
      </c>
      <c r="H138" s="40" t="n">
        <v>43831</v>
      </c>
      <c r="I138" s="20" t="n">
        <v>44196</v>
      </c>
      <c r="J138" s="58" t="n">
        <f aca="false">_xlfn.DAYS(I138,H138)</f>
        <v>365</v>
      </c>
      <c r="K138" s="1" t="n">
        <f aca="false">4813000+(30000* (F138 - 25))</f>
        <v>5413000</v>
      </c>
      <c r="L138" s="47" t="n">
        <f aca="false">(IF(J138&lt;=30,K138/12,J138*K138/365))</f>
        <v>5413000</v>
      </c>
      <c r="M138" s="21" t="s">
        <v>594</v>
      </c>
    </row>
    <row r="139" customFormat="false" ht="13.8" hidden="false" customHeight="false" outlineLevel="0" collapsed="false">
      <c r="A139" s="1" t="s">
        <v>510</v>
      </c>
      <c r="B139" s="1" t="s">
        <v>532</v>
      </c>
      <c r="C139" s="1" t="s">
        <v>507</v>
      </c>
      <c r="D139" s="57" t="s">
        <v>639</v>
      </c>
      <c r="E139" s="57" t="s">
        <v>639</v>
      </c>
      <c r="F139" s="57" t="n">
        <v>10</v>
      </c>
      <c r="G139" s="57" t="n">
        <v>10</v>
      </c>
      <c r="H139" s="40" t="n">
        <v>43831</v>
      </c>
      <c r="I139" s="20" t="n">
        <v>44196</v>
      </c>
      <c r="J139" s="58" t="n">
        <f aca="false">_xlfn.DAYS(I139,H139)</f>
        <v>365</v>
      </c>
      <c r="K139" s="47" t="n">
        <v>933000</v>
      </c>
      <c r="L139" s="47" t="n">
        <f aca="false">(IF(J139&lt;=30,K139/12,J139*K139/365))</f>
        <v>933000</v>
      </c>
      <c r="M139" s="21" t="s">
        <v>594</v>
      </c>
    </row>
    <row r="140" customFormat="false" ht="13.8" hidden="false" customHeight="false" outlineLevel="0" collapsed="false">
      <c r="A140" s="1" t="s">
        <v>510</v>
      </c>
      <c r="B140" s="1" t="s">
        <v>521</v>
      </c>
      <c r="C140" s="1" t="s">
        <v>507</v>
      </c>
      <c r="D140" s="86" t="s">
        <v>639</v>
      </c>
      <c r="E140" s="86" t="s">
        <v>639</v>
      </c>
      <c r="F140" s="57" t="n">
        <v>10</v>
      </c>
      <c r="G140" s="57" t="n">
        <v>10</v>
      </c>
      <c r="H140" s="40" t="n">
        <v>43831</v>
      </c>
      <c r="I140" s="20" t="n">
        <v>44196</v>
      </c>
      <c r="J140" s="58" t="n">
        <f aca="false">_xlfn.DAYS(I140,H140)</f>
        <v>365</v>
      </c>
      <c r="K140" s="47" t="n">
        <v>933000</v>
      </c>
      <c r="L140" s="47" t="n">
        <f aca="false">(IF(J140&lt;=30,K140/12,J140*K140/365))</f>
        <v>933000</v>
      </c>
      <c r="M140" s="21" t="s">
        <v>594</v>
      </c>
    </row>
    <row r="141" customFormat="false" ht="13.8" hidden="false" customHeight="false" outlineLevel="0" collapsed="false">
      <c r="A141" s="1" t="s">
        <v>510</v>
      </c>
      <c r="B141" s="1" t="s">
        <v>528</v>
      </c>
      <c r="C141" s="1" t="s">
        <v>507</v>
      </c>
      <c r="D141" s="86" t="s">
        <v>639</v>
      </c>
      <c r="E141" s="86" t="s">
        <v>639</v>
      </c>
      <c r="F141" s="57" t="n">
        <v>10</v>
      </c>
      <c r="G141" s="57" t="n">
        <v>10</v>
      </c>
      <c r="H141" s="40" t="n">
        <v>43831</v>
      </c>
      <c r="I141" s="20" t="n">
        <v>44196</v>
      </c>
      <c r="J141" s="58" t="n">
        <f aca="false">_xlfn.DAYS(I141,H141)</f>
        <v>365</v>
      </c>
      <c r="K141" s="47" t="n">
        <v>933000</v>
      </c>
      <c r="L141" s="47" t="n">
        <f aca="false">(IF(J141&lt;=30,K141/12,J141*K141/365))</f>
        <v>933000</v>
      </c>
      <c r="M141" s="21" t="s">
        <v>594</v>
      </c>
    </row>
    <row r="142" customFormat="false" ht="13.8" hidden="false" customHeight="false" outlineLevel="0" collapsed="false">
      <c r="A142" s="1" t="s">
        <v>510</v>
      </c>
      <c r="B142" s="1" t="s">
        <v>532</v>
      </c>
      <c r="C142" s="1" t="s">
        <v>509</v>
      </c>
      <c r="D142" s="57" t="s">
        <v>639</v>
      </c>
      <c r="E142" s="57" t="s">
        <v>639</v>
      </c>
      <c r="F142" s="57" t="n">
        <v>10</v>
      </c>
      <c r="G142" s="57" t="n">
        <v>10</v>
      </c>
      <c r="H142" s="40" t="n">
        <v>43831</v>
      </c>
      <c r="I142" s="20" t="n">
        <v>44196</v>
      </c>
      <c r="J142" s="58" t="n">
        <f aca="false">_xlfn.DAYS(I142,H142)</f>
        <v>365</v>
      </c>
      <c r="K142" s="47" t="n">
        <v>437000</v>
      </c>
      <c r="L142" s="47" t="n">
        <f aca="false">(IF(J142&lt;=30,K142/12,J142*K142/365))</f>
        <v>437000</v>
      </c>
      <c r="M142" s="21" t="s">
        <v>594</v>
      </c>
    </row>
    <row r="143" customFormat="false" ht="13.8" hidden="false" customHeight="false" outlineLevel="0" collapsed="false">
      <c r="A143" s="1" t="s">
        <v>510</v>
      </c>
      <c r="B143" s="1" t="s">
        <v>521</v>
      </c>
      <c r="C143" s="1" t="s">
        <v>509</v>
      </c>
      <c r="D143" s="86" t="s">
        <v>639</v>
      </c>
      <c r="E143" s="86" t="s">
        <v>639</v>
      </c>
      <c r="F143" s="57" t="n">
        <v>10</v>
      </c>
      <c r="G143" s="57" t="n">
        <v>10</v>
      </c>
      <c r="H143" s="40" t="n">
        <v>43831</v>
      </c>
      <c r="I143" s="20" t="n">
        <v>44196</v>
      </c>
      <c r="J143" s="58" t="n">
        <f aca="false">_xlfn.DAYS(I143,H143)</f>
        <v>365</v>
      </c>
      <c r="K143" s="47" t="n">
        <v>437000</v>
      </c>
      <c r="L143" s="47" t="n">
        <f aca="false">(IF(J143&lt;=30,K143/12,J143*K143/365))</f>
        <v>437000</v>
      </c>
      <c r="M143" s="21" t="s">
        <v>594</v>
      </c>
    </row>
    <row r="144" customFormat="false" ht="13.8" hidden="false" customHeight="false" outlineLevel="0" collapsed="false">
      <c r="A144" s="1" t="s">
        <v>510</v>
      </c>
      <c r="B144" s="1" t="s">
        <v>528</v>
      </c>
      <c r="C144" s="1" t="s">
        <v>509</v>
      </c>
      <c r="D144" s="86" t="s">
        <v>639</v>
      </c>
      <c r="E144" s="86" t="s">
        <v>639</v>
      </c>
      <c r="F144" s="57" t="n">
        <v>10</v>
      </c>
      <c r="G144" s="57" t="n">
        <v>10</v>
      </c>
      <c r="H144" s="40" t="n">
        <v>43831</v>
      </c>
      <c r="I144" s="20" t="n">
        <v>44196</v>
      </c>
      <c r="J144" s="58" t="n">
        <f aca="false">_xlfn.DAYS(I144,H144)</f>
        <v>365</v>
      </c>
      <c r="K144" s="47" t="n">
        <v>437000</v>
      </c>
      <c r="L144" s="47" t="n">
        <f aca="false">(IF(J144&lt;=30,K144/12,J144*K144/365))</f>
        <v>437000</v>
      </c>
      <c r="M144" s="21" t="s">
        <v>594</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true" showOutlineSymbols="true" defaultGridColor="true" view="normal" topLeftCell="C121" colorId="64" zoomScale="100" zoomScaleNormal="100" zoomScalePageLayoutView="100" workbookViewId="0">
      <selection pane="topLeft" activeCell="N81" activeCellId="0" sqref="N81"/>
    </sheetView>
  </sheetViews>
  <sheetFormatPr defaultColWidth="11.55078125" defaultRowHeight="13.8" zeroHeight="false" outlineLevelRow="0" outlineLevelCol="0"/>
  <cols>
    <col collapsed="false" customWidth="true" hidden="false" outlineLevel="0" max="1" min="1" style="0" width="28.1"/>
    <col collapsed="false" customWidth="true" hidden="false" outlineLevel="0" max="2" min="2" style="0" width="49.09"/>
    <col collapsed="false" customWidth="true" hidden="false" outlineLevel="0" max="3" min="3" style="0" width="6.75"/>
    <col collapsed="false" customWidth="true" hidden="false" outlineLevel="0" max="4" min="4" style="0" width="26.58"/>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8" min="8" style="0" width="12.06"/>
    <col collapsed="false" customWidth="true" hidden="false" outlineLevel="0" max="9" min="9" style="0" width="11.72"/>
    <col collapsed="false" customWidth="true" hidden="false" outlineLevel="0" max="10" min="10" style="0" width="11.63"/>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7" t="s">
        <v>506</v>
      </c>
      <c r="B1" s="87" t="s">
        <v>515</v>
      </c>
      <c r="C1" s="1" t="s">
        <v>505</v>
      </c>
      <c r="D1" s="88" t="s">
        <v>516</v>
      </c>
      <c r="E1" s="88" t="s">
        <v>517</v>
      </c>
      <c r="F1" s="89" t="s">
        <v>633</v>
      </c>
      <c r="G1" s="89" t="s">
        <v>634</v>
      </c>
      <c r="H1" s="7" t="s">
        <v>557</v>
      </c>
      <c r="I1" s="7" t="s">
        <v>558</v>
      </c>
      <c r="J1" s="7" t="s">
        <v>651</v>
      </c>
      <c r="K1" s="14" t="s">
        <v>652</v>
      </c>
      <c r="L1" s="90" t="s">
        <v>653</v>
      </c>
      <c r="M1" s="91" t="s">
        <v>654</v>
      </c>
      <c r="N1" s="91" t="s">
        <v>655</v>
      </c>
      <c r="O1" s="92" t="s">
        <v>656</v>
      </c>
      <c r="P1" s="53" t="s">
        <v>638</v>
      </c>
    </row>
    <row r="2" customFormat="false" ht="13.8" hidden="false" customHeight="false" outlineLevel="0" collapsed="false">
      <c r="A2" s="93" t="s">
        <v>511</v>
      </c>
      <c r="B2" s="93" t="s">
        <v>538</v>
      </c>
      <c r="C2" s="93" t="s">
        <v>639</v>
      </c>
      <c r="D2" s="93" t="s">
        <v>639</v>
      </c>
      <c r="E2" s="93" t="s">
        <v>639</v>
      </c>
      <c r="F2" s="94" t="n">
        <v>10</v>
      </c>
      <c r="G2" s="94" t="n">
        <v>10</v>
      </c>
      <c r="H2" s="95" t="n">
        <v>43831</v>
      </c>
      <c r="I2" s="95" t="n">
        <v>44196</v>
      </c>
      <c r="J2" s="96" t="n">
        <f aca="false">DATE(YEAR(H2)+1,MONTH(H2),DAY(H2))</f>
        <v>44197</v>
      </c>
      <c r="K2" s="97" t="n">
        <f aca="false">IF(I2&lt;=J2,VLOOKUP(DATEDIF(H2,I2,"m"),[1]Parameters!$L$2:$M$6,2,1),(DATEDIF(H2,I2,"m")+1)/12)</f>
        <v>1</v>
      </c>
      <c r="L2" s="98" t="n">
        <v>0</v>
      </c>
      <c r="M2" s="98" t="n">
        <v>0</v>
      </c>
      <c r="N2" s="98" t="n">
        <v>0</v>
      </c>
      <c r="O2" s="22" t="n">
        <f aca="false">(SUM(L2+M2+N2))*K2</f>
        <v>0</v>
      </c>
      <c r="P2" s="21" t="s">
        <v>594</v>
      </c>
    </row>
    <row r="3" customFormat="false" ht="13.8" hidden="false" customHeight="false" outlineLevel="0" collapsed="false">
      <c r="A3" s="93" t="s">
        <v>511</v>
      </c>
      <c r="B3" s="93" t="s">
        <v>540</v>
      </c>
      <c r="C3" s="93" t="s">
        <v>639</v>
      </c>
      <c r="D3" s="93" t="s">
        <v>639</v>
      </c>
      <c r="E3" s="93" t="s">
        <v>639</v>
      </c>
      <c r="F3" s="94" t="n">
        <v>10</v>
      </c>
      <c r="G3" s="94" t="n">
        <v>10</v>
      </c>
      <c r="H3" s="95" t="n">
        <v>43831</v>
      </c>
      <c r="I3" s="95" t="n">
        <v>44196</v>
      </c>
      <c r="J3" s="96" t="n">
        <f aca="false">DATE(YEAR(H3)+1,MONTH(H3),DAY(H3))</f>
        <v>44197</v>
      </c>
      <c r="K3" s="97" t="n">
        <f aca="false">IF(H3&lt;=J3,VLOOKUP(DATEDIF(H3,I3,"m"),[1]Parameters!$L$2:$M$6,2,1),(DATEDIF(H3,I3,"m")+1)/12)</f>
        <v>1</v>
      </c>
      <c r="L3" s="98" t="n">
        <v>0</v>
      </c>
      <c r="M3" s="98" t="n">
        <v>0</v>
      </c>
      <c r="N3" s="98" t="n">
        <v>0</v>
      </c>
      <c r="O3" s="22" t="n">
        <f aca="false">(SUM(L3+M3+N3))*K3</f>
        <v>0</v>
      </c>
      <c r="P3" s="21" t="s">
        <v>594</v>
      </c>
    </row>
    <row r="4" customFormat="false" ht="13.8" hidden="false" customHeight="false" outlineLevel="0" collapsed="false">
      <c r="A4" s="93" t="s">
        <v>511</v>
      </c>
      <c r="B4" s="93" t="s">
        <v>544</v>
      </c>
      <c r="C4" s="93" t="s">
        <v>639</v>
      </c>
      <c r="D4" s="93" t="s">
        <v>639</v>
      </c>
      <c r="E4" s="93" t="s">
        <v>657</v>
      </c>
      <c r="F4" s="94" t="n">
        <v>10</v>
      </c>
      <c r="G4" s="94" t="n">
        <v>2.9</v>
      </c>
      <c r="H4" s="95" t="n">
        <v>43831</v>
      </c>
      <c r="I4" s="95" t="n">
        <v>44196</v>
      </c>
      <c r="J4" s="96" t="n">
        <f aca="false">DATE(YEAR(H4)+1,MONTH(H4),DAY(H4))</f>
        <v>44197</v>
      </c>
      <c r="K4" s="97" t="n">
        <f aca="false">IF(H4&lt;=J4,VLOOKUP(DATEDIF(H4,I4,"m"),[1]Parameters!$L$2:$M$6,2,1),(DATEDIF(H4,I4,"m")+1)/12)</f>
        <v>1</v>
      </c>
      <c r="L4" s="22" t="n">
        <v>0.0056</v>
      </c>
      <c r="M4" s="99" t="n">
        <v>0.0037</v>
      </c>
      <c r="N4" s="98" t="n">
        <v>0</v>
      </c>
      <c r="O4" s="22" t="n">
        <f aca="false">(SUM(L4+M4+N4))*K4</f>
        <v>0.0093</v>
      </c>
      <c r="P4" s="21" t="s">
        <v>594</v>
      </c>
    </row>
    <row r="5" customFormat="false" ht="13.8" hidden="false" customHeight="false" outlineLevel="0" collapsed="false">
      <c r="A5" s="93" t="s">
        <v>511</v>
      </c>
      <c r="B5" s="93" t="s">
        <v>544</v>
      </c>
      <c r="C5" s="93" t="s">
        <v>639</v>
      </c>
      <c r="D5" s="93" t="s">
        <v>639</v>
      </c>
      <c r="E5" s="93" t="s">
        <v>658</v>
      </c>
      <c r="F5" s="94" t="n">
        <v>10</v>
      </c>
      <c r="G5" s="94" t="n">
        <v>3.5</v>
      </c>
      <c r="H5" s="95" t="n">
        <v>43831</v>
      </c>
      <c r="I5" s="95" t="n">
        <v>44196</v>
      </c>
      <c r="J5" s="96" t="n">
        <f aca="false">DATE(YEAR(H5)+1,MONTH(H5),DAY(H5))</f>
        <v>44197</v>
      </c>
      <c r="K5" s="97" t="n">
        <f aca="false">IF(H5&lt;=J5,VLOOKUP(DATEDIF(H5,I5,"m"),[1]Parameters!$L$2:$M$6,2,1),(DATEDIF(H5,I5,"m")+1)/12)</f>
        <v>1</v>
      </c>
      <c r="L5" s="22" t="n">
        <v>0.0109</v>
      </c>
      <c r="M5" s="99" t="n">
        <v>0.0073</v>
      </c>
      <c r="N5" s="98" t="n">
        <v>0</v>
      </c>
      <c r="O5" s="22" t="n">
        <f aca="false">(SUM(L5+M5+N5))*K5</f>
        <v>0.0182</v>
      </c>
      <c r="P5" s="21" t="s">
        <v>594</v>
      </c>
    </row>
    <row r="6" customFormat="false" ht="13.8" hidden="false" customHeight="false" outlineLevel="0" collapsed="false">
      <c r="A6" s="93" t="s">
        <v>511</v>
      </c>
      <c r="B6" s="93" t="s">
        <v>544</v>
      </c>
      <c r="C6" s="93" t="s">
        <v>639</v>
      </c>
      <c r="D6" s="93" t="s">
        <v>639</v>
      </c>
      <c r="E6" s="93" t="s">
        <v>659</v>
      </c>
      <c r="F6" s="94" t="n">
        <v>9</v>
      </c>
      <c r="G6" s="94" t="n">
        <v>9.1</v>
      </c>
      <c r="H6" s="95" t="n">
        <v>43831</v>
      </c>
      <c r="I6" s="95" t="n">
        <v>44196</v>
      </c>
      <c r="J6" s="96" t="n">
        <f aca="false">DATE(YEAR(H6)+1,MONTH(H6),DAY(H6))</f>
        <v>44197</v>
      </c>
      <c r="K6" s="97" t="n">
        <f aca="false">IF(H6&lt;=J6,VLOOKUP(DATEDIF(H6,I6,"m"),[1]Parameters!$L$2:$M$6,2,1),(DATEDIF(H6,I6,"m")+1)/12)</f>
        <v>1</v>
      </c>
      <c r="L6" s="22" t="n">
        <v>0.0181</v>
      </c>
      <c r="M6" s="99" t="n">
        <v>0.0121</v>
      </c>
      <c r="N6" s="98" t="n">
        <v>0</v>
      </c>
      <c r="O6" s="22" t="n">
        <f aca="false">(SUM(L6+M6+N6))*K6</f>
        <v>0.0302</v>
      </c>
      <c r="P6" s="21" t="s">
        <v>594</v>
      </c>
    </row>
    <row r="7" customFormat="false" ht="13.8" hidden="false" customHeight="false" outlineLevel="0" collapsed="false">
      <c r="A7" s="93" t="s">
        <v>511</v>
      </c>
      <c r="B7" s="93" t="s">
        <v>544</v>
      </c>
      <c r="C7" s="93" t="s">
        <v>639</v>
      </c>
      <c r="D7" s="93" t="s">
        <v>639</v>
      </c>
      <c r="E7" s="93" t="s">
        <v>660</v>
      </c>
      <c r="F7" s="94" t="n">
        <v>16</v>
      </c>
      <c r="G7" s="94" t="n">
        <v>15.5</v>
      </c>
      <c r="H7" s="95" t="n">
        <v>43831</v>
      </c>
      <c r="I7" s="95" t="n">
        <v>44196</v>
      </c>
      <c r="J7" s="96" t="n">
        <f aca="false">DATE(YEAR(H7)+1,MONTH(H7),DAY(H7))</f>
        <v>44197</v>
      </c>
      <c r="K7" s="97" t="n">
        <f aca="false">IF(H7&lt;=J7,VLOOKUP(DATEDIF(H7,I7,"m"),[1]Parameters!$L$2:$M$6,2,1),(DATEDIF(H7,I7,"m")+1)/12)</f>
        <v>1</v>
      </c>
      <c r="L7" s="22" t="n">
        <v>0.0211</v>
      </c>
      <c r="M7" s="99" t="n">
        <v>0.0141</v>
      </c>
      <c r="N7" s="98" t="n">
        <v>0</v>
      </c>
      <c r="O7" s="22" t="n">
        <f aca="false">(SUM(L7+M7+N7))*K7</f>
        <v>0.0352</v>
      </c>
      <c r="P7" s="21" t="s">
        <v>594</v>
      </c>
    </row>
    <row r="8" customFormat="false" ht="13.8" hidden="false" customHeight="false" outlineLevel="0" collapsed="false">
      <c r="A8" s="93" t="s">
        <v>511</v>
      </c>
      <c r="B8" s="93" t="s">
        <v>527</v>
      </c>
      <c r="C8" s="93" t="s">
        <v>639</v>
      </c>
      <c r="D8" s="93" t="s">
        <v>639</v>
      </c>
      <c r="E8" s="93" t="s">
        <v>639</v>
      </c>
      <c r="F8" s="94" t="n">
        <v>10</v>
      </c>
      <c r="G8" s="94" t="n">
        <v>0</v>
      </c>
      <c r="H8" s="95" t="n">
        <v>43831</v>
      </c>
      <c r="I8" s="95" t="n">
        <v>44196</v>
      </c>
      <c r="J8" s="96" t="n">
        <f aca="false">DATE(YEAR(H8)+1,MONTH(H8),DAY(H8))</f>
        <v>44197</v>
      </c>
      <c r="K8" s="97" t="n">
        <f aca="false">IF(H8&lt;=J8,VLOOKUP(DATEDIF(H8,I8,"m"),[1]Parameters!$L$2:$M$6,2,1),(DATEDIF(H8,I8,"m")+1)/12)</f>
        <v>1</v>
      </c>
      <c r="L8" s="22" t="n">
        <v>0.00348</v>
      </c>
      <c r="M8" s="99" t="n">
        <v>0.00228</v>
      </c>
      <c r="N8" s="98" t="n">
        <v>0</v>
      </c>
      <c r="O8" s="22" t="n">
        <f aca="false">(SUM(L8+M8+N8))*K8</f>
        <v>0.00576</v>
      </c>
      <c r="P8" s="21" t="s">
        <v>594</v>
      </c>
    </row>
    <row r="9" customFormat="false" ht="13.8" hidden="false" customHeight="false" outlineLevel="0" collapsed="false">
      <c r="A9" s="93" t="s">
        <v>511</v>
      </c>
      <c r="B9" s="93" t="s">
        <v>530</v>
      </c>
      <c r="C9" s="93" t="s">
        <v>639</v>
      </c>
      <c r="D9" s="93" t="s">
        <v>639</v>
      </c>
      <c r="E9" s="93" t="s">
        <v>639</v>
      </c>
      <c r="F9" s="94" t="n">
        <v>10</v>
      </c>
      <c r="G9" s="94" t="n">
        <v>0</v>
      </c>
      <c r="H9" s="95" t="n">
        <v>43831</v>
      </c>
      <c r="I9" s="95" t="n">
        <v>44196</v>
      </c>
      <c r="J9" s="96" t="n">
        <f aca="false">DATE(YEAR(H9)+1,MONTH(H9),DAY(H9))</f>
        <v>44197</v>
      </c>
      <c r="K9" s="97" t="n">
        <f aca="false">IF(H9&lt;=J9,VLOOKUP(DATEDIF(H9,I9,"m"),[1]Parameters!$L$2:$M$6,2,1),(DATEDIF(H9,I9,"m")+1)/12)</f>
        <v>1</v>
      </c>
      <c r="L9" s="22" t="n">
        <v>0.00732</v>
      </c>
      <c r="M9" s="99" t="n">
        <v>0.00492</v>
      </c>
      <c r="N9" s="98" t="n">
        <v>0</v>
      </c>
      <c r="O9" s="22" t="n">
        <f aca="false">(SUM(L9+M9+N9))*K9</f>
        <v>0.01224</v>
      </c>
      <c r="P9" s="21" t="s">
        <v>594</v>
      </c>
    </row>
    <row r="10" customFormat="false" ht="13.8" hidden="false" customHeight="false" outlineLevel="0" collapsed="false">
      <c r="A10" s="93" t="s">
        <v>511</v>
      </c>
      <c r="B10" s="93" t="s">
        <v>541</v>
      </c>
      <c r="C10" s="93" t="s">
        <v>639</v>
      </c>
      <c r="D10" s="93" t="s">
        <v>639</v>
      </c>
      <c r="E10" s="93" t="s">
        <v>657</v>
      </c>
      <c r="F10" s="94" t="n">
        <v>10</v>
      </c>
      <c r="G10" s="94" t="n">
        <v>2</v>
      </c>
      <c r="H10" s="95" t="n">
        <v>43831</v>
      </c>
      <c r="I10" s="95" t="n">
        <v>44196</v>
      </c>
      <c r="J10" s="96" t="n">
        <f aca="false">DATE(YEAR(H10)+1,MONTH(H10),DAY(H10))</f>
        <v>44197</v>
      </c>
      <c r="K10" s="97" t="n">
        <f aca="false">IF(H10&lt;=J10,VLOOKUP(DATEDIF(H10,I10,"m"),[1]Parameters!$L$2:$M$6,2,1),(DATEDIF(H10,I10,"m")+1)/12)</f>
        <v>1</v>
      </c>
      <c r="L10" s="22" t="n">
        <v>0.00672</v>
      </c>
      <c r="M10" s="99" t="n">
        <v>0.00444</v>
      </c>
      <c r="N10" s="98" t="n">
        <v>0</v>
      </c>
      <c r="O10" s="22" t="n">
        <f aca="false">(SUM(L10+M10+N10))*K10</f>
        <v>0.01116</v>
      </c>
      <c r="P10" s="21" t="s">
        <v>594</v>
      </c>
    </row>
    <row r="11" customFormat="false" ht="13.8" hidden="false" customHeight="false" outlineLevel="0" collapsed="false">
      <c r="A11" s="93" t="s">
        <v>511</v>
      </c>
      <c r="B11" s="93" t="s">
        <v>541</v>
      </c>
      <c r="C11" s="93" t="s">
        <v>639</v>
      </c>
      <c r="D11" s="93" t="s">
        <v>639</v>
      </c>
      <c r="E11" s="93" t="s">
        <v>658</v>
      </c>
      <c r="F11" s="94" t="n">
        <v>10</v>
      </c>
      <c r="G11" s="94" t="n">
        <v>8</v>
      </c>
      <c r="H11" s="95" t="n">
        <v>43831</v>
      </c>
      <c r="I11" s="95" t="n">
        <v>44196</v>
      </c>
      <c r="J11" s="96" t="n">
        <f aca="false">DATE(YEAR(H11)+1,MONTH(H11),DAY(H11))</f>
        <v>44197</v>
      </c>
      <c r="K11" s="97" t="n">
        <f aca="false">IF(H11&lt;=J11,VLOOKUP(DATEDIF(H11,I11,"m"),[1]Parameters!$L$2:$M$6,2,1),(DATEDIF(H11,I11,"m")+1)/12)</f>
        <v>1</v>
      </c>
      <c r="L11" s="22" t="n">
        <v>0.01308</v>
      </c>
      <c r="M11" s="99" t="n">
        <v>0.00876</v>
      </c>
      <c r="N11" s="98" t="n">
        <v>0</v>
      </c>
      <c r="O11" s="22" t="n">
        <f aca="false">(SUM(L11+M11+N11))*K11</f>
        <v>0.02184</v>
      </c>
      <c r="P11" s="21" t="s">
        <v>594</v>
      </c>
    </row>
    <row r="12" customFormat="false" ht="13.8" hidden="false" customHeight="false" outlineLevel="0" collapsed="false">
      <c r="A12" s="93" t="s">
        <v>511</v>
      </c>
      <c r="B12" s="93" t="s">
        <v>541</v>
      </c>
      <c r="C12" s="93" t="s">
        <v>639</v>
      </c>
      <c r="D12" s="93" t="s">
        <v>639</v>
      </c>
      <c r="E12" s="93" t="s">
        <v>659</v>
      </c>
      <c r="F12" s="94" t="n">
        <v>10</v>
      </c>
      <c r="G12" s="94" t="n">
        <v>15</v>
      </c>
      <c r="H12" s="95" t="n">
        <v>43831</v>
      </c>
      <c r="I12" s="95" t="n">
        <v>44196</v>
      </c>
      <c r="J12" s="96" t="n">
        <f aca="false">DATE(YEAR(H12)+1,MONTH(H12),DAY(H12))</f>
        <v>44197</v>
      </c>
      <c r="K12" s="97" t="n">
        <f aca="false">IF(H12&lt;=J12,VLOOKUP(DATEDIF(H12,I12,"m"),[1]Parameters!$L$2:$M$6,2,1),(DATEDIF(H12,I12,"m")+1)/12)</f>
        <v>1</v>
      </c>
      <c r="L12" s="22" t="n">
        <v>0.02172</v>
      </c>
      <c r="M12" s="99" t="n">
        <v>0.01452</v>
      </c>
      <c r="N12" s="98" t="n">
        <v>0</v>
      </c>
      <c r="O12" s="22" t="n">
        <f aca="false">(SUM(L12+M12+N12))*K12</f>
        <v>0.03624</v>
      </c>
      <c r="P12" s="21" t="s">
        <v>594</v>
      </c>
    </row>
    <row r="13" customFormat="false" ht="13.8" hidden="false" customHeight="false" outlineLevel="0" collapsed="false">
      <c r="A13" s="93" t="s">
        <v>511</v>
      </c>
      <c r="B13" s="93" t="s">
        <v>541</v>
      </c>
      <c r="C13" s="93" t="s">
        <v>639</v>
      </c>
      <c r="D13" s="93" t="s">
        <v>639</v>
      </c>
      <c r="E13" s="93" t="s">
        <v>660</v>
      </c>
      <c r="F13" s="94" t="n">
        <v>10</v>
      </c>
      <c r="G13" s="94" t="n">
        <v>30</v>
      </c>
      <c r="H13" s="95" t="n">
        <v>43831</v>
      </c>
      <c r="I13" s="95" t="n">
        <v>44196</v>
      </c>
      <c r="J13" s="96" t="n">
        <f aca="false">DATE(YEAR(H13)+1,MONTH(H13),DAY(H13))</f>
        <v>44197</v>
      </c>
      <c r="K13" s="97" t="n">
        <f aca="false">IF(H13&lt;=J13,VLOOKUP(DATEDIF(H13,I13,"m"),[1]Parameters!$L$2:$M$6,2,1),(DATEDIF(H13,I13,"m")+1)/12)</f>
        <v>1</v>
      </c>
      <c r="L13" s="22" t="n">
        <v>0.02532</v>
      </c>
      <c r="M13" s="99" t="n">
        <v>0.01692</v>
      </c>
      <c r="N13" s="98" t="n">
        <v>0</v>
      </c>
      <c r="O13" s="22" t="n">
        <f aca="false">(SUM(L13+M13+N13))*K13</f>
        <v>0.04224</v>
      </c>
      <c r="P13" s="21" t="s">
        <v>594</v>
      </c>
    </row>
    <row r="14" customFormat="false" ht="13.8" hidden="false" customHeight="false" outlineLevel="0" collapsed="false">
      <c r="A14" s="93" t="s">
        <v>511</v>
      </c>
      <c r="B14" s="93" t="s">
        <v>543</v>
      </c>
      <c r="C14" s="93" t="s">
        <v>639</v>
      </c>
      <c r="D14" s="93" t="s">
        <v>639</v>
      </c>
      <c r="E14" s="93" t="s">
        <v>657</v>
      </c>
      <c r="F14" s="94" t="n">
        <v>10</v>
      </c>
      <c r="G14" s="94" t="n">
        <v>2</v>
      </c>
      <c r="H14" s="95" t="n">
        <v>43831</v>
      </c>
      <c r="I14" s="95" t="n">
        <v>44196</v>
      </c>
      <c r="J14" s="96" t="n">
        <f aca="false">DATE(YEAR(H14)+1,MONTH(H14),DAY(H14))</f>
        <v>44197</v>
      </c>
      <c r="K14" s="97" t="n">
        <f aca="false">IF(H14&lt;=J14,VLOOKUP(DATEDIF(H14,I14,"m"),[1]Parameters!$L$2:$M$6,2,1),(DATEDIF(H14,I14,"m")+1)/12)</f>
        <v>1</v>
      </c>
      <c r="L14" s="22" t="n">
        <v>0.0056</v>
      </c>
      <c r="M14" s="99" t="n">
        <v>0.0037</v>
      </c>
      <c r="N14" s="98" t="n">
        <v>0</v>
      </c>
      <c r="O14" s="22" t="n">
        <f aca="false">(SUM(L14+M14+N14))*K14</f>
        <v>0.0093</v>
      </c>
      <c r="P14" s="21" t="s">
        <v>594</v>
      </c>
    </row>
    <row r="15" customFormat="false" ht="13.8" hidden="false" customHeight="false" outlineLevel="0" collapsed="false">
      <c r="A15" s="93" t="s">
        <v>511</v>
      </c>
      <c r="B15" s="93" t="s">
        <v>543</v>
      </c>
      <c r="C15" s="93" t="s">
        <v>639</v>
      </c>
      <c r="D15" s="93" t="s">
        <v>639</v>
      </c>
      <c r="E15" s="93" t="s">
        <v>658</v>
      </c>
      <c r="F15" s="94" t="n">
        <v>10</v>
      </c>
      <c r="G15" s="94" t="n">
        <v>6</v>
      </c>
      <c r="H15" s="95" t="n">
        <v>43831</v>
      </c>
      <c r="I15" s="95" t="n">
        <v>44196</v>
      </c>
      <c r="J15" s="96" t="n">
        <f aca="false">DATE(YEAR(H15)+1,MONTH(H15),DAY(H15))</f>
        <v>44197</v>
      </c>
      <c r="K15" s="97" t="n">
        <f aca="false">IF(H15&lt;=J15,VLOOKUP(DATEDIF(H15,I15,"m"),[1]Parameters!$L$2:$M$6,2,1),(DATEDIF(H15,I15,"m")+1)/12)</f>
        <v>1</v>
      </c>
      <c r="L15" s="22" t="n">
        <v>0.0109</v>
      </c>
      <c r="M15" s="99" t="n">
        <v>0.0073</v>
      </c>
      <c r="N15" s="98" t="n">
        <v>0</v>
      </c>
      <c r="O15" s="22" t="n">
        <f aca="false">(SUM(L15+M15+N15))*K15</f>
        <v>0.0182</v>
      </c>
      <c r="P15" s="21" t="s">
        <v>594</v>
      </c>
    </row>
    <row r="16" customFormat="false" ht="13.8" hidden="false" customHeight="false" outlineLevel="0" collapsed="false">
      <c r="A16" s="93" t="s">
        <v>511</v>
      </c>
      <c r="B16" s="93" t="s">
        <v>543</v>
      </c>
      <c r="C16" s="93" t="s">
        <v>639</v>
      </c>
      <c r="D16" s="93" t="s">
        <v>639</v>
      </c>
      <c r="E16" s="93" t="s">
        <v>659</v>
      </c>
      <c r="F16" s="94" t="n">
        <v>10</v>
      </c>
      <c r="G16" s="94" t="n">
        <v>12</v>
      </c>
      <c r="H16" s="95" t="n">
        <v>43831</v>
      </c>
      <c r="I16" s="95" t="n">
        <v>44196</v>
      </c>
      <c r="J16" s="96" t="n">
        <f aca="false">DATE(YEAR(H16)+1,MONTH(H16),DAY(H16))</f>
        <v>44197</v>
      </c>
      <c r="K16" s="97" t="n">
        <f aca="false">IF(H16&lt;=J16,VLOOKUP(DATEDIF(H16,I16,"m"),[1]Parameters!$L$2:$M$6,2,1),(DATEDIF(H16,I16,"m")+1)/12)</f>
        <v>1</v>
      </c>
      <c r="L16" s="22" t="n">
        <v>0.0181</v>
      </c>
      <c r="M16" s="99" t="n">
        <v>0.0121</v>
      </c>
      <c r="N16" s="98" t="n">
        <v>0</v>
      </c>
      <c r="O16" s="22" t="n">
        <f aca="false">(SUM(L16+M16+N16))*K16</f>
        <v>0.0302</v>
      </c>
      <c r="P16" s="21" t="s">
        <v>594</v>
      </c>
    </row>
    <row r="17" customFormat="false" ht="13.8" hidden="false" customHeight="false" outlineLevel="0" collapsed="false">
      <c r="A17" s="93" t="s">
        <v>511</v>
      </c>
      <c r="B17" s="93" t="s">
        <v>543</v>
      </c>
      <c r="C17" s="93" t="s">
        <v>639</v>
      </c>
      <c r="D17" s="93" t="s">
        <v>639</v>
      </c>
      <c r="E17" s="93" t="s">
        <v>660</v>
      </c>
      <c r="F17" s="94" t="n">
        <v>10</v>
      </c>
      <c r="G17" s="94" t="n">
        <v>45</v>
      </c>
      <c r="H17" s="95" t="n">
        <v>43831</v>
      </c>
      <c r="I17" s="95" t="n">
        <v>44196</v>
      </c>
      <c r="J17" s="96" t="n">
        <f aca="false">DATE(YEAR(H17)+1,MONTH(H17),DAY(H17))</f>
        <v>44197</v>
      </c>
      <c r="K17" s="97" t="n">
        <f aca="false">IF(H17&lt;=J17,VLOOKUP(DATEDIF(H17,I17,"m"),[1]Parameters!$L$2:$M$6,2,1),(DATEDIF(H17,I17,"m")+1)/12)</f>
        <v>1</v>
      </c>
      <c r="L17" s="22" t="n">
        <v>0.0211</v>
      </c>
      <c r="M17" s="99" t="n">
        <v>0.0141</v>
      </c>
      <c r="N17" s="98" t="n">
        <v>0</v>
      </c>
      <c r="O17" s="22" t="n">
        <f aca="false">(SUM(L17+M17+N17))*K17</f>
        <v>0.0352</v>
      </c>
      <c r="P17" s="21" t="s">
        <v>594</v>
      </c>
    </row>
    <row r="18" customFormat="false" ht="13.8" hidden="false" customHeight="false" outlineLevel="0" collapsed="false">
      <c r="A18" s="93" t="s">
        <v>511</v>
      </c>
      <c r="B18" s="93" t="s">
        <v>542</v>
      </c>
      <c r="C18" s="93" t="s">
        <v>639</v>
      </c>
      <c r="D18" s="93" t="s">
        <v>639</v>
      </c>
      <c r="E18" s="93" t="s">
        <v>639</v>
      </c>
      <c r="F18" s="94" t="n">
        <v>10</v>
      </c>
      <c r="G18" s="94" t="n">
        <v>10</v>
      </c>
      <c r="H18" s="95" t="n">
        <v>43831</v>
      </c>
      <c r="I18" s="95" t="n">
        <v>44196</v>
      </c>
      <c r="J18" s="96" t="n">
        <f aca="false">DATE(YEAR(H18)+1,MONTH(H18),DAY(H18))</f>
        <v>44197</v>
      </c>
      <c r="K18" s="97" t="n">
        <f aca="false">IF(H18&lt;=J18,VLOOKUP(DATEDIF(H18,I18,"m"),[1]Parameters!$L$2:$M$6,2,1),(DATEDIF(H18,I18,"m")+1)/12)</f>
        <v>1</v>
      </c>
      <c r="L18" s="22" t="n">
        <v>0.03165</v>
      </c>
      <c r="M18" s="99" t="n">
        <v>0.02115</v>
      </c>
      <c r="N18" s="98" t="n">
        <v>0</v>
      </c>
      <c r="O18" s="22" t="n">
        <f aca="false">(SUM(L18+M18+N18))*K18</f>
        <v>0.0528</v>
      </c>
      <c r="P18" s="21" t="s">
        <v>594</v>
      </c>
    </row>
    <row r="19" customFormat="false" ht="13.8" hidden="false" customHeight="false" outlineLevel="0" collapsed="false">
      <c r="A19" s="93" t="s">
        <v>511</v>
      </c>
      <c r="B19" s="93" t="s">
        <v>521</v>
      </c>
      <c r="C19" s="93" t="s">
        <v>639</v>
      </c>
      <c r="D19" s="93" t="s">
        <v>639</v>
      </c>
      <c r="E19" s="93" t="s">
        <v>657</v>
      </c>
      <c r="F19" s="94" t="n">
        <v>10</v>
      </c>
      <c r="G19" s="94" t="n">
        <v>2</v>
      </c>
      <c r="H19" s="95" t="n">
        <v>43831</v>
      </c>
      <c r="I19" s="95" t="n">
        <v>44196</v>
      </c>
      <c r="J19" s="96" t="n">
        <f aca="false">DATE(YEAR(H19)+1,MONTH(H19),DAY(H19))</f>
        <v>44197</v>
      </c>
      <c r="K19" s="97" t="n">
        <f aca="false">IF(H19&lt;=J19,VLOOKUP(DATEDIF(H19,I19,"m"),[1]Parameters!$L$2:$M$6,2,1),(DATEDIF(H19,I19,"m")+1)/12)</f>
        <v>1</v>
      </c>
      <c r="L19" s="22" t="n">
        <v>0.0056</v>
      </c>
      <c r="M19" s="99" t="n">
        <v>0.0037</v>
      </c>
      <c r="N19" s="98" t="n">
        <v>0</v>
      </c>
      <c r="O19" s="22" t="n">
        <f aca="false">(SUM(L19+M19+N19))*K19</f>
        <v>0.0093</v>
      </c>
      <c r="P19" s="21" t="s">
        <v>594</v>
      </c>
    </row>
    <row r="20" customFormat="false" ht="13.8" hidden="false" customHeight="false" outlineLevel="0" collapsed="false">
      <c r="A20" s="93" t="s">
        <v>511</v>
      </c>
      <c r="B20" s="93" t="s">
        <v>521</v>
      </c>
      <c r="C20" s="93" t="s">
        <v>639</v>
      </c>
      <c r="D20" s="93" t="s">
        <v>639</v>
      </c>
      <c r="E20" s="93" t="s">
        <v>658</v>
      </c>
      <c r="F20" s="94" t="n">
        <v>10</v>
      </c>
      <c r="G20" s="94" t="n">
        <v>6</v>
      </c>
      <c r="H20" s="95" t="n">
        <v>43831</v>
      </c>
      <c r="I20" s="95" t="n">
        <v>44196</v>
      </c>
      <c r="J20" s="96" t="n">
        <f aca="false">DATE(YEAR(H20)+1,MONTH(H20),DAY(H20))</f>
        <v>44197</v>
      </c>
      <c r="K20" s="97" t="n">
        <f aca="false">IF(H20&lt;=J20,VLOOKUP(DATEDIF(H20,I20,"m"),[1]Parameters!$L$2:$M$6,2,1),(DATEDIF(H20,I20,"m")+1)/12)</f>
        <v>1</v>
      </c>
      <c r="L20" s="22" t="n">
        <v>0.0109</v>
      </c>
      <c r="M20" s="99" t="n">
        <v>0.0073</v>
      </c>
      <c r="N20" s="98" t="n">
        <v>0</v>
      </c>
      <c r="O20" s="22" t="n">
        <f aca="false">(SUM(L20+M20+N20))*K20</f>
        <v>0.0182</v>
      </c>
      <c r="P20" s="21" t="s">
        <v>594</v>
      </c>
    </row>
    <row r="21" customFormat="false" ht="13.8" hidden="false" customHeight="false" outlineLevel="0" collapsed="false">
      <c r="A21" s="93" t="s">
        <v>511</v>
      </c>
      <c r="B21" s="93" t="s">
        <v>521</v>
      </c>
      <c r="C21" s="93" t="s">
        <v>639</v>
      </c>
      <c r="D21" s="93" t="s">
        <v>639</v>
      </c>
      <c r="E21" s="93" t="s">
        <v>659</v>
      </c>
      <c r="F21" s="94" t="n">
        <v>10</v>
      </c>
      <c r="G21" s="94" t="n">
        <v>12</v>
      </c>
      <c r="H21" s="95" t="n">
        <v>43831</v>
      </c>
      <c r="I21" s="95" t="n">
        <v>44196</v>
      </c>
      <c r="J21" s="96" t="n">
        <f aca="false">DATE(YEAR(H21)+1,MONTH(H21),DAY(H21))</f>
        <v>44197</v>
      </c>
      <c r="K21" s="97" t="n">
        <f aca="false">IF(H21&lt;=J21,VLOOKUP(DATEDIF(H21,I21,"m"),[1]Parameters!$L$2:$M$6,2,1),(DATEDIF(H21,I21,"m")+1)/12)</f>
        <v>1</v>
      </c>
      <c r="L21" s="22" t="n">
        <v>0.0181</v>
      </c>
      <c r="M21" s="99" t="n">
        <v>0.0121</v>
      </c>
      <c r="N21" s="98" t="n">
        <v>0</v>
      </c>
      <c r="O21" s="22" t="n">
        <f aca="false">(SUM(L21+M21+N21))*K21</f>
        <v>0.0302</v>
      </c>
      <c r="P21" s="21" t="s">
        <v>594</v>
      </c>
    </row>
    <row r="22" customFormat="false" ht="13.8" hidden="false" customHeight="false" outlineLevel="0" collapsed="false">
      <c r="A22" s="93" t="s">
        <v>511</v>
      </c>
      <c r="B22" s="93" t="s">
        <v>521</v>
      </c>
      <c r="C22" s="93" t="s">
        <v>639</v>
      </c>
      <c r="D22" s="93" t="s">
        <v>639</v>
      </c>
      <c r="E22" s="93" t="s">
        <v>660</v>
      </c>
      <c r="F22" s="94" t="n">
        <v>10</v>
      </c>
      <c r="G22" s="94" t="n">
        <v>45</v>
      </c>
      <c r="H22" s="95" t="n">
        <v>43831</v>
      </c>
      <c r="I22" s="95" t="n">
        <v>44196</v>
      </c>
      <c r="J22" s="96" t="n">
        <f aca="false">DATE(YEAR(H22)+1,MONTH(H22),DAY(H22))</f>
        <v>44197</v>
      </c>
      <c r="K22" s="97" t="n">
        <f aca="false">IF(H22&lt;=J22,VLOOKUP(DATEDIF(H22,I22,"m"),[1]Parameters!$L$2:$M$6,2,1),(DATEDIF(H22,I22,"m")+1)/12)</f>
        <v>1</v>
      </c>
      <c r="L22" s="22" t="n">
        <v>0.0211</v>
      </c>
      <c r="M22" s="99" t="n">
        <v>0.0141</v>
      </c>
      <c r="N22" s="98" t="n">
        <v>0</v>
      </c>
      <c r="O22" s="22" t="n">
        <f aca="false">(SUM(L22+M22+N22))*K22</f>
        <v>0.0352</v>
      </c>
      <c r="P22" s="21" t="s">
        <v>594</v>
      </c>
    </row>
    <row r="23" customFormat="false" ht="13.8" hidden="false" customHeight="false" outlineLevel="0" collapsed="false">
      <c r="A23" s="93" t="s">
        <v>511</v>
      </c>
      <c r="B23" s="93" t="s">
        <v>526</v>
      </c>
      <c r="C23" s="93" t="s">
        <v>639</v>
      </c>
      <c r="D23" s="93" t="s">
        <v>639</v>
      </c>
      <c r="E23" s="93" t="s">
        <v>657</v>
      </c>
      <c r="F23" s="94" t="n">
        <v>5</v>
      </c>
      <c r="G23" s="94" t="n">
        <v>0</v>
      </c>
      <c r="H23" s="95" t="n">
        <v>43831</v>
      </c>
      <c r="I23" s="95" t="n">
        <v>44196</v>
      </c>
      <c r="J23" s="96" t="n">
        <f aca="false">DATE(YEAR(H23)+1,MONTH(H23),DAY(H23))</f>
        <v>44197</v>
      </c>
      <c r="K23" s="97" t="n">
        <f aca="false">IF(H23&lt;=J23,VLOOKUP(DATEDIF(H23,I23,"m"),[1]Parameters!$L$2:$M$6,2,1),(DATEDIF(H23,I23,"m")+1)/12)</f>
        <v>1</v>
      </c>
      <c r="L23" s="22" t="n">
        <v>0.00672</v>
      </c>
      <c r="M23" s="99" t="n">
        <v>0.00444</v>
      </c>
      <c r="N23" s="98" t="n">
        <v>0</v>
      </c>
      <c r="O23" s="22" t="n">
        <f aca="false">(SUM(L23+M23+N23))*K23</f>
        <v>0.01116</v>
      </c>
      <c r="P23" s="21" t="s">
        <v>594</v>
      </c>
    </row>
    <row r="24" customFormat="false" ht="13.8" hidden="false" customHeight="false" outlineLevel="0" collapsed="false">
      <c r="A24" s="93" t="s">
        <v>511</v>
      </c>
      <c r="B24" s="93" t="s">
        <v>526</v>
      </c>
      <c r="C24" s="93" t="s">
        <v>639</v>
      </c>
      <c r="D24" s="93" t="s">
        <v>639</v>
      </c>
      <c r="E24" s="93" t="s">
        <v>658</v>
      </c>
      <c r="F24" s="94" t="n">
        <v>6</v>
      </c>
      <c r="G24" s="94" t="n">
        <v>1.5</v>
      </c>
      <c r="H24" s="95" t="n">
        <v>43831</v>
      </c>
      <c r="I24" s="95" t="n">
        <v>44196</v>
      </c>
      <c r="J24" s="96" t="n">
        <f aca="false">DATE(YEAR(H24)+1,MONTH(H24),DAY(H24))</f>
        <v>44197</v>
      </c>
      <c r="K24" s="97" t="n">
        <f aca="false">IF(H24&lt;=J24,VLOOKUP(DATEDIF(H24,I24,"m"),[1]Parameters!$L$2:$M$6,2,1),(DATEDIF(H24,I24,"m")+1)/12)</f>
        <v>1</v>
      </c>
      <c r="L24" s="22" t="n">
        <v>0.01308</v>
      </c>
      <c r="M24" s="99" t="n">
        <v>0.00876</v>
      </c>
      <c r="N24" s="98" t="n">
        <v>0</v>
      </c>
      <c r="O24" s="22" t="n">
        <f aca="false">(SUM(L24+M24+N24))*K24</f>
        <v>0.02184</v>
      </c>
      <c r="P24" s="21" t="s">
        <v>594</v>
      </c>
    </row>
    <row r="25" customFormat="false" ht="13.8" hidden="false" customHeight="false" outlineLevel="0" collapsed="false">
      <c r="A25" s="93" t="s">
        <v>511</v>
      </c>
      <c r="B25" s="93" t="s">
        <v>526</v>
      </c>
      <c r="C25" s="93" t="s">
        <v>639</v>
      </c>
      <c r="D25" s="93" t="s">
        <v>639</v>
      </c>
      <c r="E25" s="93" t="s">
        <v>659</v>
      </c>
      <c r="F25" s="94" t="n">
        <v>12</v>
      </c>
      <c r="G25" s="94" t="n">
        <v>8.5</v>
      </c>
      <c r="H25" s="95" t="n">
        <v>43831</v>
      </c>
      <c r="I25" s="95" t="n">
        <v>44196</v>
      </c>
      <c r="J25" s="96" t="n">
        <f aca="false">DATE(YEAR(H25)+1,MONTH(H25),DAY(H25))</f>
        <v>44197</v>
      </c>
      <c r="K25" s="97" t="n">
        <f aca="false">IF(H25&lt;=J25,VLOOKUP(DATEDIF(H25,I25,"m"),[1]Parameters!$L$2:$M$6,2,1),(DATEDIF(H25,I25,"m")+1)/12)</f>
        <v>1</v>
      </c>
      <c r="L25" s="22" t="n">
        <v>0.02172</v>
      </c>
      <c r="M25" s="99" t="n">
        <v>0.01452</v>
      </c>
      <c r="N25" s="98" t="n">
        <v>0</v>
      </c>
      <c r="O25" s="22" t="n">
        <f aca="false">(SUM(L25+M25+N25))*K25</f>
        <v>0.03624</v>
      </c>
      <c r="P25" s="21" t="s">
        <v>594</v>
      </c>
    </row>
    <row r="26" customFormat="false" ht="13.8" hidden="false" customHeight="false" outlineLevel="0" collapsed="false">
      <c r="A26" s="93" t="s">
        <v>511</v>
      </c>
      <c r="B26" s="93" t="s">
        <v>526</v>
      </c>
      <c r="C26" s="93" t="s">
        <v>639</v>
      </c>
      <c r="D26" s="93" t="s">
        <v>639</v>
      </c>
      <c r="E26" s="93" t="s">
        <v>660</v>
      </c>
      <c r="F26" s="94" t="n">
        <v>25</v>
      </c>
      <c r="G26" s="94" t="n">
        <v>16</v>
      </c>
      <c r="H26" s="95" t="n">
        <v>43831</v>
      </c>
      <c r="I26" s="95" t="n">
        <v>44196</v>
      </c>
      <c r="J26" s="96" t="n">
        <f aca="false">DATE(YEAR(H26)+1,MONTH(H26),DAY(H26))</f>
        <v>44197</v>
      </c>
      <c r="K26" s="97" t="n">
        <f aca="false">IF(H26&lt;=J26,VLOOKUP(DATEDIF(H26,I26,"m"),[1]Parameters!$L$2:$M$6,2,1),(DATEDIF(H26,I26,"m")+1)/12)</f>
        <v>1</v>
      </c>
      <c r="L26" s="22" t="n">
        <v>0.02532</v>
      </c>
      <c r="M26" s="99" t="n">
        <v>0.01692</v>
      </c>
      <c r="N26" s="98" t="n">
        <v>0</v>
      </c>
      <c r="O26" s="22" t="n">
        <f aca="false">(SUM(L26+M26+N26))*K26</f>
        <v>0.04224</v>
      </c>
      <c r="P26" s="21" t="s">
        <v>594</v>
      </c>
    </row>
    <row r="27" customFormat="false" ht="13.8" hidden="false" customHeight="false" outlineLevel="0" collapsed="false">
      <c r="A27" s="93" t="s">
        <v>511</v>
      </c>
      <c r="B27" s="93" t="s">
        <v>528</v>
      </c>
      <c r="C27" s="93" t="s">
        <v>639</v>
      </c>
      <c r="D27" s="93" t="s">
        <v>639</v>
      </c>
      <c r="E27" s="93" t="s">
        <v>657</v>
      </c>
      <c r="F27" s="94" t="n">
        <v>10</v>
      </c>
      <c r="G27" s="94" t="n">
        <v>2</v>
      </c>
      <c r="H27" s="95" t="n">
        <v>43831</v>
      </c>
      <c r="I27" s="95" t="n">
        <v>44196</v>
      </c>
      <c r="J27" s="96" t="n">
        <f aca="false">DATE(YEAR(H27)+1,MONTH(H27),DAY(H27))</f>
        <v>44197</v>
      </c>
      <c r="K27" s="97" t="n">
        <f aca="false">IF(H27&lt;=J27,VLOOKUP(DATEDIF(H27,I27,"m"),[1]Parameters!$L$2:$M$6,2,1),(DATEDIF(H27,I27,"m")+1)/12)</f>
        <v>1</v>
      </c>
      <c r="L27" s="22" t="n">
        <v>0.0037</v>
      </c>
      <c r="M27" s="99" t="n">
        <v>0.0037</v>
      </c>
      <c r="N27" s="98" t="n">
        <v>0</v>
      </c>
      <c r="O27" s="22" t="n">
        <f aca="false">(SUM(L27+M27+N27))*K27</f>
        <v>0.0074</v>
      </c>
      <c r="P27" s="21" t="s">
        <v>594</v>
      </c>
    </row>
    <row r="28" customFormat="false" ht="13.8" hidden="false" customHeight="false" outlineLevel="0" collapsed="false">
      <c r="A28" s="93" t="s">
        <v>511</v>
      </c>
      <c r="B28" s="93" t="s">
        <v>528</v>
      </c>
      <c r="C28" s="93" t="s">
        <v>639</v>
      </c>
      <c r="D28" s="93" t="s">
        <v>639</v>
      </c>
      <c r="E28" s="93" t="s">
        <v>658</v>
      </c>
      <c r="F28" s="94" t="n">
        <v>10</v>
      </c>
      <c r="G28" s="94" t="n">
        <v>6</v>
      </c>
      <c r="H28" s="95" t="n">
        <v>43831</v>
      </c>
      <c r="I28" s="95" t="n">
        <v>44196</v>
      </c>
      <c r="J28" s="96" t="n">
        <f aca="false">DATE(YEAR(H28)+1,MONTH(H28),DAY(H28))</f>
        <v>44197</v>
      </c>
      <c r="K28" s="97" t="n">
        <f aca="false">IF(H28&lt;=J28,VLOOKUP(DATEDIF(H28,I28,"m"),[1]Parameters!$L$2:$M$6,2,1),(DATEDIF(H28,I28,"m")+1)/12)</f>
        <v>1</v>
      </c>
      <c r="L28" s="22" t="n">
        <v>0.0073</v>
      </c>
      <c r="M28" s="99" t="n">
        <v>0.0073</v>
      </c>
      <c r="N28" s="98" t="n">
        <v>0</v>
      </c>
      <c r="O28" s="22" t="n">
        <f aca="false">(SUM(L28+M28+N28))*K28</f>
        <v>0.0146</v>
      </c>
      <c r="P28" s="21" t="s">
        <v>594</v>
      </c>
    </row>
    <row r="29" customFormat="false" ht="13.8" hidden="false" customHeight="false" outlineLevel="0" collapsed="false">
      <c r="A29" s="93" t="s">
        <v>511</v>
      </c>
      <c r="B29" s="93" t="s">
        <v>528</v>
      </c>
      <c r="C29" s="93" t="s">
        <v>639</v>
      </c>
      <c r="D29" s="93" t="s">
        <v>639</v>
      </c>
      <c r="E29" s="93" t="s">
        <v>659</v>
      </c>
      <c r="F29" s="94" t="n">
        <v>10</v>
      </c>
      <c r="G29" s="94" t="n">
        <v>12</v>
      </c>
      <c r="H29" s="95" t="n">
        <v>43831</v>
      </c>
      <c r="I29" s="95" t="n">
        <v>44196</v>
      </c>
      <c r="J29" s="96" t="n">
        <f aca="false">DATE(YEAR(H29)+1,MONTH(H29),DAY(H29))</f>
        <v>44197</v>
      </c>
      <c r="K29" s="97" t="n">
        <f aca="false">IF(H29&lt;=J29,VLOOKUP(DATEDIF(H29,I29,"m"),[1]Parameters!$L$2:$M$6,2,1),(DATEDIF(H29,I29,"m")+1)/12)</f>
        <v>1</v>
      </c>
      <c r="L29" s="22" t="n">
        <v>0.0121</v>
      </c>
      <c r="M29" s="99" t="n">
        <v>0.0121</v>
      </c>
      <c r="N29" s="98" t="n">
        <v>0</v>
      </c>
      <c r="O29" s="22" t="n">
        <f aca="false">(SUM(L29+M29+N29))*K29</f>
        <v>0.0242</v>
      </c>
      <c r="P29" s="21" t="s">
        <v>594</v>
      </c>
    </row>
    <row r="30" customFormat="false" ht="13.8" hidden="false" customHeight="false" outlineLevel="0" collapsed="false">
      <c r="A30" s="93" t="s">
        <v>511</v>
      </c>
      <c r="B30" s="93" t="s">
        <v>528</v>
      </c>
      <c r="C30" s="93" t="s">
        <v>639</v>
      </c>
      <c r="D30" s="93" t="s">
        <v>639</v>
      </c>
      <c r="E30" s="93" t="s">
        <v>660</v>
      </c>
      <c r="F30" s="94" t="n">
        <v>10</v>
      </c>
      <c r="G30" s="94" t="n">
        <v>45</v>
      </c>
      <c r="H30" s="95" t="n">
        <v>43831</v>
      </c>
      <c r="I30" s="95" t="n">
        <v>44196</v>
      </c>
      <c r="J30" s="96" t="n">
        <f aca="false">DATE(YEAR(H30)+1,MONTH(H30),DAY(H30))</f>
        <v>44197</v>
      </c>
      <c r="K30" s="97" t="n">
        <f aca="false">IF(H30&lt;=J30,VLOOKUP(DATEDIF(H30,I30,"m"),[1]Parameters!$L$2:$M$6,2,1),(DATEDIF(H30,I30,"m")+1)/12)</f>
        <v>1</v>
      </c>
      <c r="L30" s="22" t="n">
        <v>0.0141</v>
      </c>
      <c r="M30" s="99" t="n">
        <v>0.0141</v>
      </c>
      <c r="N30" s="98" t="n">
        <v>0</v>
      </c>
      <c r="O30" s="22" t="n">
        <f aca="false">(SUM(L30+M30+N30))*K30</f>
        <v>0.0282</v>
      </c>
      <c r="P30" s="21" t="s">
        <v>594</v>
      </c>
    </row>
    <row r="31" customFormat="false" ht="13.8" hidden="false" customHeight="false" outlineLevel="0" collapsed="false">
      <c r="A31" s="93" t="s">
        <v>508</v>
      </c>
      <c r="B31" s="93" t="s">
        <v>529</v>
      </c>
      <c r="C31" s="93" t="s">
        <v>509</v>
      </c>
      <c r="D31" s="93" t="s">
        <v>661</v>
      </c>
      <c r="E31" s="93" t="s">
        <v>639</v>
      </c>
      <c r="F31" s="94" t="n">
        <v>5</v>
      </c>
      <c r="G31" s="94" t="n">
        <v>0</v>
      </c>
      <c r="H31" s="95" t="n">
        <v>43831</v>
      </c>
      <c r="I31" s="95" t="n">
        <v>44196</v>
      </c>
      <c r="J31" s="96" t="n">
        <f aca="false">DATE(YEAR(H31)+1,MONTH(H31),DAY(H31))</f>
        <v>44197</v>
      </c>
      <c r="K31" s="97" t="n">
        <f aca="false">IF(H31&lt;=J31,VLOOKUP(DATEDIF(H31,I31,"m"),[1]Parameters!$L$2:$M$6,2,1),(DATEDIF(H31,I31,"m")+1)/12)</f>
        <v>1</v>
      </c>
      <c r="L31" s="22" t="n">
        <v>0.0029</v>
      </c>
      <c r="M31" s="99" t="n">
        <v>0.0019</v>
      </c>
      <c r="N31" s="98" t="n">
        <v>0</v>
      </c>
      <c r="O31" s="22" t="n">
        <f aca="false">(SUM(L31+M31+N31))*K31</f>
        <v>0.0048</v>
      </c>
      <c r="P31" s="21" t="s">
        <v>594</v>
      </c>
    </row>
    <row r="32" customFormat="false" ht="13.8" hidden="false" customHeight="false" outlineLevel="0" collapsed="false">
      <c r="A32" s="93" t="s">
        <v>508</v>
      </c>
      <c r="B32" s="93" t="s">
        <v>529</v>
      </c>
      <c r="C32" s="93" t="s">
        <v>509</v>
      </c>
      <c r="D32" s="93" t="s">
        <v>662</v>
      </c>
      <c r="E32" s="93" t="s">
        <v>639</v>
      </c>
      <c r="F32" s="94" t="n">
        <v>6</v>
      </c>
      <c r="G32" s="94" t="n">
        <v>0</v>
      </c>
      <c r="H32" s="95" t="n">
        <v>43831</v>
      </c>
      <c r="I32" s="95" t="n">
        <v>44196</v>
      </c>
      <c r="J32" s="96" t="n">
        <f aca="false">DATE(YEAR(H32)+1,MONTH(H32),DAY(H32))</f>
        <v>44197</v>
      </c>
      <c r="K32" s="97" t="n">
        <f aca="false">IF(H32&lt;=J32,VLOOKUP(DATEDIF(H32,I32,"m"),[1]Parameters!$L$2:$M$6,2,1),(DATEDIF(H32,I32,"m")+1)/12)</f>
        <v>1</v>
      </c>
      <c r="L32" s="22" t="n">
        <v>0.0053</v>
      </c>
      <c r="M32" s="99" t="n">
        <v>0.0035</v>
      </c>
      <c r="N32" s="98" t="n">
        <v>0</v>
      </c>
      <c r="O32" s="22" t="n">
        <f aca="false">(SUM(L32+M32+N32))*K32</f>
        <v>0.0088</v>
      </c>
      <c r="P32" s="21" t="s">
        <v>594</v>
      </c>
    </row>
    <row r="33" customFormat="false" ht="13.8" hidden="false" customHeight="false" outlineLevel="0" collapsed="false">
      <c r="A33" s="93" t="s">
        <v>508</v>
      </c>
      <c r="B33" s="93" t="s">
        <v>522</v>
      </c>
      <c r="C33" s="93" t="s">
        <v>509</v>
      </c>
      <c r="D33" s="93" t="s">
        <v>663</v>
      </c>
      <c r="E33" s="93" t="s">
        <v>639</v>
      </c>
      <c r="F33" s="94" t="n">
        <v>11</v>
      </c>
      <c r="G33" s="94" t="n">
        <v>0</v>
      </c>
      <c r="H33" s="95" t="n">
        <v>43831</v>
      </c>
      <c r="I33" s="95" t="n">
        <v>44196</v>
      </c>
      <c r="J33" s="96" t="n">
        <f aca="false">DATE(YEAR(H33)+1,MONTH(H33),DAY(H33))</f>
        <v>44197</v>
      </c>
      <c r="K33" s="97" t="n">
        <f aca="false">IF(H33&lt;=J33,VLOOKUP(DATEDIF(H33,I33,"m"),[1]Parameters!$L$2:$M$6,2,1),(DATEDIF(H33,I33,"m")+1)/12)</f>
        <v>1</v>
      </c>
      <c r="L33" s="22" t="n">
        <v>0.0053</v>
      </c>
      <c r="M33" s="99" t="n">
        <v>0.0035</v>
      </c>
      <c r="N33" s="98" t="n">
        <v>0</v>
      </c>
      <c r="O33" s="22" t="n">
        <f aca="false">(SUM(L33+M33+N33))*K33</f>
        <v>0.0088</v>
      </c>
      <c r="P33" s="21" t="s">
        <v>594</v>
      </c>
    </row>
    <row r="34" customFormat="false" ht="13.8" hidden="false" customHeight="false" outlineLevel="0" collapsed="false">
      <c r="A34" s="93" t="s">
        <v>508</v>
      </c>
      <c r="B34" s="93" t="s">
        <v>522</v>
      </c>
      <c r="C34" s="93" t="s">
        <v>509</v>
      </c>
      <c r="D34" s="93" t="s">
        <v>664</v>
      </c>
      <c r="E34" s="93" t="s">
        <v>639</v>
      </c>
      <c r="F34" s="94" t="n">
        <v>24</v>
      </c>
      <c r="G34" s="94" t="n">
        <v>0</v>
      </c>
      <c r="H34" s="95" t="n">
        <v>43831</v>
      </c>
      <c r="I34" s="95" t="n">
        <v>44196</v>
      </c>
      <c r="J34" s="96" t="n">
        <f aca="false">DATE(YEAR(H34)+1,MONTH(H34),DAY(H34))</f>
        <v>44197</v>
      </c>
      <c r="K34" s="97" t="n">
        <f aca="false">IF(H34&lt;=J34,VLOOKUP(DATEDIF(H34,I34,"m"),[1]Parameters!$L$2:$M$6,2,1),(DATEDIF(H34,I34,"m")+1)/12)</f>
        <v>1</v>
      </c>
      <c r="L34" s="22" t="n">
        <v>0.0084</v>
      </c>
      <c r="M34" s="99" t="n">
        <v>0.0056</v>
      </c>
      <c r="N34" s="98" t="n">
        <v>0</v>
      </c>
      <c r="O34" s="22" t="n">
        <f aca="false">(SUM(L34+M34+N34))*K34</f>
        <v>0.014</v>
      </c>
      <c r="P34" s="21" t="s">
        <v>594</v>
      </c>
    </row>
    <row r="35" customFormat="false" ht="13.8" hidden="false" customHeight="false" outlineLevel="0" collapsed="false">
      <c r="A35" s="93" t="s">
        <v>508</v>
      </c>
      <c r="B35" s="93" t="s">
        <v>522</v>
      </c>
      <c r="C35" s="93" t="s">
        <v>509</v>
      </c>
      <c r="D35" s="93" t="s">
        <v>665</v>
      </c>
      <c r="E35" s="93" t="s">
        <v>639</v>
      </c>
      <c r="F35" s="94" t="n">
        <v>30</v>
      </c>
      <c r="G35" s="94" t="n">
        <v>0</v>
      </c>
      <c r="H35" s="95" t="n">
        <v>43831</v>
      </c>
      <c r="I35" s="95" t="n">
        <v>44196</v>
      </c>
      <c r="J35" s="96" t="n">
        <f aca="false">DATE(YEAR(H35)+1,MONTH(H35),DAY(H35))</f>
        <v>44197</v>
      </c>
      <c r="K35" s="97" t="n">
        <f aca="false">IF(H35&lt;=J35,VLOOKUP(DATEDIF(H35,I35,"m"),[1]Parameters!$L$2:$M$6,2,1),(DATEDIF(H35,I35,"m")+1)/12)</f>
        <v>1</v>
      </c>
      <c r="L35" s="22" t="n">
        <v>0.0121</v>
      </c>
      <c r="M35" s="99" t="n">
        <v>0.008</v>
      </c>
      <c r="N35" s="98" t="n">
        <v>0</v>
      </c>
      <c r="O35" s="22" t="n">
        <f aca="false">(SUM(L35+M35+N35))*K35</f>
        <v>0.0201</v>
      </c>
      <c r="P35" s="21" t="s">
        <v>594</v>
      </c>
    </row>
    <row r="36" customFormat="false" ht="13.8" hidden="false" customHeight="false" outlineLevel="0" collapsed="false">
      <c r="A36" s="93" t="s">
        <v>508</v>
      </c>
      <c r="B36" s="93" t="s">
        <v>534</v>
      </c>
      <c r="C36" s="93" t="s">
        <v>639</v>
      </c>
      <c r="D36" s="93" t="s">
        <v>666</v>
      </c>
      <c r="E36" s="93" t="s">
        <v>639</v>
      </c>
      <c r="F36" s="94" t="n">
        <v>12</v>
      </c>
      <c r="G36" s="94" t="n">
        <v>0</v>
      </c>
      <c r="H36" s="95" t="n">
        <v>43831</v>
      </c>
      <c r="I36" s="95" t="n">
        <v>44196</v>
      </c>
      <c r="J36" s="96" t="n">
        <f aca="false">DATE(YEAR(H36)+1,MONTH(H36),DAY(H36))</f>
        <v>44197</v>
      </c>
      <c r="K36" s="97" t="n">
        <f aca="false">IF(H36&lt;=J36,VLOOKUP(DATEDIF(H36,I36,"m"),[1]Parameters!$L$2:$M$6,2,1),(DATEDIF(H36,I36,"m")+1)/12)</f>
        <v>1</v>
      </c>
      <c r="L36" s="22" t="n">
        <v>0.0084</v>
      </c>
      <c r="M36" s="99" t="n">
        <v>0.0056</v>
      </c>
      <c r="N36" s="100" t="n">
        <f aca="false">0.05% * F36</f>
        <v>0.006</v>
      </c>
      <c r="O36" s="22" t="n">
        <f aca="false">(SUM(L36+M36+N36))*K36</f>
        <v>0.02</v>
      </c>
      <c r="P36" s="21" t="s">
        <v>594</v>
      </c>
    </row>
    <row r="37" customFormat="false" ht="13.8" hidden="false" customHeight="false" outlineLevel="0" collapsed="false">
      <c r="A37" s="93" t="s">
        <v>508</v>
      </c>
      <c r="B37" s="93" t="s">
        <v>534</v>
      </c>
      <c r="C37" s="93" t="s">
        <v>639</v>
      </c>
      <c r="D37" s="93" t="s">
        <v>665</v>
      </c>
      <c r="E37" s="93" t="s">
        <v>639</v>
      </c>
      <c r="F37" s="94" t="n">
        <v>30</v>
      </c>
      <c r="G37" s="94" t="n">
        <v>0</v>
      </c>
      <c r="H37" s="95" t="n">
        <v>43831</v>
      </c>
      <c r="I37" s="95" t="n">
        <v>44196</v>
      </c>
      <c r="J37" s="96" t="n">
        <f aca="false">DATE(YEAR(H37)+1,MONTH(H37),DAY(H37))</f>
        <v>44197</v>
      </c>
      <c r="K37" s="97" t="n">
        <f aca="false">IF(H37&lt;=J37,VLOOKUP(DATEDIF(H37,I37,"m"),[1]Parameters!$L$2:$M$6,2,1),(DATEDIF(H37,I37,"m")+1)/12)</f>
        <v>1</v>
      </c>
      <c r="L37" s="22" t="n">
        <v>0.0121</v>
      </c>
      <c r="M37" s="99" t="n">
        <v>0.008</v>
      </c>
      <c r="N37" s="100" t="n">
        <f aca="false">0.05% * F37</f>
        <v>0.015</v>
      </c>
      <c r="O37" s="22" t="n">
        <f aca="false">(SUM(L37+M37+N37))*K37</f>
        <v>0.0351</v>
      </c>
      <c r="P37" s="21" t="s">
        <v>594</v>
      </c>
    </row>
    <row r="38" customFormat="false" ht="13.8" hidden="false" customHeight="false" outlineLevel="0" collapsed="false">
      <c r="A38" s="93" t="s">
        <v>508</v>
      </c>
      <c r="B38" s="93" t="s">
        <v>528</v>
      </c>
      <c r="C38" s="93" t="s">
        <v>509</v>
      </c>
      <c r="D38" s="93" t="s">
        <v>661</v>
      </c>
      <c r="E38" s="93" t="s">
        <v>639</v>
      </c>
      <c r="F38" s="94" t="n">
        <v>5</v>
      </c>
      <c r="G38" s="94" t="n">
        <v>0</v>
      </c>
      <c r="H38" s="95" t="n">
        <v>43831</v>
      </c>
      <c r="I38" s="95" t="n">
        <v>44196</v>
      </c>
      <c r="J38" s="96" t="n">
        <f aca="false">DATE(YEAR(H38)+1,MONTH(H38),DAY(H38))</f>
        <v>44197</v>
      </c>
      <c r="K38" s="97" t="n">
        <f aca="false">IF(H38&lt;=J38,VLOOKUP(DATEDIF(H38,I38,"m"),[1]Parameters!$L$2:$M$6,2,1),(DATEDIF(H38,I38,"m")+1)/12)</f>
        <v>1</v>
      </c>
      <c r="L38" s="22" t="n">
        <v>0.0029</v>
      </c>
      <c r="M38" s="99" t="n">
        <v>0.0019</v>
      </c>
      <c r="N38" s="100" t="n">
        <f aca="false">0.05% * F38</f>
        <v>0.0025</v>
      </c>
      <c r="O38" s="22" t="n">
        <f aca="false">(SUM(L38+M38+N38))*K38</f>
        <v>0.0073</v>
      </c>
      <c r="P38" s="21" t="s">
        <v>594</v>
      </c>
    </row>
    <row r="39" customFormat="false" ht="13.8" hidden="false" customHeight="false" outlineLevel="0" collapsed="false">
      <c r="A39" s="93" t="s">
        <v>508</v>
      </c>
      <c r="B39" s="93" t="s">
        <v>528</v>
      </c>
      <c r="C39" s="93" t="s">
        <v>509</v>
      </c>
      <c r="D39" s="93" t="s">
        <v>667</v>
      </c>
      <c r="E39" s="93" t="s">
        <v>639</v>
      </c>
      <c r="F39" s="94" t="n">
        <v>11</v>
      </c>
      <c r="G39" s="94" t="n">
        <v>0</v>
      </c>
      <c r="H39" s="95" t="n">
        <v>43831</v>
      </c>
      <c r="I39" s="95" t="n">
        <v>44196</v>
      </c>
      <c r="J39" s="96" t="n">
        <f aca="false">DATE(YEAR(H39)+1,MONTH(H39),DAY(H39))</f>
        <v>44197</v>
      </c>
      <c r="K39" s="97" t="n">
        <f aca="false">IF(H39&lt;=J39,VLOOKUP(DATEDIF(H39,I39,"m"),[1]Parameters!$L$2:$M$6,2,1),(DATEDIF(H39,I39,"m")+1)/12)</f>
        <v>1</v>
      </c>
      <c r="L39" s="22" t="n">
        <v>0.0053</v>
      </c>
      <c r="M39" s="99" t="n">
        <v>0.0035</v>
      </c>
      <c r="N39" s="100" t="n">
        <f aca="false">0.05% * F39</f>
        <v>0.0055</v>
      </c>
      <c r="O39" s="22" t="n">
        <f aca="false">(SUM(L39+M39+N39))*K39</f>
        <v>0.0143</v>
      </c>
      <c r="P39" s="21" t="s">
        <v>594</v>
      </c>
    </row>
    <row r="40" customFormat="false" ht="13.8" hidden="false" customHeight="false" outlineLevel="0" collapsed="false">
      <c r="A40" s="93" t="s">
        <v>508</v>
      </c>
      <c r="B40" s="93" t="s">
        <v>528</v>
      </c>
      <c r="C40" s="93" t="s">
        <v>509</v>
      </c>
      <c r="D40" s="93" t="s">
        <v>666</v>
      </c>
      <c r="E40" s="93" t="s">
        <v>639</v>
      </c>
      <c r="F40" s="94" t="n">
        <v>12</v>
      </c>
      <c r="G40" s="94" t="n">
        <v>0</v>
      </c>
      <c r="H40" s="95" t="n">
        <v>43831</v>
      </c>
      <c r="I40" s="95" t="n">
        <v>44196</v>
      </c>
      <c r="J40" s="96" t="n">
        <f aca="false">DATE(YEAR(H40)+1,MONTH(H40),DAY(H40))</f>
        <v>44197</v>
      </c>
      <c r="K40" s="97" t="n">
        <f aca="false">IF(H40&lt;=J40,VLOOKUP(DATEDIF(H40,I40,"m"),[1]Parameters!$L$2:$M$6,2,1),(DATEDIF(H40,I40,"m")+1)/12)</f>
        <v>1</v>
      </c>
      <c r="L40" s="22" t="n">
        <v>0.0084</v>
      </c>
      <c r="M40" s="99" t="n">
        <v>0.0056</v>
      </c>
      <c r="N40" s="100" t="n">
        <f aca="false">0.05% * F40</f>
        <v>0.006</v>
      </c>
      <c r="O40" s="22" t="n">
        <f aca="false">(SUM(L40+M40+N40))*K40</f>
        <v>0.02</v>
      </c>
      <c r="P40" s="21" t="s">
        <v>594</v>
      </c>
    </row>
    <row r="41" customFormat="false" ht="13.8" hidden="false" customHeight="false" outlineLevel="0" collapsed="false">
      <c r="A41" s="93" t="s">
        <v>508</v>
      </c>
      <c r="B41" s="93" t="s">
        <v>528</v>
      </c>
      <c r="C41" s="93" t="s">
        <v>509</v>
      </c>
      <c r="D41" s="93" t="s">
        <v>665</v>
      </c>
      <c r="E41" s="93" t="s">
        <v>639</v>
      </c>
      <c r="F41" s="94" t="n">
        <v>25</v>
      </c>
      <c r="G41" s="94" t="n">
        <v>0</v>
      </c>
      <c r="H41" s="95" t="n">
        <v>43831</v>
      </c>
      <c r="I41" s="95" t="n">
        <v>44196</v>
      </c>
      <c r="J41" s="96" t="n">
        <f aca="false">DATE(YEAR(H41)+1,MONTH(H41),DAY(H41))</f>
        <v>44197</v>
      </c>
      <c r="K41" s="97" t="n">
        <f aca="false">IF(H41&lt;=J41,VLOOKUP(DATEDIF(H41,I41,"m"),[1]Parameters!$L$2:$M$6,2,1),(DATEDIF(H41,I41,"m")+1)/12)</f>
        <v>1</v>
      </c>
      <c r="L41" s="22" t="n">
        <v>0.0121</v>
      </c>
      <c r="M41" s="99" t="n">
        <v>0.008</v>
      </c>
      <c r="N41" s="100" t="n">
        <f aca="false">0.05% * F41</f>
        <v>0.0125</v>
      </c>
      <c r="O41" s="22" t="n">
        <f aca="false">(SUM(L41+M41+N41))*K41</f>
        <v>0.0326</v>
      </c>
      <c r="P41" s="21" t="s">
        <v>594</v>
      </c>
    </row>
    <row r="42" customFormat="false" ht="13.8" hidden="false" customHeight="false" outlineLevel="0" collapsed="false">
      <c r="A42" s="93" t="s">
        <v>508</v>
      </c>
      <c r="B42" s="93" t="s">
        <v>528</v>
      </c>
      <c r="C42" s="93" t="s">
        <v>507</v>
      </c>
      <c r="D42" s="93" t="s">
        <v>661</v>
      </c>
      <c r="E42" s="93" t="s">
        <v>639</v>
      </c>
      <c r="F42" s="94" t="n">
        <v>5</v>
      </c>
      <c r="G42" s="94" t="n">
        <v>0</v>
      </c>
      <c r="H42" s="95" t="n">
        <v>43831</v>
      </c>
      <c r="I42" s="95" t="n">
        <v>44196</v>
      </c>
      <c r="J42" s="96" t="n">
        <f aca="false">DATE(YEAR(H42)+1,MONTH(H42),DAY(H42))</f>
        <v>44197</v>
      </c>
      <c r="K42" s="97" t="n">
        <f aca="false">IF(H42&lt;=J42,VLOOKUP(DATEDIF(H42,I42,"m"),[1]Parameters!$L$2:$M$6,2,1),(DATEDIF(H42,I42,"m")+1)/12)</f>
        <v>1</v>
      </c>
      <c r="L42" s="22" t="n">
        <v>0.005</v>
      </c>
      <c r="M42" s="99" t="n">
        <v>0.0033</v>
      </c>
      <c r="N42" s="100" t="n">
        <f aca="false">0.05% * F42</f>
        <v>0.0025</v>
      </c>
      <c r="O42" s="22" t="n">
        <f aca="false">(SUM(L42+M42+N42))*K42</f>
        <v>0.0108</v>
      </c>
      <c r="P42" s="21" t="s">
        <v>594</v>
      </c>
    </row>
    <row r="43" customFormat="false" ht="13.8" hidden="false" customHeight="false" outlineLevel="0" collapsed="false">
      <c r="A43" s="93" t="s">
        <v>508</v>
      </c>
      <c r="B43" s="93" t="s">
        <v>528</v>
      </c>
      <c r="C43" s="93" t="s">
        <v>507</v>
      </c>
      <c r="D43" s="93" t="s">
        <v>668</v>
      </c>
      <c r="E43" s="93" t="s">
        <v>639</v>
      </c>
      <c r="F43" s="93" t="s">
        <v>668</v>
      </c>
      <c r="G43" s="94" t="n">
        <v>0</v>
      </c>
      <c r="H43" s="95" t="n">
        <v>43831</v>
      </c>
      <c r="I43" s="95" t="n">
        <v>44196</v>
      </c>
      <c r="J43" s="96" t="n">
        <f aca="false">DATE(YEAR(H43)+1,MONTH(H43),DAY(H43))</f>
        <v>44197</v>
      </c>
      <c r="K43" s="97" t="n">
        <f aca="false">IF(H43&lt;=J43,VLOOKUP(DATEDIF(H43,I43,"m"),[1]Parameters!$L$2:$M$6,2,1),(DATEDIF(H43,I43,"m")+1)/12)</f>
        <v>1</v>
      </c>
      <c r="L43" s="22" t="n">
        <v>0.0061</v>
      </c>
      <c r="M43" s="99" t="n">
        <v>0.0041</v>
      </c>
      <c r="N43" s="100" t="n">
        <f aca="false">0.05% * F43</f>
        <v>0.003</v>
      </c>
      <c r="O43" s="22" t="n">
        <f aca="false">(SUM(L43+M43+N43))*K43</f>
        <v>0.0132</v>
      </c>
      <c r="P43" s="21" t="s">
        <v>594</v>
      </c>
    </row>
    <row r="44" customFormat="false" ht="13.8" hidden="false" customHeight="false" outlineLevel="0" collapsed="false">
      <c r="A44" s="93" t="s">
        <v>508</v>
      </c>
      <c r="B44" s="93" t="s">
        <v>528</v>
      </c>
      <c r="C44" s="93" t="s">
        <v>507</v>
      </c>
      <c r="D44" s="93" t="s">
        <v>669</v>
      </c>
      <c r="E44" s="93" t="s">
        <v>639</v>
      </c>
      <c r="F44" s="93" t="s">
        <v>669</v>
      </c>
      <c r="G44" s="94" t="n">
        <v>0</v>
      </c>
      <c r="H44" s="95" t="n">
        <v>43831</v>
      </c>
      <c r="I44" s="95" t="n">
        <v>44196</v>
      </c>
      <c r="J44" s="96" t="n">
        <f aca="false">DATE(YEAR(H44)+1,MONTH(H44),DAY(H44))</f>
        <v>44197</v>
      </c>
      <c r="K44" s="97" t="n">
        <f aca="false">IF(H44&lt;=J44,VLOOKUP(DATEDIF(H44,I44,"m"),[1]Parameters!$L$2:$M$6,2,1),(DATEDIF(H44,I44,"m")+1)/12)</f>
        <v>1</v>
      </c>
      <c r="L44" s="22" t="n">
        <v>0.0071</v>
      </c>
      <c r="M44" s="99" t="n">
        <v>0.0047</v>
      </c>
      <c r="N44" s="100" t="n">
        <f aca="false">0.05% * F44</f>
        <v>0.0035</v>
      </c>
      <c r="O44" s="22" t="n">
        <f aca="false">(SUM(L44+M44+N44))*K44</f>
        <v>0.0153</v>
      </c>
      <c r="P44" s="21" t="s">
        <v>594</v>
      </c>
    </row>
    <row r="45" customFormat="false" ht="13.8" hidden="false" customHeight="false" outlineLevel="0" collapsed="false">
      <c r="A45" s="93" t="s">
        <v>508</v>
      </c>
      <c r="B45" s="93" t="s">
        <v>528</v>
      </c>
      <c r="C45" s="93" t="s">
        <v>507</v>
      </c>
      <c r="D45" s="93" t="s">
        <v>519</v>
      </c>
      <c r="E45" s="93" t="s">
        <v>639</v>
      </c>
      <c r="F45" s="93" t="s">
        <v>519</v>
      </c>
      <c r="G45" s="94" t="n">
        <v>0</v>
      </c>
      <c r="H45" s="95" t="n">
        <v>43831</v>
      </c>
      <c r="I45" s="95" t="n">
        <v>44196</v>
      </c>
      <c r="J45" s="96" t="n">
        <f aca="false">DATE(YEAR(H45)+1,MONTH(H45),DAY(H45))</f>
        <v>44197</v>
      </c>
      <c r="K45" s="97" t="n">
        <f aca="false">IF(H45&lt;=J45,VLOOKUP(DATEDIF(H45,I45,"m"),[1]Parameters!$L$2:$M$6,2,1),(DATEDIF(H45,I45,"m")+1)/12)</f>
        <v>1</v>
      </c>
      <c r="L45" s="22" t="n">
        <v>0.0083</v>
      </c>
      <c r="M45" s="99" t="n">
        <v>0.0055</v>
      </c>
      <c r="N45" s="100" t="n">
        <f aca="false">0.05% * F45</f>
        <v>0.004</v>
      </c>
      <c r="O45" s="22" t="n">
        <f aca="false">(SUM(L45+M45+N45))*K45</f>
        <v>0.0178</v>
      </c>
      <c r="P45" s="21" t="s">
        <v>594</v>
      </c>
    </row>
    <row r="46" customFormat="false" ht="13.8" hidden="false" customHeight="false" outlineLevel="0" collapsed="false">
      <c r="A46" s="93" t="s">
        <v>508</v>
      </c>
      <c r="B46" s="93" t="s">
        <v>528</v>
      </c>
      <c r="C46" s="93" t="s">
        <v>507</v>
      </c>
      <c r="D46" s="93" t="s">
        <v>670</v>
      </c>
      <c r="E46" s="93" t="s">
        <v>639</v>
      </c>
      <c r="F46" s="93" t="s">
        <v>670</v>
      </c>
      <c r="G46" s="94" t="n">
        <v>0</v>
      </c>
      <c r="H46" s="95" t="n">
        <v>43831</v>
      </c>
      <c r="I46" s="95" t="n">
        <v>44196</v>
      </c>
      <c r="J46" s="96" t="n">
        <f aca="false">DATE(YEAR(H46)+1,MONTH(H46),DAY(H46))</f>
        <v>44197</v>
      </c>
      <c r="K46" s="97" t="n">
        <f aca="false">IF(H46&lt;=J46,VLOOKUP(DATEDIF(H46,I46,"m"),[1]Parameters!$L$2:$M$6,2,1),(DATEDIF(H46,I46,"m")+1)/12)</f>
        <v>1</v>
      </c>
      <c r="L46" s="22" t="n">
        <v>0.0093</v>
      </c>
      <c r="M46" s="99" t="n">
        <v>0.0062</v>
      </c>
      <c r="N46" s="100" t="n">
        <f aca="false">0.05% * F46</f>
        <v>0.0045</v>
      </c>
      <c r="O46" s="22" t="n">
        <f aca="false">(SUM(L46+M46+N46))*K46</f>
        <v>0.02</v>
      </c>
      <c r="P46" s="21" t="s">
        <v>594</v>
      </c>
    </row>
    <row r="47" customFormat="false" ht="13.8" hidden="false" customHeight="false" outlineLevel="0" collapsed="false">
      <c r="A47" s="93" t="s">
        <v>508</v>
      </c>
      <c r="B47" s="93" t="s">
        <v>528</v>
      </c>
      <c r="C47" s="93" t="s">
        <v>507</v>
      </c>
      <c r="D47" s="93" t="s">
        <v>671</v>
      </c>
      <c r="E47" s="93" t="s">
        <v>639</v>
      </c>
      <c r="F47" s="93" t="s">
        <v>671</v>
      </c>
      <c r="G47" s="94" t="n">
        <v>0</v>
      </c>
      <c r="H47" s="95" t="n">
        <v>43831</v>
      </c>
      <c r="I47" s="95" t="n">
        <v>44196</v>
      </c>
      <c r="J47" s="96" t="n">
        <f aca="false">DATE(YEAR(H47)+1,MONTH(H47),DAY(H47))</f>
        <v>44197</v>
      </c>
      <c r="K47" s="97" t="n">
        <f aca="false">IF(H47&lt;=J47,VLOOKUP(DATEDIF(H47,I47,"m"),[1]Parameters!$L$2:$M$6,2,1),(DATEDIF(H47,I47,"m")+1)/12)</f>
        <v>1</v>
      </c>
      <c r="L47" s="22" t="n">
        <v>0.01</v>
      </c>
      <c r="M47" s="99" t="n">
        <v>0.0067</v>
      </c>
      <c r="N47" s="100" t="n">
        <f aca="false">0.05% * F47</f>
        <v>0.005</v>
      </c>
      <c r="O47" s="22" t="n">
        <f aca="false">(SUM(L47+M47+N47))*K47</f>
        <v>0.0217</v>
      </c>
      <c r="P47" s="21" t="s">
        <v>594</v>
      </c>
    </row>
    <row r="48" customFormat="false" ht="13.8" hidden="false" customHeight="false" outlineLevel="0" collapsed="false">
      <c r="A48" s="93" t="s">
        <v>508</v>
      </c>
      <c r="B48" s="93" t="s">
        <v>528</v>
      </c>
      <c r="C48" s="93" t="s">
        <v>507</v>
      </c>
      <c r="D48" s="93" t="s">
        <v>672</v>
      </c>
      <c r="E48" s="93" t="s">
        <v>639</v>
      </c>
      <c r="F48" s="93" t="s">
        <v>672</v>
      </c>
      <c r="G48" s="94" t="n">
        <v>0</v>
      </c>
      <c r="H48" s="95" t="n">
        <v>43831</v>
      </c>
      <c r="I48" s="95" t="n">
        <v>44196</v>
      </c>
      <c r="J48" s="96" t="n">
        <f aca="false">DATE(YEAR(H48)+1,MONTH(H48),DAY(H48))</f>
        <v>44197</v>
      </c>
      <c r="K48" s="97" t="n">
        <f aca="false">IF(H48&lt;=J48,VLOOKUP(DATEDIF(H48,I48,"m"),[1]Parameters!$L$2:$M$6,2,1),(DATEDIF(H48,I48,"m")+1)/12)</f>
        <v>1</v>
      </c>
      <c r="L48" s="22" t="n">
        <v>0.0109</v>
      </c>
      <c r="M48" s="99" t="n">
        <v>0.0073</v>
      </c>
      <c r="N48" s="100" t="n">
        <f aca="false">0.05% * F48</f>
        <v>0.0055</v>
      </c>
      <c r="O48" s="22" t="n">
        <f aca="false">(SUM(L48+M48+N48))*K48</f>
        <v>0.0237</v>
      </c>
      <c r="P48" s="21" t="s">
        <v>594</v>
      </c>
    </row>
    <row r="49" customFormat="false" ht="13.8" hidden="false" customHeight="false" outlineLevel="0" collapsed="false">
      <c r="A49" s="93" t="s">
        <v>508</v>
      </c>
      <c r="B49" s="93" t="s">
        <v>528</v>
      </c>
      <c r="C49" s="93" t="s">
        <v>507</v>
      </c>
      <c r="D49" s="93" t="s">
        <v>673</v>
      </c>
      <c r="E49" s="93" t="s">
        <v>639</v>
      </c>
      <c r="F49" s="93" t="s">
        <v>673</v>
      </c>
      <c r="G49" s="94" t="n">
        <v>0</v>
      </c>
      <c r="H49" s="95" t="n">
        <v>43831</v>
      </c>
      <c r="I49" s="95" t="n">
        <v>44196</v>
      </c>
      <c r="J49" s="96" t="n">
        <f aca="false">DATE(YEAR(H49)+1,MONTH(H49),DAY(H49))</f>
        <v>44197</v>
      </c>
      <c r="K49" s="97" t="n">
        <f aca="false">IF(H49&lt;=J49,VLOOKUP(DATEDIF(H49,I49,"m"),[1]Parameters!$L$2:$M$6,2,1),(DATEDIF(H49,I49,"m")+1)/12)</f>
        <v>1</v>
      </c>
      <c r="L49" s="22" t="n">
        <v>0.012</v>
      </c>
      <c r="M49" s="99" t="n">
        <v>0.008</v>
      </c>
      <c r="N49" s="100" t="n">
        <f aca="false">0.05% * F49</f>
        <v>0.006</v>
      </c>
      <c r="O49" s="22" t="n">
        <f aca="false">(SUM(L49+M49+N49))*K49</f>
        <v>0.026</v>
      </c>
      <c r="P49" s="21" t="s">
        <v>594</v>
      </c>
    </row>
    <row r="50" customFormat="false" ht="13.8" hidden="false" customHeight="false" outlineLevel="0" collapsed="false">
      <c r="A50" s="93" t="s">
        <v>508</v>
      </c>
      <c r="B50" s="93" t="s">
        <v>528</v>
      </c>
      <c r="C50" s="93" t="s">
        <v>507</v>
      </c>
      <c r="D50" s="93" t="s">
        <v>674</v>
      </c>
      <c r="E50" s="93" t="s">
        <v>639</v>
      </c>
      <c r="F50" s="93" t="s">
        <v>674</v>
      </c>
      <c r="G50" s="94" t="n">
        <v>0</v>
      </c>
      <c r="H50" s="95" t="n">
        <v>43831</v>
      </c>
      <c r="I50" s="95" t="n">
        <v>44196</v>
      </c>
      <c r="J50" s="96" t="n">
        <f aca="false">DATE(YEAR(H50)+1,MONTH(H50),DAY(H50))</f>
        <v>44197</v>
      </c>
      <c r="K50" s="97" t="n">
        <f aca="false">IF(H50&lt;=J50,VLOOKUP(DATEDIF(H50,I50,"m"),[1]Parameters!$L$2:$M$6,2,1),(DATEDIF(H50,I50,"m")+1)/12)</f>
        <v>1</v>
      </c>
      <c r="L50" s="22" t="n">
        <v>0.0135</v>
      </c>
      <c r="M50" s="99" t="n">
        <v>0.009</v>
      </c>
      <c r="N50" s="100" t="n">
        <f aca="false">0.05% * F50</f>
        <v>0.0065</v>
      </c>
      <c r="O50" s="22" t="n">
        <f aca="false">(SUM(L50+M50+N50))*K50</f>
        <v>0.029</v>
      </c>
      <c r="P50" s="21" t="s">
        <v>594</v>
      </c>
    </row>
    <row r="51" customFormat="false" ht="13.8" hidden="false" customHeight="false" outlineLevel="0" collapsed="false">
      <c r="A51" s="93" t="s">
        <v>508</v>
      </c>
      <c r="B51" s="93" t="s">
        <v>528</v>
      </c>
      <c r="C51" s="93" t="s">
        <v>507</v>
      </c>
      <c r="D51" s="93" t="s">
        <v>675</v>
      </c>
      <c r="E51" s="93" t="s">
        <v>639</v>
      </c>
      <c r="F51" s="93" t="s">
        <v>675</v>
      </c>
      <c r="G51" s="94" t="n">
        <v>0</v>
      </c>
      <c r="H51" s="95" t="n">
        <v>43831</v>
      </c>
      <c r="I51" s="95" t="n">
        <v>44196</v>
      </c>
      <c r="J51" s="96" t="n">
        <f aca="false">DATE(YEAR(H51)+1,MONTH(H51),DAY(H51))</f>
        <v>44197</v>
      </c>
      <c r="K51" s="97" t="n">
        <f aca="false">IF(H51&lt;=J51,VLOOKUP(DATEDIF(H51,I51,"m"),[1]Parameters!$L$2:$M$6,2,1),(DATEDIF(H51,I51,"m")+1)/12)</f>
        <v>1</v>
      </c>
      <c r="L51" s="22" t="n">
        <v>0.0147</v>
      </c>
      <c r="M51" s="99" t="n">
        <v>0.0098</v>
      </c>
      <c r="N51" s="100" t="n">
        <f aca="false">0.05% * F51</f>
        <v>0.007</v>
      </c>
      <c r="O51" s="22" t="n">
        <f aca="false">(SUM(L51+M51+N51))*K51</f>
        <v>0.0315</v>
      </c>
      <c r="P51" s="21" t="s">
        <v>594</v>
      </c>
    </row>
    <row r="52" customFormat="false" ht="13.8" hidden="false" customHeight="false" outlineLevel="0" collapsed="false">
      <c r="A52" s="93" t="s">
        <v>508</v>
      </c>
      <c r="B52" s="93" t="s">
        <v>528</v>
      </c>
      <c r="C52" s="93" t="s">
        <v>507</v>
      </c>
      <c r="D52" s="93" t="s">
        <v>539</v>
      </c>
      <c r="E52" s="93" t="s">
        <v>639</v>
      </c>
      <c r="F52" s="93" t="s">
        <v>539</v>
      </c>
      <c r="G52" s="101" t="n">
        <v>0</v>
      </c>
      <c r="H52" s="95" t="n">
        <v>43831</v>
      </c>
      <c r="I52" s="95" t="n">
        <v>44196</v>
      </c>
      <c r="J52" s="96" t="n">
        <f aca="false">DATE(YEAR(H52)+1,MONTH(H52),DAY(H52))</f>
        <v>44197</v>
      </c>
      <c r="K52" s="97" t="n">
        <f aca="false">IF(H52&lt;=J52,VLOOKUP(DATEDIF(H52,I52,"m"),[1]Parameters!$L$2:$M$6,2,1),(DATEDIF(H52,I52,"m")+1)/12)</f>
        <v>1</v>
      </c>
      <c r="L52" s="22" t="n">
        <v>0.0158</v>
      </c>
      <c r="M52" s="102" t="n">
        <v>0.0105</v>
      </c>
      <c r="N52" s="100" t="n">
        <f aca="false">0.05% * F52</f>
        <v>0.0075</v>
      </c>
      <c r="O52" s="22" t="n">
        <f aca="false">(SUM(L52+M52+N52))*K52</f>
        <v>0.0338</v>
      </c>
      <c r="P52" s="21" t="s">
        <v>594</v>
      </c>
    </row>
    <row r="53" customFormat="false" ht="13.8" hidden="false" customHeight="false" outlineLevel="0" collapsed="false">
      <c r="A53" s="93" t="s">
        <v>508</v>
      </c>
      <c r="B53" s="93" t="s">
        <v>528</v>
      </c>
      <c r="C53" s="93" t="s">
        <v>507</v>
      </c>
      <c r="D53" s="93" t="s">
        <v>535</v>
      </c>
      <c r="E53" s="93" t="s">
        <v>639</v>
      </c>
      <c r="F53" s="93" t="s">
        <v>535</v>
      </c>
      <c r="G53" s="101" t="n">
        <v>0</v>
      </c>
      <c r="H53" s="95" t="n">
        <v>43831</v>
      </c>
      <c r="I53" s="95" t="n">
        <v>44196</v>
      </c>
      <c r="J53" s="96" t="n">
        <f aca="false">DATE(YEAR(H53)+1,MONTH(H53),DAY(H53))</f>
        <v>44197</v>
      </c>
      <c r="K53" s="97" t="n">
        <f aca="false">IF(H53&lt;=J53,VLOOKUP(DATEDIF(H53,I53,"m"),[1]Parameters!$L$2:$M$6,2,1),(DATEDIF(H53,I53,"m")+1)/12)</f>
        <v>1</v>
      </c>
      <c r="L53" s="22" t="n">
        <v>0.0201</v>
      </c>
      <c r="M53" s="103" t="n">
        <v>0.0135</v>
      </c>
      <c r="N53" s="100" t="n">
        <f aca="false">0.05% * F53</f>
        <v>0.008</v>
      </c>
      <c r="O53" s="22" t="n">
        <f aca="false">(SUM(L53+M53+N53))*K53</f>
        <v>0.0416</v>
      </c>
      <c r="P53" s="21" t="s">
        <v>594</v>
      </c>
    </row>
    <row r="54" customFormat="false" ht="13.8" hidden="false" customHeight="false" outlineLevel="0" collapsed="false">
      <c r="A54" s="93" t="s">
        <v>508</v>
      </c>
      <c r="B54" s="93" t="s">
        <v>528</v>
      </c>
      <c r="C54" s="93" t="s">
        <v>507</v>
      </c>
      <c r="D54" s="93" t="s">
        <v>676</v>
      </c>
      <c r="E54" s="93" t="s">
        <v>639</v>
      </c>
      <c r="F54" s="93" t="s">
        <v>676</v>
      </c>
      <c r="G54" s="101" t="n">
        <v>0</v>
      </c>
      <c r="H54" s="95" t="n">
        <v>43831</v>
      </c>
      <c r="I54" s="95" t="n">
        <v>44196</v>
      </c>
      <c r="J54" s="96" t="n">
        <f aca="false">DATE(YEAR(H54)+1,MONTH(H54),DAY(H54))</f>
        <v>44197</v>
      </c>
      <c r="K54" s="97" t="n">
        <f aca="false">IF(H54&lt;=J54,VLOOKUP(DATEDIF(H54,I54,"m"),[1]Parameters!$L$2:$M$6,2,1),(DATEDIF(H54,I54,"m")+1)/12)</f>
        <v>1</v>
      </c>
      <c r="L54" s="22" t="n">
        <v>0.0179</v>
      </c>
      <c r="M54" s="103" t="n">
        <v>0.0119</v>
      </c>
      <c r="N54" s="100" t="n">
        <f aca="false">0.05% * F54</f>
        <v>0.0085</v>
      </c>
      <c r="O54" s="22" t="n">
        <f aca="false">(SUM(L54+M54+N54))*K54</f>
        <v>0.0383</v>
      </c>
      <c r="P54" s="21" t="s">
        <v>594</v>
      </c>
    </row>
    <row r="55" customFormat="false" ht="13.8" hidden="false" customHeight="false" outlineLevel="0" collapsed="false">
      <c r="A55" s="93" t="s">
        <v>508</v>
      </c>
      <c r="B55" s="93" t="s">
        <v>528</v>
      </c>
      <c r="C55" s="93" t="s">
        <v>507</v>
      </c>
      <c r="D55" s="93" t="s">
        <v>677</v>
      </c>
      <c r="E55" s="93" t="s">
        <v>639</v>
      </c>
      <c r="F55" s="93" t="s">
        <v>677</v>
      </c>
      <c r="G55" s="101" t="n">
        <v>0</v>
      </c>
      <c r="H55" s="95" t="n">
        <v>43831</v>
      </c>
      <c r="I55" s="95" t="n">
        <v>44196</v>
      </c>
      <c r="J55" s="96" t="n">
        <f aca="false">DATE(YEAR(H55)+1,MONTH(H55),DAY(H55))</f>
        <v>44197</v>
      </c>
      <c r="K55" s="97" t="n">
        <f aca="false">IF(H55&lt;=J55,VLOOKUP(DATEDIF(H55,I55,"m"),[1]Parameters!$L$2:$M$6,2,1),(DATEDIF(H55,I55,"m")+1)/12)</f>
        <v>1</v>
      </c>
      <c r="L55" s="22" t="n">
        <v>0.0189</v>
      </c>
      <c r="M55" s="103" t="n">
        <v>0.0126</v>
      </c>
      <c r="N55" s="100" t="n">
        <f aca="false">0.05% * F55</f>
        <v>0.009</v>
      </c>
      <c r="O55" s="22" t="n">
        <f aca="false">(SUM(L55+M55+N55))*K55</f>
        <v>0.0405</v>
      </c>
      <c r="P55" s="21" t="s">
        <v>594</v>
      </c>
    </row>
    <row r="56" customFormat="false" ht="13.8" hidden="false" customHeight="false" outlineLevel="0" collapsed="false">
      <c r="A56" s="93" t="s">
        <v>508</v>
      </c>
      <c r="B56" s="93" t="s">
        <v>528</v>
      </c>
      <c r="C56" s="93" t="s">
        <v>507</v>
      </c>
      <c r="D56" s="93" t="s">
        <v>678</v>
      </c>
      <c r="E56" s="93" t="s">
        <v>639</v>
      </c>
      <c r="F56" s="93" t="s">
        <v>678</v>
      </c>
      <c r="G56" s="101" t="n">
        <v>0</v>
      </c>
      <c r="H56" s="95" t="n">
        <v>43831</v>
      </c>
      <c r="I56" s="95" t="n">
        <v>44196</v>
      </c>
      <c r="J56" s="96" t="n">
        <f aca="false">DATE(YEAR(H56)+1,MONTH(H56),DAY(H56))</f>
        <v>44197</v>
      </c>
      <c r="K56" s="97" t="n">
        <f aca="false">IF(H56&lt;=J56,VLOOKUP(DATEDIF(H56,I56,"m"),[1]Parameters!$L$2:$M$6,2,1),(DATEDIF(H56,I56,"m")+1)/12)</f>
        <v>1</v>
      </c>
      <c r="L56" s="22" t="n">
        <v>0.0201</v>
      </c>
      <c r="M56" s="103" t="n">
        <v>0.0134</v>
      </c>
      <c r="N56" s="100" t="n">
        <f aca="false">0.05% * F56</f>
        <v>0.0095</v>
      </c>
      <c r="O56" s="22" t="n">
        <f aca="false">(SUM(L56+M56+N56))*K56</f>
        <v>0.043</v>
      </c>
      <c r="P56" s="21" t="s">
        <v>594</v>
      </c>
    </row>
    <row r="57" customFormat="false" ht="13.8" hidden="false" customHeight="false" outlineLevel="0" collapsed="false">
      <c r="A57" s="93" t="s">
        <v>508</v>
      </c>
      <c r="B57" s="93" t="s">
        <v>528</v>
      </c>
      <c r="C57" s="93" t="s">
        <v>507</v>
      </c>
      <c r="D57" s="93" t="s">
        <v>679</v>
      </c>
      <c r="E57" s="93" t="s">
        <v>639</v>
      </c>
      <c r="F57" s="93" t="s">
        <v>679</v>
      </c>
      <c r="G57" s="101" t="n">
        <v>0</v>
      </c>
      <c r="H57" s="95" t="n">
        <v>43831</v>
      </c>
      <c r="I57" s="95" t="n">
        <v>44196</v>
      </c>
      <c r="J57" s="96" t="n">
        <f aca="false">DATE(YEAR(H57)+1,MONTH(H57),DAY(H57))</f>
        <v>44197</v>
      </c>
      <c r="K57" s="97" t="n">
        <f aca="false">IF(H57&lt;=J57,VLOOKUP(DATEDIF(H57,I57,"m"),[1]Parameters!$L$2:$M$6,2,1),(DATEDIF(H57,I57,"m")+1)/12)</f>
        <v>1</v>
      </c>
      <c r="L57" s="22" t="n">
        <v>0.0211</v>
      </c>
      <c r="M57" s="103" t="n">
        <v>0.0141</v>
      </c>
      <c r="N57" s="100" t="n">
        <f aca="false">0.05% * F57</f>
        <v>0.01</v>
      </c>
      <c r="O57" s="22" t="n">
        <f aca="false">(SUM(L57+M57+N57))*K57</f>
        <v>0.0452</v>
      </c>
      <c r="P57" s="21" t="s">
        <v>594</v>
      </c>
    </row>
    <row r="58" customFormat="false" ht="13.8" hidden="false" customHeight="false" outlineLevel="0" collapsed="false">
      <c r="A58" s="93" t="s">
        <v>508</v>
      </c>
      <c r="B58" s="93" t="s">
        <v>528</v>
      </c>
      <c r="C58" s="93" t="s">
        <v>507</v>
      </c>
      <c r="D58" s="93" t="s">
        <v>680</v>
      </c>
      <c r="E58" s="93" t="s">
        <v>639</v>
      </c>
      <c r="F58" s="93" t="s">
        <v>680</v>
      </c>
      <c r="G58" s="101" t="n">
        <v>0</v>
      </c>
      <c r="H58" s="95" t="n">
        <v>43831</v>
      </c>
      <c r="I58" s="95" t="n">
        <v>44196</v>
      </c>
      <c r="J58" s="96" t="n">
        <f aca="false">DATE(YEAR(H58)+1,MONTH(H58),DAY(H58))</f>
        <v>44197</v>
      </c>
      <c r="K58" s="97" t="n">
        <f aca="false">IF(H58&lt;=J58,VLOOKUP(DATEDIF(H58,I58,"m"),[1]Parameters!$L$2:$M$6,2,1),(DATEDIF(H58,I58,"m")+1)/12)</f>
        <v>1</v>
      </c>
      <c r="L58" s="22" t="n">
        <v>0.0222</v>
      </c>
      <c r="M58" s="103" t="n">
        <v>0.0148</v>
      </c>
      <c r="N58" s="100" t="n">
        <f aca="false">0.05% * F58</f>
        <v>0.0105</v>
      </c>
      <c r="O58" s="22" t="n">
        <f aca="false">(SUM(L58+M58+N58))*K58</f>
        <v>0.0475</v>
      </c>
      <c r="P58" s="21" t="s">
        <v>594</v>
      </c>
    </row>
    <row r="59" customFormat="false" ht="13.8" hidden="false" customHeight="false" outlineLevel="0" collapsed="false">
      <c r="A59" s="93" t="s">
        <v>508</v>
      </c>
      <c r="B59" s="93" t="s">
        <v>528</v>
      </c>
      <c r="C59" s="93" t="s">
        <v>507</v>
      </c>
      <c r="D59" s="93" t="s">
        <v>681</v>
      </c>
      <c r="E59" s="93" t="s">
        <v>639</v>
      </c>
      <c r="F59" s="93" t="s">
        <v>681</v>
      </c>
      <c r="G59" s="101" t="n">
        <v>0</v>
      </c>
      <c r="H59" s="95" t="n">
        <v>43831</v>
      </c>
      <c r="I59" s="95" t="n">
        <v>44196</v>
      </c>
      <c r="J59" s="96" t="n">
        <f aca="false">DATE(YEAR(H59)+1,MONTH(H59),DAY(H59))</f>
        <v>44197</v>
      </c>
      <c r="K59" s="97" t="n">
        <f aca="false">IF(H59&lt;=J59,VLOOKUP(DATEDIF(H59,I59,"m"),[1]Parameters!$L$2:$M$6,2,1),(DATEDIF(H59,I59,"m")+1)/12)</f>
        <v>1</v>
      </c>
      <c r="L59" s="22" t="n">
        <v>0.0232</v>
      </c>
      <c r="M59" s="103" t="n">
        <v>0.0155</v>
      </c>
      <c r="N59" s="100" t="n">
        <f aca="false">0.05% * F59</f>
        <v>0.011</v>
      </c>
      <c r="O59" s="22" t="n">
        <f aca="false">(SUM(L59+M59+N59))*K59</f>
        <v>0.0497</v>
      </c>
      <c r="P59" s="21" t="s">
        <v>594</v>
      </c>
    </row>
    <row r="60" customFormat="false" ht="13.8" hidden="false" customHeight="false" outlineLevel="0" collapsed="false">
      <c r="A60" s="93" t="s">
        <v>508</v>
      </c>
      <c r="B60" s="93" t="s">
        <v>528</v>
      </c>
      <c r="C60" s="93" t="s">
        <v>507</v>
      </c>
      <c r="D60" s="93" t="s">
        <v>682</v>
      </c>
      <c r="E60" s="93" t="s">
        <v>639</v>
      </c>
      <c r="F60" s="93" t="s">
        <v>682</v>
      </c>
      <c r="G60" s="101" t="n">
        <v>0</v>
      </c>
      <c r="H60" s="95" t="n">
        <v>43831</v>
      </c>
      <c r="I60" s="95" t="n">
        <v>44196</v>
      </c>
      <c r="J60" s="96" t="n">
        <f aca="false">DATE(YEAR(H60)+1,MONTH(H60),DAY(H60))</f>
        <v>44197</v>
      </c>
      <c r="K60" s="97" t="n">
        <f aca="false">IF(H60&lt;=J60,VLOOKUP(DATEDIF(H60,I60,"m"),[1]Parameters!$L$2:$M$6,2,1),(DATEDIF(H60,I60,"m")+1)/12)</f>
        <v>1</v>
      </c>
      <c r="L60" s="22" t="n">
        <v>0.0243</v>
      </c>
      <c r="M60" s="103" t="n">
        <v>0.0162</v>
      </c>
      <c r="N60" s="100" t="n">
        <f aca="false">0.05% * F60</f>
        <v>0.0115</v>
      </c>
      <c r="O60" s="22" t="n">
        <f aca="false">(SUM(L60+M60+N60))*K60</f>
        <v>0.052</v>
      </c>
      <c r="P60" s="21" t="s">
        <v>594</v>
      </c>
    </row>
    <row r="61" customFormat="false" ht="13.8" hidden="false" customHeight="false" outlineLevel="0" collapsed="false">
      <c r="A61" s="93" t="s">
        <v>508</v>
      </c>
      <c r="B61" s="93" t="s">
        <v>528</v>
      </c>
      <c r="C61" s="93" t="s">
        <v>507</v>
      </c>
      <c r="D61" s="93" t="s">
        <v>683</v>
      </c>
      <c r="E61" s="93" t="s">
        <v>639</v>
      </c>
      <c r="F61" s="93" t="s">
        <v>683</v>
      </c>
      <c r="G61" s="101" t="n">
        <v>0</v>
      </c>
      <c r="H61" s="95" t="n">
        <v>43831</v>
      </c>
      <c r="I61" s="95" t="n">
        <v>44196</v>
      </c>
      <c r="J61" s="96" t="n">
        <f aca="false">DATE(YEAR(H61)+1,MONTH(H61),DAY(H61))</f>
        <v>44197</v>
      </c>
      <c r="K61" s="97" t="n">
        <f aca="false">IF(H61&lt;=J61,VLOOKUP(DATEDIF(H61,I61,"m"),[1]Parameters!$L$2:$M$6,2,1),(DATEDIF(H61,I61,"m")+1)/12)</f>
        <v>1</v>
      </c>
      <c r="L61" s="22" t="n">
        <v>0.0306</v>
      </c>
      <c r="M61" s="103" t="n">
        <v>0.0204</v>
      </c>
      <c r="N61" s="100" t="n">
        <f aca="false">0.05% * F61</f>
        <v>0.012</v>
      </c>
      <c r="O61" s="22" t="n">
        <f aca="false">(SUM(L61+M61+N61))*K61</f>
        <v>0.063</v>
      </c>
      <c r="P61" s="21" t="s">
        <v>594</v>
      </c>
    </row>
    <row r="62" customFormat="false" ht="13.8" hidden="false" customHeight="false" outlineLevel="0" collapsed="false">
      <c r="A62" s="93" t="s">
        <v>508</v>
      </c>
      <c r="B62" s="93" t="s">
        <v>528</v>
      </c>
      <c r="C62" s="93" t="s">
        <v>507</v>
      </c>
      <c r="D62" s="93" t="s">
        <v>684</v>
      </c>
      <c r="E62" s="93" t="s">
        <v>639</v>
      </c>
      <c r="F62" s="93" t="s">
        <v>684</v>
      </c>
      <c r="G62" s="101" t="n">
        <v>0</v>
      </c>
      <c r="H62" s="95" t="n">
        <v>43831</v>
      </c>
      <c r="I62" s="95" t="n">
        <v>44196</v>
      </c>
      <c r="J62" s="96" t="n">
        <f aca="false">DATE(YEAR(H62)+1,MONTH(H62),DAY(H62))</f>
        <v>44197</v>
      </c>
      <c r="K62" s="97" t="n">
        <f aca="false">IF(H62&lt;=J62,VLOOKUP(DATEDIF(H62,I62,"m"),[1]Parameters!$L$2:$M$6,2,1),(DATEDIF(H62,I62,"m")+1)/12)</f>
        <v>1</v>
      </c>
      <c r="L62" s="22" t="n">
        <v>0.0317</v>
      </c>
      <c r="M62" s="103" t="n">
        <v>0.0212</v>
      </c>
      <c r="N62" s="100" t="n">
        <f aca="false">0.05% * F62</f>
        <v>0.0125</v>
      </c>
      <c r="O62" s="22" t="n">
        <f aca="false">(SUM(L62+M62+N62))*K62</f>
        <v>0.0654</v>
      </c>
      <c r="P62" s="21" t="s">
        <v>594</v>
      </c>
    </row>
    <row r="63" customFormat="false" ht="13.8" hidden="false" customHeight="false" outlineLevel="0" collapsed="false">
      <c r="A63" s="93" t="s">
        <v>508</v>
      </c>
      <c r="B63" s="93" t="s">
        <v>528</v>
      </c>
      <c r="C63" s="93" t="s">
        <v>507</v>
      </c>
      <c r="D63" s="93" t="s">
        <v>685</v>
      </c>
      <c r="E63" s="93" t="s">
        <v>639</v>
      </c>
      <c r="F63" s="94" t="n">
        <v>30</v>
      </c>
      <c r="G63" s="101" t="n">
        <v>0</v>
      </c>
      <c r="H63" s="95" t="n">
        <v>43831</v>
      </c>
      <c r="I63" s="95" t="n">
        <v>44196</v>
      </c>
      <c r="J63" s="96" t="n">
        <f aca="false">DATE(YEAR(H63)+1,MONTH(H63),DAY(H63))</f>
        <v>44197</v>
      </c>
      <c r="K63" s="97" t="n">
        <f aca="false">IF(H63&lt;=J63,VLOOKUP(DATEDIF(H63,I63,"m"),[1]Parameters!$L$2:$M$6,2,1),(DATEDIF(H63,I63,"m")+1)/12)</f>
        <v>1</v>
      </c>
      <c r="L63" s="100" t="n">
        <f aca="false">3.17% + (0.15% * (F63- 25))</f>
        <v>0.0392</v>
      </c>
      <c r="M63" s="100" t="n">
        <f aca="false">2.12% + (0.15% * (F63- 25))</f>
        <v>0.0287</v>
      </c>
      <c r="N63" s="100" t="n">
        <f aca="false">0.05% * F63</f>
        <v>0.015</v>
      </c>
      <c r="O63" s="22" t="n">
        <f aca="false">(SUM(L63+M63+N63))*K63</f>
        <v>0.0829</v>
      </c>
      <c r="P63" s="21" t="s">
        <v>594</v>
      </c>
    </row>
    <row r="64" customFormat="false" ht="13.8" hidden="false" customHeight="false" outlineLevel="0" collapsed="false">
      <c r="A64" s="93" t="s">
        <v>508</v>
      </c>
      <c r="B64" s="93" t="s">
        <v>537</v>
      </c>
      <c r="C64" s="93" t="s">
        <v>507</v>
      </c>
      <c r="D64" s="93" t="s">
        <v>535</v>
      </c>
      <c r="E64" s="93" t="s">
        <v>639</v>
      </c>
      <c r="F64" s="93" t="s">
        <v>535</v>
      </c>
      <c r="G64" s="101" t="n">
        <v>0</v>
      </c>
      <c r="H64" s="95" t="n">
        <v>43831</v>
      </c>
      <c r="I64" s="95" t="n">
        <v>44196</v>
      </c>
      <c r="J64" s="96" t="n">
        <f aca="false">DATE(YEAR(H64)+1,MONTH(H64),DAY(H64))</f>
        <v>44197</v>
      </c>
      <c r="K64" s="97" t="n">
        <f aca="false">IF(H64&lt;=J64,VLOOKUP(DATEDIF(H64,I64,"m"),[1]Parameters!$L$2:$M$6,2,1),(DATEDIF(H64,I64,"m")+1)/12)</f>
        <v>1</v>
      </c>
      <c r="L64" s="22" t="n">
        <v>0.0201</v>
      </c>
      <c r="M64" s="103" t="n">
        <v>0.0135</v>
      </c>
      <c r="N64" s="100" t="n">
        <f aca="false">0.05% * F64</f>
        <v>0.008</v>
      </c>
      <c r="O64" s="22" t="n">
        <f aca="false">(SUM(L64+M64+N64))*K64</f>
        <v>0.0416</v>
      </c>
      <c r="P64" s="21" t="s">
        <v>594</v>
      </c>
    </row>
    <row r="65" customFormat="false" ht="13.8" hidden="false" customHeight="false" outlineLevel="0" collapsed="false">
      <c r="A65" s="93" t="s">
        <v>508</v>
      </c>
      <c r="B65" s="93" t="s">
        <v>537</v>
      </c>
      <c r="C65" s="93" t="s">
        <v>507</v>
      </c>
      <c r="D65" s="93" t="s">
        <v>676</v>
      </c>
      <c r="E65" s="93" t="s">
        <v>639</v>
      </c>
      <c r="F65" s="93" t="s">
        <v>676</v>
      </c>
      <c r="G65" s="101" t="n">
        <v>0</v>
      </c>
      <c r="H65" s="95" t="n">
        <v>43831</v>
      </c>
      <c r="I65" s="95" t="n">
        <v>44196</v>
      </c>
      <c r="J65" s="96" t="n">
        <f aca="false">DATE(YEAR(H65)+1,MONTH(H65),DAY(H65))</f>
        <v>44197</v>
      </c>
      <c r="K65" s="97" t="n">
        <f aca="false">IF(H65&lt;=J65,VLOOKUP(DATEDIF(H65,I65,"m"),[1]Parameters!$L$2:$M$6,2,1),(DATEDIF(H65,I65,"m")+1)/12)</f>
        <v>1</v>
      </c>
      <c r="L65" s="22" t="n">
        <v>0.0179</v>
      </c>
      <c r="M65" s="103" t="n">
        <v>0.0119</v>
      </c>
      <c r="N65" s="100" t="n">
        <f aca="false">0.05% * F65</f>
        <v>0.0085</v>
      </c>
      <c r="O65" s="22" t="n">
        <f aca="false">(SUM(L65+M65+N65))*K65</f>
        <v>0.0383</v>
      </c>
      <c r="P65" s="21" t="s">
        <v>594</v>
      </c>
    </row>
    <row r="66" customFormat="false" ht="13.8" hidden="false" customHeight="false" outlineLevel="0" collapsed="false">
      <c r="A66" s="93" t="s">
        <v>508</v>
      </c>
      <c r="B66" s="93" t="s">
        <v>537</v>
      </c>
      <c r="C66" s="93" t="s">
        <v>507</v>
      </c>
      <c r="D66" s="93" t="s">
        <v>677</v>
      </c>
      <c r="E66" s="93" t="s">
        <v>639</v>
      </c>
      <c r="F66" s="93" t="s">
        <v>677</v>
      </c>
      <c r="G66" s="101" t="n">
        <v>0</v>
      </c>
      <c r="H66" s="95" t="n">
        <v>43831</v>
      </c>
      <c r="I66" s="95" t="n">
        <v>44196</v>
      </c>
      <c r="J66" s="96" t="n">
        <f aca="false">DATE(YEAR(H66)+1,MONTH(H66),DAY(H66))</f>
        <v>44197</v>
      </c>
      <c r="K66" s="97" t="n">
        <f aca="false">IF(H66&lt;=J66,VLOOKUP(DATEDIF(H66,I66,"m"),[1]Parameters!$L$2:$M$6,2,1),(DATEDIF(H66,I66,"m")+1)/12)</f>
        <v>1</v>
      </c>
      <c r="L66" s="22" t="n">
        <v>0.0189</v>
      </c>
      <c r="M66" s="103" t="n">
        <v>0.0126</v>
      </c>
      <c r="N66" s="100" t="n">
        <f aca="false">0.05% * F66</f>
        <v>0.009</v>
      </c>
      <c r="O66" s="22" t="n">
        <f aca="false">(SUM(L66+M66+N66))*K66</f>
        <v>0.0405</v>
      </c>
      <c r="P66" s="21" t="s">
        <v>594</v>
      </c>
    </row>
    <row r="67" customFormat="false" ht="13.8" hidden="false" customHeight="false" outlineLevel="0" collapsed="false">
      <c r="A67" s="93" t="s">
        <v>508</v>
      </c>
      <c r="B67" s="93" t="s">
        <v>537</v>
      </c>
      <c r="C67" s="93" t="s">
        <v>507</v>
      </c>
      <c r="D67" s="93" t="s">
        <v>678</v>
      </c>
      <c r="E67" s="93" t="s">
        <v>639</v>
      </c>
      <c r="F67" s="93" t="s">
        <v>678</v>
      </c>
      <c r="G67" s="101" t="n">
        <v>0</v>
      </c>
      <c r="H67" s="95" t="n">
        <v>43831</v>
      </c>
      <c r="I67" s="95" t="n">
        <v>44196</v>
      </c>
      <c r="J67" s="96" t="n">
        <f aca="false">DATE(YEAR(H67)+1,MONTH(H67),DAY(H67))</f>
        <v>44197</v>
      </c>
      <c r="K67" s="97" t="n">
        <f aca="false">IF(H67&lt;=J67,VLOOKUP(DATEDIF(H67,I67,"m"),[1]Parameters!$L$2:$M$6,2,1),(DATEDIF(H67,I67,"m")+1)/12)</f>
        <v>1</v>
      </c>
      <c r="L67" s="22" t="n">
        <v>0.0201</v>
      </c>
      <c r="M67" s="103" t="n">
        <v>0.0134</v>
      </c>
      <c r="N67" s="100" t="n">
        <f aca="false">0.05% * F67</f>
        <v>0.0095</v>
      </c>
      <c r="O67" s="22" t="n">
        <f aca="false">(SUM(L67+M67+N67))*K67</f>
        <v>0.043</v>
      </c>
      <c r="P67" s="21" t="s">
        <v>594</v>
      </c>
    </row>
    <row r="68" customFormat="false" ht="13.8" hidden="false" customHeight="false" outlineLevel="0" collapsed="false">
      <c r="A68" s="93" t="s">
        <v>508</v>
      </c>
      <c r="B68" s="93" t="s">
        <v>537</v>
      </c>
      <c r="C68" s="93" t="s">
        <v>507</v>
      </c>
      <c r="D68" s="93" t="s">
        <v>679</v>
      </c>
      <c r="E68" s="93" t="s">
        <v>639</v>
      </c>
      <c r="F68" s="93" t="s">
        <v>679</v>
      </c>
      <c r="G68" s="101" t="n">
        <v>0</v>
      </c>
      <c r="H68" s="95" t="n">
        <v>43831</v>
      </c>
      <c r="I68" s="95" t="n">
        <v>44196</v>
      </c>
      <c r="J68" s="96" t="n">
        <f aca="false">DATE(YEAR(H68)+1,MONTH(H68),DAY(H68))</f>
        <v>44197</v>
      </c>
      <c r="K68" s="97" t="n">
        <f aca="false">IF(H68&lt;=J68,VLOOKUP(DATEDIF(H68,I68,"m"),[1]Parameters!$L$2:$M$6,2,1),(DATEDIF(H68,I68,"m")+1)/12)</f>
        <v>1</v>
      </c>
      <c r="L68" s="22" t="n">
        <v>0.0211</v>
      </c>
      <c r="M68" s="103" t="n">
        <v>0.0141</v>
      </c>
      <c r="N68" s="100" t="n">
        <f aca="false">0.05% * F68</f>
        <v>0.01</v>
      </c>
      <c r="O68" s="22" t="n">
        <f aca="false">(SUM(L68+M68+N68))*K68</f>
        <v>0.0452</v>
      </c>
      <c r="P68" s="21" t="s">
        <v>594</v>
      </c>
    </row>
    <row r="69" customFormat="false" ht="13.8" hidden="false" customHeight="false" outlineLevel="0" collapsed="false">
      <c r="A69" s="93" t="s">
        <v>508</v>
      </c>
      <c r="B69" s="93" t="s">
        <v>537</v>
      </c>
      <c r="C69" s="93" t="s">
        <v>507</v>
      </c>
      <c r="D69" s="93" t="s">
        <v>680</v>
      </c>
      <c r="E69" s="93" t="s">
        <v>639</v>
      </c>
      <c r="F69" s="93" t="s">
        <v>680</v>
      </c>
      <c r="G69" s="101" t="n">
        <v>0</v>
      </c>
      <c r="H69" s="95" t="n">
        <v>43831</v>
      </c>
      <c r="I69" s="95" t="n">
        <v>44196</v>
      </c>
      <c r="J69" s="96" t="n">
        <f aca="false">DATE(YEAR(H69)+1,MONTH(H69),DAY(H69))</f>
        <v>44197</v>
      </c>
      <c r="K69" s="97" t="n">
        <f aca="false">IF(H69&lt;=J69,VLOOKUP(DATEDIF(H69,I69,"m"),[1]Parameters!$L$2:$M$6,2,1),(DATEDIF(H69,I69,"m")+1)/12)</f>
        <v>1</v>
      </c>
      <c r="L69" s="22" t="n">
        <v>0.0222</v>
      </c>
      <c r="M69" s="103" t="n">
        <v>0.0148</v>
      </c>
      <c r="N69" s="100" t="n">
        <f aca="false">0.05% * F69</f>
        <v>0.0105</v>
      </c>
      <c r="O69" s="22" t="n">
        <f aca="false">(SUM(L69+M69+N69))*K69</f>
        <v>0.0475</v>
      </c>
      <c r="P69" s="21" t="s">
        <v>594</v>
      </c>
    </row>
    <row r="70" customFormat="false" ht="13.8" hidden="false" customHeight="false" outlineLevel="0" collapsed="false">
      <c r="A70" s="93" t="s">
        <v>508</v>
      </c>
      <c r="B70" s="93" t="s">
        <v>537</v>
      </c>
      <c r="C70" s="93" t="s">
        <v>507</v>
      </c>
      <c r="D70" s="93" t="s">
        <v>681</v>
      </c>
      <c r="E70" s="93" t="s">
        <v>639</v>
      </c>
      <c r="F70" s="93" t="s">
        <v>681</v>
      </c>
      <c r="G70" s="101" t="n">
        <v>0</v>
      </c>
      <c r="H70" s="95" t="n">
        <v>43831</v>
      </c>
      <c r="I70" s="95" t="n">
        <v>44196</v>
      </c>
      <c r="J70" s="96" t="n">
        <f aca="false">DATE(YEAR(H70)+1,MONTH(H70),DAY(H70))</f>
        <v>44197</v>
      </c>
      <c r="K70" s="97" t="n">
        <f aca="false">IF(H70&lt;=J70,VLOOKUP(DATEDIF(H70,I70,"m"),[1]Parameters!$L$2:$M$6,2,1),(DATEDIF(H70,I70,"m")+1)/12)</f>
        <v>1</v>
      </c>
      <c r="L70" s="22" t="n">
        <v>0.0232</v>
      </c>
      <c r="M70" s="102" t="n">
        <v>0.0155</v>
      </c>
      <c r="N70" s="100" t="n">
        <f aca="false">0.05% * F70</f>
        <v>0.011</v>
      </c>
      <c r="O70" s="22" t="n">
        <f aca="false">(SUM(L70+M70+N70))*K70</f>
        <v>0.0497</v>
      </c>
      <c r="P70" s="21" t="s">
        <v>594</v>
      </c>
    </row>
    <row r="71" customFormat="false" ht="13.8" hidden="false" customHeight="false" outlineLevel="0" collapsed="false">
      <c r="A71" s="93" t="s">
        <v>508</v>
      </c>
      <c r="B71" s="93" t="s">
        <v>537</v>
      </c>
      <c r="C71" s="93" t="s">
        <v>507</v>
      </c>
      <c r="D71" s="93" t="s">
        <v>682</v>
      </c>
      <c r="E71" s="93" t="s">
        <v>639</v>
      </c>
      <c r="F71" s="93" t="s">
        <v>682</v>
      </c>
      <c r="G71" s="101" t="n">
        <v>0</v>
      </c>
      <c r="H71" s="95" t="n">
        <v>43831</v>
      </c>
      <c r="I71" s="95" t="n">
        <v>44196</v>
      </c>
      <c r="J71" s="96" t="n">
        <f aca="false">DATE(YEAR(H71)+1,MONTH(H71),DAY(H71))</f>
        <v>44197</v>
      </c>
      <c r="K71" s="97" t="n">
        <f aca="false">IF(H71&lt;=J71,VLOOKUP(DATEDIF(H71,I71,"m"),[1]Parameters!$L$2:$M$6,2,1),(DATEDIF(H71,I71,"m")+1)/12)</f>
        <v>1</v>
      </c>
      <c r="L71" s="22" t="n">
        <v>0.0243</v>
      </c>
      <c r="M71" s="103" t="n">
        <v>0.0162</v>
      </c>
      <c r="N71" s="100" t="n">
        <f aca="false">0.05% * F71</f>
        <v>0.0115</v>
      </c>
      <c r="O71" s="22" t="n">
        <f aca="false">(SUM(L71+M71+N71))*K71</f>
        <v>0.052</v>
      </c>
      <c r="P71" s="21" t="s">
        <v>594</v>
      </c>
    </row>
    <row r="72" customFormat="false" ht="13.8" hidden="false" customHeight="false" outlineLevel="0" collapsed="false">
      <c r="A72" s="93" t="s">
        <v>508</v>
      </c>
      <c r="B72" s="93" t="s">
        <v>537</v>
      </c>
      <c r="C72" s="93" t="s">
        <v>507</v>
      </c>
      <c r="D72" s="93" t="s">
        <v>683</v>
      </c>
      <c r="E72" s="93" t="s">
        <v>639</v>
      </c>
      <c r="F72" s="93" t="s">
        <v>683</v>
      </c>
      <c r="G72" s="101" t="n">
        <v>0</v>
      </c>
      <c r="H72" s="95" t="n">
        <v>43831</v>
      </c>
      <c r="I72" s="95" t="n">
        <v>44196</v>
      </c>
      <c r="J72" s="96" t="n">
        <f aca="false">DATE(YEAR(H72)+1,MONTH(H72),DAY(H72))</f>
        <v>44197</v>
      </c>
      <c r="K72" s="97" t="n">
        <f aca="false">IF(H72&lt;=J72,VLOOKUP(DATEDIF(H72,I72,"m"),[1]Parameters!$L$2:$M$6,2,1),(DATEDIF(H72,I72,"m")+1)/12)</f>
        <v>1</v>
      </c>
      <c r="L72" s="22" t="n">
        <v>0.0306</v>
      </c>
      <c r="M72" s="103" t="n">
        <v>0.0204</v>
      </c>
      <c r="N72" s="100" t="n">
        <f aca="false">0.05% * F72</f>
        <v>0.012</v>
      </c>
      <c r="O72" s="22" t="n">
        <f aca="false">(SUM(L72+M72+N72))*K72</f>
        <v>0.063</v>
      </c>
      <c r="P72" s="21" t="s">
        <v>594</v>
      </c>
    </row>
    <row r="73" customFormat="false" ht="13.8" hidden="false" customHeight="false" outlineLevel="0" collapsed="false">
      <c r="A73" s="93" t="s">
        <v>508</v>
      </c>
      <c r="B73" s="93" t="s">
        <v>537</v>
      </c>
      <c r="C73" s="93" t="s">
        <v>507</v>
      </c>
      <c r="D73" s="93" t="s">
        <v>684</v>
      </c>
      <c r="E73" s="93" t="s">
        <v>639</v>
      </c>
      <c r="F73" s="93" t="s">
        <v>684</v>
      </c>
      <c r="G73" s="101" t="n">
        <v>0</v>
      </c>
      <c r="H73" s="95" t="n">
        <v>43831</v>
      </c>
      <c r="I73" s="95" t="n">
        <v>44196</v>
      </c>
      <c r="J73" s="96" t="n">
        <f aca="false">DATE(YEAR(H73)+1,MONTH(H73),DAY(H73))</f>
        <v>44197</v>
      </c>
      <c r="K73" s="97" t="n">
        <f aca="false">IF(H73&lt;=J73,VLOOKUP(DATEDIF(H73,I73,"m"),[1]Parameters!$L$2:$M$6,2,1),(DATEDIF(H73,I73,"m")+1)/12)</f>
        <v>1</v>
      </c>
      <c r="L73" s="22" t="n">
        <v>0.0317</v>
      </c>
      <c r="M73" s="103" t="n">
        <v>0.0212</v>
      </c>
      <c r="N73" s="100" t="n">
        <f aca="false">0.05% * F73</f>
        <v>0.0125</v>
      </c>
      <c r="O73" s="22" t="n">
        <f aca="false">(SUM(L73+M73+N73))*K73</f>
        <v>0.0654</v>
      </c>
      <c r="P73" s="21" t="s">
        <v>594</v>
      </c>
    </row>
    <row r="74" customFormat="false" ht="13.8" hidden="false" customHeight="false" outlineLevel="0" collapsed="false">
      <c r="A74" s="93" t="s">
        <v>508</v>
      </c>
      <c r="B74" s="93" t="s">
        <v>537</v>
      </c>
      <c r="C74" s="93" t="s">
        <v>507</v>
      </c>
      <c r="D74" s="93" t="s">
        <v>685</v>
      </c>
      <c r="E74" s="93" t="s">
        <v>639</v>
      </c>
      <c r="F74" s="101" t="n">
        <v>45</v>
      </c>
      <c r="G74" s="101" t="n">
        <v>0</v>
      </c>
      <c r="H74" s="95" t="n">
        <v>43831</v>
      </c>
      <c r="I74" s="95" t="n">
        <v>44196</v>
      </c>
      <c r="J74" s="96" t="n">
        <f aca="false">DATE(YEAR(H74)+1,MONTH(H74),DAY(H74))</f>
        <v>44197</v>
      </c>
      <c r="K74" s="97" t="n">
        <f aca="false">IF(H74&lt;=J74,VLOOKUP(DATEDIF(H74,I74,"m"),[1]Parameters!$L$2:$M$6,2,1),(DATEDIF(H74,I74,"m")+1)/12)</f>
        <v>1</v>
      </c>
      <c r="L74" s="100" t="n">
        <f aca="false">3.17% + (0.15% * (F74- 25))</f>
        <v>0.0617</v>
      </c>
      <c r="M74" s="100" t="n">
        <f aca="false">2.12% + (0.15% * (F74- 25))</f>
        <v>0.0512</v>
      </c>
      <c r="N74" s="100" t="n">
        <f aca="false">0.05% * F74</f>
        <v>0.0225</v>
      </c>
      <c r="O74" s="22" t="n">
        <f aca="false">(SUM(L74+M74+N74))*K74</f>
        <v>0.1354</v>
      </c>
      <c r="P74" s="21" t="s">
        <v>594</v>
      </c>
    </row>
    <row r="75" customFormat="false" ht="13.8" hidden="false" customHeight="false" outlineLevel="0" collapsed="false">
      <c r="A75" s="93" t="s">
        <v>508</v>
      </c>
      <c r="B75" s="93" t="s">
        <v>525</v>
      </c>
      <c r="C75" s="93" t="s">
        <v>507</v>
      </c>
      <c r="D75" s="93" t="s">
        <v>661</v>
      </c>
      <c r="E75" s="93" t="s">
        <v>639</v>
      </c>
      <c r="F75" s="101" t="n">
        <v>5</v>
      </c>
      <c r="G75" s="101" t="n">
        <v>0</v>
      </c>
      <c r="H75" s="95" t="n">
        <v>43831</v>
      </c>
      <c r="I75" s="95" t="n">
        <v>44196</v>
      </c>
      <c r="J75" s="96" t="n">
        <f aca="false">DATE(YEAR(H75)+1,MONTH(H75),DAY(H75))</f>
        <v>44197</v>
      </c>
      <c r="K75" s="97" t="n">
        <f aca="false">IF(H75&lt;=J75,VLOOKUP(DATEDIF(H75,I75,"m"),[1]Parameters!$L$2:$M$6,2,1),(DATEDIF(H75,I75,"m")+1)/12)</f>
        <v>1</v>
      </c>
      <c r="L75" s="22" t="n">
        <v>0.0085</v>
      </c>
      <c r="M75" s="103" t="n">
        <v>0.00561</v>
      </c>
      <c r="N75" s="100" t="n">
        <f aca="false">0.05% * F75</f>
        <v>0.0025</v>
      </c>
      <c r="O75" s="22" t="n">
        <f aca="false">(SUM(L75+M75+N75))*K75</f>
        <v>0.01661</v>
      </c>
      <c r="P75" s="21" t="s">
        <v>594</v>
      </c>
    </row>
    <row r="76" customFormat="false" ht="13.8" hidden="false" customHeight="false" outlineLevel="0" collapsed="false">
      <c r="A76" s="93" t="s">
        <v>508</v>
      </c>
      <c r="B76" s="93" t="s">
        <v>525</v>
      </c>
      <c r="C76" s="93" t="s">
        <v>507</v>
      </c>
      <c r="D76" s="93" t="s">
        <v>668</v>
      </c>
      <c r="E76" s="93" t="s">
        <v>639</v>
      </c>
      <c r="F76" s="101" t="n">
        <v>6</v>
      </c>
      <c r="G76" s="101" t="n">
        <v>0</v>
      </c>
      <c r="H76" s="95" t="n">
        <v>43831</v>
      </c>
      <c r="I76" s="95" t="n">
        <v>44196</v>
      </c>
      <c r="J76" s="96" t="n">
        <f aca="false">DATE(YEAR(H76)+1,MONTH(H76),DAY(H76))</f>
        <v>44197</v>
      </c>
      <c r="K76" s="97" t="n">
        <f aca="false">IF(H76&lt;=J76,VLOOKUP(DATEDIF(H76,I76,"m"),[1]Parameters!$L$2:$M$6,2,1),(DATEDIF(H76,I76,"m")+1)/12)</f>
        <v>1</v>
      </c>
      <c r="L76" s="22" t="n">
        <v>0.01037</v>
      </c>
      <c r="M76" s="103" t="n">
        <v>0.00697</v>
      </c>
      <c r="N76" s="100" t="n">
        <f aca="false">0.05% * F76</f>
        <v>0.003</v>
      </c>
      <c r="O76" s="22" t="n">
        <f aca="false">(SUM(L76+M76+N76))*K76</f>
        <v>0.02034</v>
      </c>
      <c r="P76" s="21" t="s">
        <v>594</v>
      </c>
    </row>
    <row r="77" customFormat="false" ht="13.8" hidden="false" customHeight="false" outlineLevel="0" collapsed="false">
      <c r="A77" s="93" t="s">
        <v>508</v>
      </c>
      <c r="B77" s="93" t="s">
        <v>525</v>
      </c>
      <c r="C77" s="93" t="s">
        <v>507</v>
      </c>
      <c r="D77" s="93" t="s">
        <v>669</v>
      </c>
      <c r="E77" s="93" t="s">
        <v>639</v>
      </c>
      <c r="F77" s="101" t="n">
        <v>7</v>
      </c>
      <c r="G77" s="101" t="n">
        <v>0</v>
      </c>
      <c r="H77" s="95" t="n">
        <v>43831</v>
      </c>
      <c r="I77" s="95" t="n">
        <v>44196</v>
      </c>
      <c r="J77" s="96" t="n">
        <f aca="false">DATE(YEAR(H77)+1,MONTH(H77),DAY(H77))</f>
        <v>44197</v>
      </c>
      <c r="K77" s="97" t="n">
        <f aca="false">IF(H77&lt;=J77,VLOOKUP(DATEDIF(H77,I77,"m"),[1]Parameters!$L$2:$M$6,2,1),(DATEDIF(H77,I77,"m")+1)/12)</f>
        <v>1</v>
      </c>
      <c r="L77" s="22" t="n">
        <v>0.01207</v>
      </c>
      <c r="M77" s="103" t="n">
        <v>0.00799</v>
      </c>
      <c r="N77" s="100" t="n">
        <f aca="false">0.05% * F77</f>
        <v>0.0035</v>
      </c>
      <c r="O77" s="22" t="n">
        <f aca="false">(SUM(L77+M77+N77))*K77</f>
        <v>0.02356</v>
      </c>
      <c r="P77" s="21" t="s">
        <v>594</v>
      </c>
    </row>
    <row r="78" customFormat="false" ht="13.8" hidden="false" customHeight="false" outlineLevel="0" collapsed="false">
      <c r="A78" s="93" t="s">
        <v>508</v>
      </c>
      <c r="B78" s="93" t="s">
        <v>525</v>
      </c>
      <c r="C78" s="93" t="s">
        <v>507</v>
      </c>
      <c r="D78" s="93" t="s">
        <v>519</v>
      </c>
      <c r="E78" s="93" t="s">
        <v>639</v>
      </c>
      <c r="F78" s="101" t="n">
        <v>8</v>
      </c>
      <c r="G78" s="101" t="n">
        <v>0</v>
      </c>
      <c r="H78" s="95" t="n">
        <v>43831</v>
      </c>
      <c r="I78" s="95" t="n">
        <v>44196</v>
      </c>
      <c r="J78" s="96" t="n">
        <f aca="false">DATE(YEAR(H78)+1,MONTH(H78),DAY(H78))</f>
        <v>44197</v>
      </c>
      <c r="K78" s="97" t="n">
        <f aca="false">IF(H78&lt;=J78,VLOOKUP(DATEDIF(H78,I78,"m"),[1]Parameters!$L$2:$M$6,2,1),(DATEDIF(H78,I78,"m")+1)/12)</f>
        <v>1</v>
      </c>
      <c r="L78" s="22" t="n">
        <v>0.01411</v>
      </c>
      <c r="M78" s="103" t="n">
        <v>0.00935</v>
      </c>
      <c r="N78" s="100" t="n">
        <f aca="false">0.05% * F78</f>
        <v>0.004</v>
      </c>
      <c r="O78" s="22" t="n">
        <f aca="false">(SUM(L78+M78+N78))*K78</f>
        <v>0.02746</v>
      </c>
      <c r="P78" s="21" t="s">
        <v>594</v>
      </c>
    </row>
    <row r="79" customFormat="false" ht="13.8" hidden="false" customHeight="false" outlineLevel="0" collapsed="false">
      <c r="A79" s="93" t="s">
        <v>508</v>
      </c>
      <c r="B79" s="93" t="s">
        <v>524</v>
      </c>
      <c r="C79" s="93" t="s">
        <v>507</v>
      </c>
      <c r="D79" s="93" t="s">
        <v>661</v>
      </c>
      <c r="E79" s="93" t="s">
        <v>639</v>
      </c>
      <c r="F79" s="101" t="n">
        <v>5</v>
      </c>
      <c r="G79" s="101" t="n">
        <v>0</v>
      </c>
      <c r="H79" s="95" t="n">
        <v>43831</v>
      </c>
      <c r="I79" s="95" t="n">
        <v>44196</v>
      </c>
      <c r="J79" s="96" t="n">
        <f aca="false">DATE(YEAR(H79)+1,MONTH(H79),DAY(H79))</f>
        <v>44197</v>
      </c>
      <c r="K79" s="97" t="n">
        <f aca="false">IF(H79&lt;=J79,VLOOKUP(DATEDIF(H79,I79,"m"),[1]Parameters!$L$2:$M$6,2,1),(DATEDIF(H79,I79,"m")+1)/12)</f>
        <v>1</v>
      </c>
      <c r="L79" s="22" t="n">
        <v>0.005</v>
      </c>
      <c r="M79" s="103" t="n">
        <v>0.0033</v>
      </c>
      <c r="N79" s="100" t="n">
        <f aca="false">0.05% * F79</f>
        <v>0.0025</v>
      </c>
      <c r="O79" s="22" t="n">
        <f aca="false">(SUM(L79+M79+N79))*K79</f>
        <v>0.0108</v>
      </c>
      <c r="P79" s="21" t="s">
        <v>594</v>
      </c>
    </row>
    <row r="80" customFormat="false" ht="13.8" hidden="false" customHeight="false" outlineLevel="0" collapsed="false">
      <c r="A80" s="93" t="s">
        <v>508</v>
      </c>
      <c r="B80" s="93" t="s">
        <v>524</v>
      </c>
      <c r="C80" s="93" t="s">
        <v>507</v>
      </c>
      <c r="D80" s="93" t="s">
        <v>668</v>
      </c>
      <c r="E80" s="93" t="s">
        <v>639</v>
      </c>
      <c r="F80" s="101" t="n">
        <v>6</v>
      </c>
      <c r="G80" s="101" t="n">
        <v>0</v>
      </c>
      <c r="H80" s="95" t="n">
        <v>43831</v>
      </c>
      <c r="I80" s="95" t="n">
        <v>44196</v>
      </c>
      <c r="J80" s="96" t="n">
        <f aca="false">DATE(YEAR(H80)+1,MONTH(H80),DAY(H80))</f>
        <v>44197</v>
      </c>
      <c r="K80" s="97" t="n">
        <f aca="false">IF(H80&lt;=J80,VLOOKUP(DATEDIF(H80,I80,"m"),[1]Parameters!$L$2:$M$6,2,1),(DATEDIF(H80,I80,"m")+1)/12)</f>
        <v>1</v>
      </c>
      <c r="L80" s="22" t="n">
        <v>0.0061</v>
      </c>
      <c r="M80" s="103" t="n">
        <v>0.0041</v>
      </c>
      <c r="N80" s="100" t="n">
        <f aca="false">0.05% * F80</f>
        <v>0.003</v>
      </c>
      <c r="O80" s="22" t="n">
        <f aca="false">(SUM(L80+M80+N80))*K80</f>
        <v>0.0132</v>
      </c>
      <c r="P80" s="21" t="s">
        <v>594</v>
      </c>
    </row>
    <row r="81" customFormat="false" ht="13.8" hidden="false" customHeight="false" outlineLevel="0" collapsed="false">
      <c r="A81" s="93" t="s">
        <v>508</v>
      </c>
      <c r="B81" s="93" t="s">
        <v>524</v>
      </c>
      <c r="C81" s="93" t="s">
        <v>507</v>
      </c>
      <c r="D81" s="93" t="s">
        <v>669</v>
      </c>
      <c r="E81" s="93" t="s">
        <v>639</v>
      </c>
      <c r="F81" s="101" t="n">
        <v>7</v>
      </c>
      <c r="G81" s="101" t="n">
        <v>0</v>
      </c>
      <c r="H81" s="95" t="n">
        <v>43831</v>
      </c>
      <c r="I81" s="95" t="n">
        <v>44196</v>
      </c>
      <c r="J81" s="96" t="n">
        <f aca="false">DATE(YEAR(H81)+1,MONTH(H81),DAY(H81))</f>
        <v>44197</v>
      </c>
      <c r="K81" s="97" t="n">
        <f aca="false">IF(H81&lt;=J81,VLOOKUP(DATEDIF(H81,I81,"m"),[1]Parameters!$L$2:$M$6,2,1),(DATEDIF(H81,I81,"m")+1)/12)</f>
        <v>1</v>
      </c>
      <c r="L81" s="22" t="n">
        <v>0.0071</v>
      </c>
      <c r="M81" s="103" t="n">
        <v>0.0047</v>
      </c>
      <c r="N81" s="100" t="n">
        <f aca="false">0.05% * F81</f>
        <v>0.0035</v>
      </c>
      <c r="O81" s="22" t="n">
        <f aca="false">(SUM(L81+M81+N81))*K81</f>
        <v>0.0153</v>
      </c>
      <c r="P81" s="21" t="s">
        <v>594</v>
      </c>
    </row>
    <row r="82" customFormat="false" ht="13.8" hidden="false" customHeight="false" outlineLevel="0" collapsed="false">
      <c r="A82" s="93" t="s">
        <v>508</v>
      </c>
      <c r="B82" s="93" t="s">
        <v>524</v>
      </c>
      <c r="C82" s="93" t="s">
        <v>507</v>
      </c>
      <c r="D82" s="93" t="s">
        <v>519</v>
      </c>
      <c r="E82" s="93" t="s">
        <v>639</v>
      </c>
      <c r="F82" s="101" t="n">
        <v>8</v>
      </c>
      <c r="G82" s="101" t="n">
        <v>0</v>
      </c>
      <c r="H82" s="95" t="n">
        <v>43831</v>
      </c>
      <c r="I82" s="95" t="n">
        <v>44196</v>
      </c>
      <c r="J82" s="96" t="n">
        <f aca="false">DATE(YEAR(H82)+1,MONTH(H82),DAY(H82))</f>
        <v>44197</v>
      </c>
      <c r="K82" s="97" t="n">
        <f aca="false">IF(H82&lt;=J82,VLOOKUP(DATEDIF(H82,I82,"m"),[1]Parameters!$L$2:$M$6,2,1),(DATEDIF(H82,I82,"m")+1)/12)</f>
        <v>1</v>
      </c>
      <c r="L82" s="22" t="n">
        <v>0.0083</v>
      </c>
      <c r="M82" s="103" t="n">
        <v>0.0055</v>
      </c>
      <c r="N82" s="100" t="n">
        <f aca="false">0.05% * F82</f>
        <v>0.004</v>
      </c>
      <c r="O82" s="22" t="n">
        <f aca="false">(SUM(L82+M82+N82))*K82</f>
        <v>0.0178</v>
      </c>
      <c r="P82" s="21" t="s">
        <v>594</v>
      </c>
    </row>
    <row r="83" customFormat="false" ht="13.8" hidden="false" customHeight="false" outlineLevel="0" collapsed="false">
      <c r="A83" s="93" t="s">
        <v>508</v>
      </c>
      <c r="B83" s="93" t="s">
        <v>526</v>
      </c>
      <c r="C83" s="93" t="s">
        <v>639</v>
      </c>
      <c r="D83" s="93" t="s">
        <v>661</v>
      </c>
      <c r="E83" s="93" t="s">
        <v>639</v>
      </c>
      <c r="F83" s="101" t="n">
        <v>5</v>
      </c>
      <c r="G83" s="101" t="n">
        <v>0</v>
      </c>
      <c r="H83" s="95" t="n">
        <v>43831</v>
      </c>
      <c r="I83" s="95" t="n">
        <v>44196</v>
      </c>
      <c r="J83" s="96" t="n">
        <f aca="false">DATE(YEAR(H83)+1,MONTH(H83),DAY(H83))</f>
        <v>44197</v>
      </c>
      <c r="K83" s="97" t="n">
        <f aca="false">IF(H83&lt;=J83,VLOOKUP(DATEDIF(H83,I83,"m"),[1]Parameters!$L$2:$M$6,2,1),(DATEDIF(H83,I83,"m")+1)/12)</f>
        <v>1</v>
      </c>
      <c r="L83" s="22" t="n">
        <v>0.00348</v>
      </c>
      <c r="M83" s="103" t="n">
        <v>0.00228</v>
      </c>
      <c r="N83" s="98" t="n">
        <v>0</v>
      </c>
      <c r="O83" s="22" t="n">
        <f aca="false">(SUM(L83+M83+N83))*K83</f>
        <v>0.00576</v>
      </c>
      <c r="P83" s="21" t="s">
        <v>594</v>
      </c>
    </row>
    <row r="84" customFormat="false" ht="13.8" hidden="false" customHeight="false" outlineLevel="0" collapsed="false">
      <c r="A84" s="93" t="s">
        <v>508</v>
      </c>
      <c r="B84" s="93" t="s">
        <v>526</v>
      </c>
      <c r="C84" s="93" t="s">
        <v>639</v>
      </c>
      <c r="D84" s="93" t="s">
        <v>667</v>
      </c>
      <c r="E84" s="93" t="s">
        <v>639</v>
      </c>
      <c r="F84" s="101" t="n">
        <v>6</v>
      </c>
      <c r="G84" s="101" t="n">
        <v>0</v>
      </c>
      <c r="H84" s="95" t="n">
        <v>43831</v>
      </c>
      <c r="I84" s="95" t="n">
        <v>44196</v>
      </c>
      <c r="J84" s="96" t="n">
        <f aca="false">DATE(YEAR(H84)+1,MONTH(H84),DAY(H84))</f>
        <v>44197</v>
      </c>
      <c r="K84" s="97" t="n">
        <f aca="false">IF(H84&lt;=J84,VLOOKUP(DATEDIF(H84,I84,"m"),[1]Parameters!$L$2:$M$6,2,1),(DATEDIF(H84,I84,"m")+1)/12)</f>
        <v>1</v>
      </c>
      <c r="L84" s="22" t="n">
        <v>0.00636</v>
      </c>
      <c r="M84" s="103" t="n">
        <v>0.0042</v>
      </c>
      <c r="N84" s="98" t="n">
        <v>0</v>
      </c>
      <c r="O84" s="22" t="n">
        <f aca="false">(SUM(L84+M84+N84))*K84</f>
        <v>0.01056</v>
      </c>
      <c r="P84" s="21" t="s">
        <v>594</v>
      </c>
    </row>
    <row r="85" customFormat="false" ht="13.8" hidden="false" customHeight="false" outlineLevel="0" collapsed="false">
      <c r="A85" s="93" t="s">
        <v>508</v>
      </c>
      <c r="B85" s="93" t="s">
        <v>526</v>
      </c>
      <c r="C85" s="93" t="s">
        <v>639</v>
      </c>
      <c r="D85" s="93" t="s">
        <v>666</v>
      </c>
      <c r="E85" s="93" t="s">
        <v>639</v>
      </c>
      <c r="F85" s="101" t="n">
        <v>12</v>
      </c>
      <c r="G85" s="101" t="n">
        <v>0</v>
      </c>
      <c r="H85" s="95" t="n">
        <v>43831</v>
      </c>
      <c r="I85" s="95" t="n">
        <v>44196</v>
      </c>
      <c r="J85" s="96" t="n">
        <f aca="false">DATE(YEAR(H85)+1,MONTH(H85),DAY(H85))</f>
        <v>44197</v>
      </c>
      <c r="K85" s="97" t="n">
        <f aca="false">IF(H85&lt;=J85,VLOOKUP(DATEDIF(H85,I85,"m"),[1]Parameters!$L$2:$M$6,2,1),(DATEDIF(H85,I85,"m")+1)/12)</f>
        <v>1</v>
      </c>
      <c r="L85" s="22" t="n">
        <v>0.01008</v>
      </c>
      <c r="M85" s="103" t="n">
        <v>0.00672</v>
      </c>
      <c r="N85" s="98" t="n">
        <v>0</v>
      </c>
      <c r="O85" s="22" t="n">
        <f aca="false">(SUM(L85+M85+N85))*K85</f>
        <v>0.0168</v>
      </c>
      <c r="P85" s="21" t="s">
        <v>594</v>
      </c>
    </row>
    <row r="86" customFormat="false" ht="13.8" hidden="false" customHeight="false" outlineLevel="0" collapsed="false">
      <c r="A86" s="93" t="s">
        <v>508</v>
      </c>
      <c r="B86" s="93" t="s">
        <v>526</v>
      </c>
      <c r="C86" s="93" t="s">
        <v>639</v>
      </c>
      <c r="D86" s="93" t="s">
        <v>665</v>
      </c>
      <c r="E86" s="93" t="s">
        <v>639</v>
      </c>
      <c r="F86" s="101" t="n">
        <v>30</v>
      </c>
      <c r="G86" s="101" t="n">
        <v>0</v>
      </c>
      <c r="H86" s="95" t="n">
        <v>43831</v>
      </c>
      <c r="I86" s="95" t="n">
        <v>44196</v>
      </c>
      <c r="J86" s="96" t="n">
        <f aca="false">DATE(YEAR(H86)+1,MONTH(H86),DAY(H86))</f>
        <v>44197</v>
      </c>
      <c r="K86" s="97" t="n">
        <f aca="false">IF(H86&lt;=J86,VLOOKUP(DATEDIF(H86,I86,"m"),[1]Parameters!$L$2:$M$6,2,1),(DATEDIF(H86,I86,"m")+1)/12)</f>
        <v>1</v>
      </c>
      <c r="L86" s="22" t="n">
        <v>0.01452</v>
      </c>
      <c r="M86" s="103" t="n">
        <v>0.0096</v>
      </c>
      <c r="N86" s="98" t="n">
        <v>0</v>
      </c>
      <c r="O86" s="22" t="n">
        <f aca="false">(SUM(L86+M86+N86))*K86</f>
        <v>0.02412</v>
      </c>
      <c r="P86" s="21" t="s">
        <v>594</v>
      </c>
    </row>
    <row r="87" customFormat="false" ht="13.8" hidden="false" customHeight="false" outlineLevel="0" collapsed="false">
      <c r="A87" s="93" t="s">
        <v>508</v>
      </c>
      <c r="B87" s="93" t="s">
        <v>518</v>
      </c>
      <c r="C87" s="93" t="s">
        <v>507</v>
      </c>
      <c r="D87" s="93" t="s">
        <v>661</v>
      </c>
      <c r="E87" s="93" t="s">
        <v>639</v>
      </c>
      <c r="F87" s="101" t="n">
        <v>5</v>
      </c>
      <c r="G87" s="101" t="n">
        <v>0</v>
      </c>
      <c r="H87" s="95" t="n">
        <v>43831</v>
      </c>
      <c r="I87" s="95" t="n">
        <v>44196</v>
      </c>
      <c r="J87" s="96" t="n">
        <f aca="false">DATE(YEAR(H87)+1,MONTH(H87),DAY(H87))</f>
        <v>44197</v>
      </c>
      <c r="K87" s="97" t="n">
        <f aca="false">IF(H87&lt;=J87,VLOOKUP(DATEDIF(H87,I87,"m"),[1]Parameters!$L$2:$M$6,2,1),(DATEDIF(H87,I87,"m")+1)/12)</f>
        <v>1</v>
      </c>
      <c r="L87" s="22" t="n">
        <v>0.005</v>
      </c>
      <c r="M87" s="103" t="n">
        <v>0.0033</v>
      </c>
      <c r="N87" s="100" t="n">
        <f aca="false">0.05% * F87</f>
        <v>0.0025</v>
      </c>
      <c r="O87" s="22" t="n">
        <f aca="false">(SUM(L87+M87+N87))*K87</f>
        <v>0.0108</v>
      </c>
      <c r="P87" s="21" t="s">
        <v>594</v>
      </c>
    </row>
    <row r="88" customFormat="false" ht="13.8" hidden="false" customHeight="false" outlineLevel="0" collapsed="false">
      <c r="A88" s="93" t="s">
        <v>508</v>
      </c>
      <c r="B88" s="93" t="s">
        <v>518</v>
      </c>
      <c r="C88" s="93" t="s">
        <v>507</v>
      </c>
      <c r="D88" s="93" t="s">
        <v>668</v>
      </c>
      <c r="E88" s="93" t="s">
        <v>639</v>
      </c>
      <c r="F88" s="93" t="s">
        <v>668</v>
      </c>
      <c r="G88" s="101" t="n">
        <v>0</v>
      </c>
      <c r="H88" s="95" t="n">
        <v>43831</v>
      </c>
      <c r="I88" s="95" t="n">
        <v>44196</v>
      </c>
      <c r="J88" s="96" t="n">
        <f aca="false">DATE(YEAR(H88)+1,MONTH(H88),DAY(H88))</f>
        <v>44197</v>
      </c>
      <c r="K88" s="97" t="n">
        <f aca="false">IF(H88&lt;=J88,VLOOKUP(DATEDIF(H88,I88,"m"),[1]Parameters!$L$2:$M$6,2,1),(DATEDIF(H88,I88,"m")+1)/12)</f>
        <v>1</v>
      </c>
      <c r="L88" s="22" t="n">
        <v>0.0061</v>
      </c>
      <c r="M88" s="103" t="n">
        <v>0.0041</v>
      </c>
      <c r="N88" s="100" t="n">
        <f aca="false">0.05% * F88</f>
        <v>0.003</v>
      </c>
      <c r="O88" s="22" t="n">
        <f aca="false">(SUM(L88+M88+N88))*K88</f>
        <v>0.0132</v>
      </c>
      <c r="P88" s="21" t="s">
        <v>594</v>
      </c>
    </row>
    <row r="89" customFormat="false" ht="13.8" hidden="false" customHeight="false" outlineLevel="0" collapsed="false">
      <c r="A89" s="93" t="s">
        <v>508</v>
      </c>
      <c r="B89" s="93" t="s">
        <v>518</v>
      </c>
      <c r="C89" s="93" t="s">
        <v>507</v>
      </c>
      <c r="D89" s="93" t="s">
        <v>669</v>
      </c>
      <c r="E89" s="93" t="s">
        <v>639</v>
      </c>
      <c r="F89" s="93" t="s">
        <v>669</v>
      </c>
      <c r="G89" s="101" t="n">
        <v>0</v>
      </c>
      <c r="H89" s="95" t="n">
        <v>43831</v>
      </c>
      <c r="I89" s="95" t="n">
        <v>44196</v>
      </c>
      <c r="J89" s="96" t="n">
        <f aca="false">DATE(YEAR(H89)+1,MONTH(H89),DAY(H89))</f>
        <v>44197</v>
      </c>
      <c r="K89" s="97" t="n">
        <f aca="false">IF(H89&lt;=J89,VLOOKUP(DATEDIF(H89,I89,"m"),[1]Parameters!$L$2:$M$6,2,1),(DATEDIF(H89,I89,"m")+1)/12)</f>
        <v>1</v>
      </c>
      <c r="L89" s="22" t="n">
        <v>0.0071</v>
      </c>
      <c r="M89" s="103" t="n">
        <v>0.0047</v>
      </c>
      <c r="N89" s="100" t="n">
        <f aca="false">0.05% * F89</f>
        <v>0.0035</v>
      </c>
      <c r="O89" s="22" t="n">
        <f aca="false">(SUM(L89+M89+N89))*K89</f>
        <v>0.0153</v>
      </c>
      <c r="P89" s="21" t="s">
        <v>594</v>
      </c>
    </row>
    <row r="90" customFormat="false" ht="13.8" hidden="false" customHeight="false" outlineLevel="0" collapsed="false">
      <c r="A90" s="93" t="s">
        <v>508</v>
      </c>
      <c r="B90" s="93" t="s">
        <v>518</v>
      </c>
      <c r="C90" s="93" t="s">
        <v>507</v>
      </c>
      <c r="D90" s="93" t="s">
        <v>519</v>
      </c>
      <c r="E90" s="93" t="s">
        <v>639</v>
      </c>
      <c r="F90" s="93" t="s">
        <v>519</v>
      </c>
      <c r="G90" s="101" t="n">
        <v>0</v>
      </c>
      <c r="H90" s="95" t="n">
        <v>43831</v>
      </c>
      <c r="I90" s="95" t="n">
        <v>44196</v>
      </c>
      <c r="J90" s="96" t="n">
        <f aca="false">DATE(YEAR(H90)+1,MONTH(H90),DAY(H90))</f>
        <v>44197</v>
      </c>
      <c r="K90" s="97" t="n">
        <f aca="false">IF(H90&lt;=J90,VLOOKUP(DATEDIF(H90,I90,"m"),[1]Parameters!$L$2:$M$6,2,1),(DATEDIF(H90,I90,"m")+1)/12)</f>
        <v>1</v>
      </c>
      <c r="L90" s="22" t="n">
        <v>0.0083</v>
      </c>
      <c r="M90" s="103" t="n">
        <v>0.0055</v>
      </c>
      <c r="N90" s="100" t="n">
        <f aca="false">0.05% * F90</f>
        <v>0.004</v>
      </c>
      <c r="O90" s="22" t="n">
        <f aca="false">(SUM(L90+M90+N90))*K90</f>
        <v>0.0178</v>
      </c>
      <c r="P90" s="21" t="s">
        <v>594</v>
      </c>
    </row>
    <row r="91" customFormat="false" ht="13.8" hidden="false" customHeight="false" outlineLevel="0" collapsed="false">
      <c r="A91" s="93" t="s">
        <v>508</v>
      </c>
      <c r="B91" s="93" t="s">
        <v>523</v>
      </c>
      <c r="C91" s="93" t="s">
        <v>507</v>
      </c>
      <c r="D91" s="93" t="s">
        <v>661</v>
      </c>
      <c r="E91" s="93" t="s">
        <v>639</v>
      </c>
      <c r="F91" s="101" t="n">
        <v>5</v>
      </c>
      <c r="G91" s="101" t="n">
        <v>0</v>
      </c>
      <c r="H91" s="95" t="n">
        <v>43831</v>
      </c>
      <c r="I91" s="95" t="n">
        <v>44196</v>
      </c>
      <c r="J91" s="96" t="n">
        <f aca="false">DATE(YEAR(H91)+1,MONTH(H91),DAY(H91))</f>
        <v>44197</v>
      </c>
      <c r="K91" s="97" t="n">
        <f aca="false">IF(H91&lt;=J91,VLOOKUP(DATEDIF(H91,I91,"m"),[1]Parameters!$L$2:$M$6,2,1),(DATEDIF(H91,I91,"m")+1)/12)</f>
        <v>1</v>
      </c>
      <c r="L91" s="22" t="n">
        <v>0.005</v>
      </c>
      <c r="M91" s="103" t="n">
        <v>0.0033</v>
      </c>
      <c r="N91" s="100" t="n">
        <f aca="false">0.05% * F91</f>
        <v>0.0025</v>
      </c>
      <c r="O91" s="22" t="n">
        <f aca="false">(SUM(L91+M91+N91))*K91</f>
        <v>0.0108</v>
      </c>
      <c r="P91" s="21" t="s">
        <v>594</v>
      </c>
    </row>
    <row r="92" customFormat="false" ht="13.8" hidden="false" customHeight="false" outlineLevel="0" collapsed="false">
      <c r="A92" s="93" t="s">
        <v>508</v>
      </c>
      <c r="B92" s="93" t="s">
        <v>523</v>
      </c>
      <c r="C92" s="93" t="s">
        <v>507</v>
      </c>
      <c r="D92" s="93" t="s">
        <v>668</v>
      </c>
      <c r="E92" s="93" t="s">
        <v>639</v>
      </c>
      <c r="F92" s="93" t="s">
        <v>668</v>
      </c>
      <c r="G92" s="101" t="n">
        <v>0</v>
      </c>
      <c r="H92" s="95" t="n">
        <v>43831</v>
      </c>
      <c r="I92" s="95" t="n">
        <v>44196</v>
      </c>
      <c r="J92" s="96" t="n">
        <f aca="false">DATE(YEAR(H92)+1,MONTH(H92),DAY(H92))</f>
        <v>44197</v>
      </c>
      <c r="K92" s="97" t="n">
        <f aca="false">IF(H92&lt;=J92,VLOOKUP(DATEDIF(H92,I92,"m"),[1]Parameters!$L$2:$M$6,2,1),(DATEDIF(H92,I92,"m")+1)/12)</f>
        <v>1</v>
      </c>
      <c r="L92" s="22" t="n">
        <v>0.0061</v>
      </c>
      <c r="M92" s="103" t="n">
        <v>0.0041</v>
      </c>
      <c r="N92" s="100" t="n">
        <f aca="false">0.05% * F92</f>
        <v>0.003</v>
      </c>
      <c r="O92" s="22" t="n">
        <f aca="false">(SUM(L92+M92+N92))*K92</f>
        <v>0.0132</v>
      </c>
      <c r="P92" s="21" t="s">
        <v>594</v>
      </c>
    </row>
    <row r="93" customFormat="false" ht="13.8" hidden="false" customHeight="false" outlineLevel="0" collapsed="false">
      <c r="A93" s="93" t="s">
        <v>508</v>
      </c>
      <c r="B93" s="93" t="s">
        <v>523</v>
      </c>
      <c r="C93" s="93" t="s">
        <v>507</v>
      </c>
      <c r="D93" s="93" t="s">
        <v>669</v>
      </c>
      <c r="E93" s="93" t="s">
        <v>639</v>
      </c>
      <c r="F93" s="93" t="s">
        <v>669</v>
      </c>
      <c r="G93" s="101" t="n">
        <v>0</v>
      </c>
      <c r="H93" s="95" t="n">
        <v>43831</v>
      </c>
      <c r="I93" s="95" t="n">
        <v>44196</v>
      </c>
      <c r="J93" s="96" t="n">
        <f aca="false">DATE(YEAR(H93)+1,MONTH(H93),DAY(H93))</f>
        <v>44197</v>
      </c>
      <c r="K93" s="97" t="n">
        <f aca="false">IF(H93&lt;=J93,VLOOKUP(DATEDIF(H93,I93,"m"),[1]Parameters!$L$2:$M$6,2,1),(DATEDIF(H93,I93,"m")+1)/12)</f>
        <v>1</v>
      </c>
      <c r="L93" s="22" t="n">
        <v>0.0071</v>
      </c>
      <c r="M93" s="103" t="n">
        <v>0.0047</v>
      </c>
      <c r="N93" s="100" t="n">
        <f aca="false">0.05% * F93</f>
        <v>0.0035</v>
      </c>
      <c r="O93" s="22" t="n">
        <f aca="false">(SUM(L93+M93+N93))*K93</f>
        <v>0.0153</v>
      </c>
      <c r="P93" s="21" t="s">
        <v>594</v>
      </c>
    </row>
    <row r="94" customFormat="false" ht="13.8" hidden="false" customHeight="false" outlineLevel="0" collapsed="false">
      <c r="A94" s="93" t="s">
        <v>508</v>
      </c>
      <c r="B94" s="93" t="s">
        <v>523</v>
      </c>
      <c r="C94" s="93" t="s">
        <v>507</v>
      </c>
      <c r="D94" s="93" t="s">
        <v>519</v>
      </c>
      <c r="E94" s="93" t="s">
        <v>639</v>
      </c>
      <c r="F94" s="93" t="s">
        <v>519</v>
      </c>
      <c r="G94" s="101" t="n">
        <v>0</v>
      </c>
      <c r="H94" s="95" t="n">
        <v>43831</v>
      </c>
      <c r="I94" s="95" t="n">
        <v>44196</v>
      </c>
      <c r="J94" s="96" t="n">
        <f aca="false">DATE(YEAR(H94)+1,MONTH(H94),DAY(H94))</f>
        <v>44197</v>
      </c>
      <c r="K94" s="97" t="n">
        <f aca="false">IF(H94&lt;=J94,VLOOKUP(DATEDIF(H94,I94,"m"),[1]Parameters!$L$2:$M$6,2,1),(DATEDIF(H94,I94,"m")+1)/12)</f>
        <v>1</v>
      </c>
      <c r="L94" s="22" t="n">
        <v>0.0083</v>
      </c>
      <c r="M94" s="103" t="n">
        <v>0.0055</v>
      </c>
      <c r="N94" s="100" t="n">
        <f aca="false">0.05% * F94</f>
        <v>0.004</v>
      </c>
      <c r="O94" s="22" t="n">
        <f aca="false">(SUM(L94+M94+N94))*K94</f>
        <v>0.0178</v>
      </c>
      <c r="P94" s="21" t="s">
        <v>594</v>
      </c>
    </row>
    <row r="95" customFormat="false" ht="13.8" hidden="false" customHeight="false" outlineLevel="0" collapsed="false">
      <c r="A95" s="93" t="s">
        <v>508</v>
      </c>
      <c r="B95" s="93" t="s">
        <v>536</v>
      </c>
      <c r="C95" s="93" t="s">
        <v>507</v>
      </c>
      <c r="D95" s="93" t="s">
        <v>670</v>
      </c>
      <c r="E95" s="93" t="s">
        <v>639</v>
      </c>
      <c r="F95" s="93" t="s">
        <v>670</v>
      </c>
      <c r="G95" s="101" t="n">
        <v>0</v>
      </c>
      <c r="H95" s="95" t="n">
        <v>43831</v>
      </c>
      <c r="I95" s="95" t="n">
        <v>44196</v>
      </c>
      <c r="J95" s="96" t="n">
        <f aca="false">DATE(YEAR(H95)+1,MONTH(H95),DAY(H95))</f>
        <v>44197</v>
      </c>
      <c r="K95" s="97" t="n">
        <f aca="false">IF(H95&lt;=J95,VLOOKUP(DATEDIF(H95,I95,"m"),[1]Parameters!$L$2:$M$6,2,1),(DATEDIF(H95,I95,"m")+1)/12)</f>
        <v>1</v>
      </c>
      <c r="L95" s="22" t="n">
        <v>0.0093</v>
      </c>
      <c r="M95" s="103" t="n">
        <v>0.0062</v>
      </c>
      <c r="N95" s="100" t="n">
        <f aca="false">0.05% * F95</f>
        <v>0.0045</v>
      </c>
      <c r="O95" s="22" t="n">
        <f aca="false">(SUM(L95+M95+N95))*K95</f>
        <v>0.02</v>
      </c>
      <c r="P95" s="21" t="s">
        <v>594</v>
      </c>
    </row>
    <row r="96" customFormat="false" ht="13.8" hidden="false" customHeight="false" outlineLevel="0" collapsed="false">
      <c r="A96" s="93" t="s">
        <v>508</v>
      </c>
      <c r="B96" s="93" t="s">
        <v>536</v>
      </c>
      <c r="C96" s="93" t="s">
        <v>507</v>
      </c>
      <c r="D96" s="93" t="s">
        <v>671</v>
      </c>
      <c r="E96" s="93" t="s">
        <v>639</v>
      </c>
      <c r="F96" s="93" t="s">
        <v>671</v>
      </c>
      <c r="G96" s="101" t="n">
        <v>0</v>
      </c>
      <c r="H96" s="95" t="n">
        <v>43831</v>
      </c>
      <c r="I96" s="95" t="n">
        <v>44196</v>
      </c>
      <c r="J96" s="96" t="n">
        <f aca="false">DATE(YEAR(H96)+1,MONTH(H96),DAY(H96))</f>
        <v>44197</v>
      </c>
      <c r="K96" s="97" t="n">
        <f aca="false">IF(H96&lt;=J96,VLOOKUP(DATEDIF(H96,I96,"m"),[1]Parameters!$L$2:$M$6,2,1),(DATEDIF(H96,I96,"m")+1)/12)</f>
        <v>1</v>
      </c>
      <c r="L96" s="22" t="n">
        <v>0.01</v>
      </c>
      <c r="M96" s="103" t="n">
        <v>0.0067</v>
      </c>
      <c r="N96" s="100" t="n">
        <f aca="false">0.05% * F96</f>
        <v>0.005</v>
      </c>
      <c r="O96" s="22" t="n">
        <f aca="false">(SUM(L96+M96+N96))*K96</f>
        <v>0.0217</v>
      </c>
      <c r="P96" s="21" t="s">
        <v>594</v>
      </c>
    </row>
    <row r="97" customFormat="false" ht="13.8" hidden="false" customHeight="false" outlineLevel="0" collapsed="false">
      <c r="A97" s="93" t="s">
        <v>508</v>
      </c>
      <c r="B97" s="93" t="s">
        <v>536</v>
      </c>
      <c r="C97" s="93" t="s">
        <v>507</v>
      </c>
      <c r="D97" s="93" t="s">
        <v>672</v>
      </c>
      <c r="E97" s="93" t="s">
        <v>639</v>
      </c>
      <c r="F97" s="93" t="s">
        <v>672</v>
      </c>
      <c r="G97" s="101" t="n">
        <v>0</v>
      </c>
      <c r="H97" s="95" t="n">
        <v>43831</v>
      </c>
      <c r="I97" s="95" t="n">
        <v>44196</v>
      </c>
      <c r="J97" s="96" t="n">
        <f aca="false">DATE(YEAR(H97)+1,MONTH(H97),DAY(H97))</f>
        <v>44197</v>
      </c>
      <c r="K97" s="97" t="n">
        <f aca="false">IF(H97&lt;=J97,VLOOKUP(DATEDIF(H97,I97,"m"),[1]Parameters!$L$2:$M$6,2,1),(DATEDIF(H97,I97,"m")+1)/12)</f>
        <v>1</v>
      </c>
      <c r="L97" s="22" t="n">
        <v>0.0109</v>
      </c>
      <c r="M97" s="103" t="n">
        <v>0.0073</v>
      </c>
      <c r="N97" s="100" t="n">
        <f aca="false">0.05% * F97</f>
        <v>0.0055</v>
      </c>
      <c r="O97" s="22" t="n">
        <f aca="false">(SUM(L97+M97+N97))*K97</f>
        <v>0.0237</v>
      </c>
      <c r="P97" s="21" t="s">
        <v>594</v>
      </c>
    </row>
    <row r="98" customFormat="false" ht="13.8" hidden="false" customHeight="false" outlineLevel="0" collapsed="false">
      <c r="A98" s="93" t="s">
        <v>508</v>
      </c>
      <c r="B98" s="93" t="s">
        <v>536</v>
      </c>
      <c r="C98" s="93" t="s">
        <v>507</v>
      </c>
      <c r="D98" s="93" t="s">
        <v>673</v>
      </c>
      <c r="E98" s="93" t="s">
        <v>639</v>
      </c>
      <c r="F98" s="93" t="s">
        <v>673</v>
      </c>
      <c r="G98" s="101" t="n">
        <v>0</v>
      </c>
      <c r="H98" s="95" t="n">
        <v>43831</v>
      </c>
      <c r="I98" s="95" t="n">
        <v>44196</v>
      </c>
      <c r="J98" s="96" t="n">
        <f aca="false">DATE(YEAR(H98)+1,MONTH(H98),DAY(H98))</f>
        <v>44197</v>
      </c>
      <c r="K98" s="97" t="n">
        <f aca="false">IF(H98&lt;=J98,VLOOKUP(DATEDIF(H98,I98,"m"),[1]Parameters!$L$2:$M$6,2,1),(DATEDIF(H98,I98,"m")+1)/12)</f>
        <v>1</v>
      </c>
      <c r="L98" s="22" t="n">
        <v>0.012</v>
      </c>
      <c r="M98" s="103" t="n">
        <v>0.008</v>
      </c>
      <c r="N98" s="100" t="n">
        <f aca="false">0.05% * F98</f>
        <v>0.006</v>
      </c>
      <c r="O98" s="22" t="n">
        <f aca="false">(SUM(L98+M98+N98))*K98</f>
        <v>0.026</v>
      </c>
      <c r="P98" s="21" t="s">
        <v>594</v>
      </c>
    </row>
    <row r="99" customFormat="false" ht="13.8" hidden="false" customHeight="false" outlineLevel="0" collapsed="false">
      <c r="A99" s="93" t="s">
        <v>508</v>
      </c>
      <c r="B99" s="93" t="s">
        <v>536</v>
      </c>
      <c r="C99" s="93" t="s">
        <v>507</v>
      </c>
      <c r="D99" s="93" t="s">
        <v>674</v>
      </c>
      <c r="E99" s="93" t="s">
        <v>639</v>
      </c>
      <c r="F99" s="93" t="s">
        <v>674</v>
      </c>
      <c r="G99" s="101" t="n">
        <v>0</v>
      </c>
      <c r="H99" s="95" t="n">
        <v>43831</v>
      </c>
      <c r="I99" s="95" t="n">
        <v>44196</v>
      </c>
      <c r="J99" s="96" t="n">
        <f aca="false">DATE(YEAR(H99)+1,MONTH(H99),DAY(H99))</f>
        <v>44197</v>
      </c>
      <c r="K99" s="97" t="n">
        <f aca="false">IF(H99&lt;=J99,VLOOKUP(DATEDIF(H99,I99,"m"),[1]Parameters!$L$2:$M$6,2,1),(DATEDIF(H99,I99,"m")+1)/12)</f>
        <v>1</v>
      </c>
      <c r="L99" s="22" t="n">
        <v>0.0135</v>
      </c>
      <c r="M99" s="103" t="n">
        <v>0.009</v>
      </c>
      <c r="N99" s="100" t="n">
        <f aca="false">0.05% * F99</f>
        <v>0.0065</v>
      </c>
      <c r="O99" s="22" t="n">
        <f aca="false">(SUM(L99+M99+N99))*K99</f>
        <v>0.029</v>
      </c>
      <c r="P99" s="21" t="s">
        <v>594</v>
      </c>
    </row>
    <row r="100" customFormat="false" ht="13.8" hidden="false" customHeight="false" outlineLevel="0" collapsed="false">
      <c r="A100" s="93" t="s">
        <v>508</v>
      </c>
      <c r="B100" s="93" t="s">
        <v>536</v>
      </c>
      <c r="C100" s="93" t="s">
        <v>507</v>
      </c>
      <c r="D100" s="93" t="s">
        <v>675</v>
      </c>
      <c r="E100" s="93" t="s">
        <v>639</v>
      </c>
      <c r="F100" s="93" t="s">
        <v>675</v>
      </c>
      <c r="G100" s="101" t="n">
        <v>0</v>
      </c>
      <c r="H100" s="95" t="n">
        <v>43831</v>
      </c>
      <c r="I100" s="95" t="n">
        <v>44196</v>
      </c>
      <c r="J100" s="96" t="n">
        <f aca="false">DATE(YEAR(H100)+1,MONTH(H100),DAY(H100))</f>
        <v>44197</v>
      </c>
      <c r="K100" s="97" t="n">
        <f aca="false">IF(H100&lt;=J100,VLOOKUP(DATEDIF(H100,I100,"m"),[1]Parameters!$L$2:$M$6,2,1),(DATEDIF(H100,I100,"m")+1)/12)</f>
        <v>1</v>
      </c>
      <c r="L100" s="22" t="n">
        <v>0.0147</v>
      </c>
      <c r="M100" s="103" t="n">
        <v>0.0098</v>
      </c>
      <c r="N100" s="100" t="n">
        <f aca="false">0.05% * F100</f>
        <v>0.007</v>
      </c>
      <c r="O100" s="22" t="n">
        <f aca="false">(SUM(L100+M100+N100))*K100</f>
        <v>0.0315</v>
      </c>
      <c r="P100" s="21" t="s">
        <v>594</v>
      </c>
    </row>
    <row r="101" customFormat="false" ht="13.8" hidden="false" customHeight="false" outlineLevel="0" collapsed="false">
      <c r="A101" s="93" t="s">
        <v>508</v>
      </c>
      <c r="B101" s="93" t="s">
        <v>536</v>
      </c>
      <c r="C101" s="93" t="s">
        <v>507</v>
      </c>
      <c r="D101" s="93" t="s">
        <v>539</v>
      </c>
      <c r="E101" s="93" t="s">
        <v>639</v>
      </c>
      <c r="F101" s="93" t="s">
        <v>539</v>
      </c>
      <c r="G101" s="101" t="n">
        <v>0</v>
      </c>
      <c r="H101" s="95" t="n">
        <v>43831</v>
      </c>
      <c r="I101" s="95" t="n">
        <v>44196</v>
      </c>
      <c r="J101" s="96" t="n">
        <f aca="false">DATE(YEAR(H101)+1,MONTH(H101),DAY(H101))</f>
        <v>44197</v>
      </c>
      <c r="K101" s="97" t="n">
        <f aca="false">IF(H101&lt;=J101,VLOOKUP(DATEDIF(H101,I101,"m"),[1]Parameters!$L$2:$M$6,2,1),(DATEDIF(H101,I101,"m")+1)/12)</f>
        <v>1</v>
      </c>
      <c r="L101" s="22" t="n">
        <v>0.0158</v>
      </c>
      <c r="M101" s="103" t="n">
        <v>0.0105</v>
      </c>
      <c r="N101" s="100" t="n">
        <f aca="false">0.05% * F101</f>
        <v>0.0075</v>
      </c>
      <c r="O101" s="22" t="n">
        <f aca="false">(SUM(L101+M101+N101))*K101</f>
        <v>0.0338</v>
      </c>
      <c r="P101" s="21" t="s">
        <v>594</v>
      </c>
    </row>
    <row r="102" customFormat="false" ht="13.8" hidden="false" customHeight="false" outlineLevel="0" collapsed="false">
      <c r="A102" s="93" t="s">
        <v>508</v>
      </c>
      <c r="B102" s="93" t="s">
        <v>536</v>
      </c>
      <c r="C102" s="93" t="s">
        <v>507</v>
      </c>
      <c r="D102" s="93" t="s">
        <v>535</v>
      </c>
      <c r="E102" s="93" t="s">
        <v>639</v>
      </c>
      <c r="F102" s="93" t="s">
        <v>535</v>
      </c>
      <c r="G102" s="101" t="n">
        <v>0</v>
      </c>
      <c r="H102" s="95" t="n">
        <v>43831</v>
      </c>
      <c r="I102" s="95" t="n">
        <v>44196</v>
      </c>
      <c r="J102" s="96" t="n">
        <f aca="false">DATE(YEAR(H102)+1,MONTH(H102),DAY(H102))</f>
        <v>44197</v>
      </c>
      <c r="K102" s="97" t="n">
        <f aca="false">IF(H102&lt;=J102,VLOOKUP(DATEDIF(H102,I102,"m"),[1]Parameters!$L$2:$M$6,2,1),(DATEDIF(H102,I102,"m")+1)/12)</f>
        <v>1</v>
      </c>
      <c r="L102" s="22" t="n">
        <v>0.0201</v>
      </c>
      <c r="M102" s="103" t="n">
        <v>0.0135</v>
      </c>
      <c r="N102" s="100" t="n">
        <f aca="false">0.05% * F102</f>
        <v>0.008</v>
      </c>
      <c r="O102" s="22" t="n">
        <f aca="false">(SUM(L102+M102+N102))*K102</f>
        <v>0.0416</v>
      </c>
      <c r="P102" s="21" t="s">
        <v>594</v>
      </c>
    </row>
    <row r="103" customFormat="false" ht="13.8" hidden="false" customHeight="false" outlineLevel="0" collapsed="false">
      <c r="A103" s="93" t="s">
        <v>508</v>
      </c>
      <c r="B103" s="93" t="s">
        <v>536</v>
      </c>
      <c r="C103" s="93" t="s">
        <v>507</v>
      </c>
      <c r="D103" s="93" t="s">
        <v>676</v>
      </c>
      <c r="E103" s="93" t="s">
        <v>639</v>
      </c>
      <c r="F103" s="93" t="s">
        <v>676</v>
      </c>
      <c r="G103" s="101" t="n">
        <v>0</v>
      </c>
      <c r="H103" s="95" t="n">
        <v>43831</v>
      </c>
      <c r="I103" s="95" t="n">
        <v>44196</v>
      </c>
      <c r="J103" s="96" t="n">
        <f aca="false">DATE(YEAR(H103)+1,MONTH(H103),DAY(H103))</f>
        <v>44197</v>
      </c>
      <c r="K103" s="97" t="n">
        <f aca="false">IF(H103&lt;=J103,VLOOKUP(DATEDIF(H103,I103,"m"),[1]Parameters!$L$2:$M$6,2,1),(DATEDIF(H103,I103,"m")+1)/12)</f>
        <v>1</v>
      </c>
      <c r="L103" s="22" t="n">
        <v>0.0179</v>
      </c>
      <c r="M103" s="103" t="n">
        <v>0.0119</v>
      </c>
      <c r="N103" s="100" t="n">
        <f aca="false">0.05% * F103</f>
        <v>0.0085</v>
      </c>
      <c r="O103" s="22" t="n">
        <f aca="false">(SUM(L103+M103+N103))*K103</f>
        <v>0.0383</v>
      </c>
      <c r="P103" s="21" t="s">
        <v>594</v>
      </c>
    </row>
    <row r="104" customFormat="false" ht="13.8" hidden="false" customHeight="false" outlineLevel="0" collapsed="false">
      <c r="A104" s="93" t="s">
        <v>508</v>
      </c>
      <c r="B104" s="93" t="s">
        <v>536</v>
      </c>
      <c r="C104" s="93" t="s">
        <v>507</v>
      </c>
      <c r="D104" s="93" t="s">
        <v>677</v>
      </c>
      <c r="E104" s="93" t="s">
        <v>639</v>
      </c>
      <c r="F104" s="93" t="s">
        <v>677</v>
      </c>
      <c r="G104" s="101" t="n">
        <v>0</v>
      </c>
      <c r="H104" s="95" t="n">
        <v>43831</v>
      </c>
      <c r="I104" s="95" t="n">
        <v>44196</v>
      </c>
      <c r="J104" s="96" t="n">
        <f aca="false">DATE(YEAR(H104)+1,MONTH(H104),DAY(H104))</f>
        <v>44197</v>
      </c>
      <c r="K104" s="97" t="n">
        <f aca="false">IF(H104&lt;=J104,VLOOKUP(DATEDIF(H104,I104,"m"),[1]Parameters!$L$2:$M$6,2,1),(DATEDIF(H104,I104,"m")+1)/12)</f>
        <v>1</v>
      </c>
      <c r="L104" s="22" t="n">
        <v>0.0189</v>
      </c>
      <c r="M104" s="102" t="n">
        <v>0.0126</v>
      </c>
      <c r="N104" s="100" t="n">
        <f aca="false">0.05% * F104</f>
        <v>0.009</v>
      </c>
      <c r="O104" s="22" t="n">
        <f aca="false">(SUM(L104+M104+N104))*K104</f>
        <v>0.0405</v>
      </c>
      <c r="P104" s="21" t="s">
        <v>594</v>
      </c>
    </row>
    <row r="105" customFormat="false" ht="13.8" hidden="false" customHeight="false" outlineLevel="0" collapsed="false">
      <c r="A105" s="93" t="s">
        <v>508</v>
      </c>
      <c r="B105" s="93" t="s">
        <v>536</v>
      </c>
      <c r="C105" s="93" t="s">
        <v>507</v>
      </c>
      <c r="D105" s="93" t="s">
        <v>678</v>
      </c>
      <c r="E105" s="93" t="s">
        <v>639</v>
      </c>
      <c r="F105" s="93" t="s">
        <v>678</v>
      </c>
      <c r="G105" s="101" t="n">
        <v>2.1</v>
      </c>
      <c r="H105" s="95" t="n">
        <v>43831</v>
      </c>
      <c r="I105" s="95" t="n">
        <v>44196</v>
      </c>
      <c r="J105" s="96" t="n">
        <f aca="false">DATE(YEAR(H105)+1,MONTH(H105),DAY(H105))</f>
        <v>44197</v>
      </c>
      <c r="K105" s="97" t="n">
        <f aca="false">IF(H105&lt;=J105,VLOOKUP(DATEDIF(H105,I105,"m"),[1]Parameters!$L$2:$M$6,2,1),(DATEDIF(H105,I105,"m")+1)/12)</f>
        <v>1</v>
      </c>
      <c r="L105" s="22" t="n">
        <v>0.0201</v>
      </c>
      <c r="M105" s="103" t="n">
        <v>0.0134</v>
      </c>
      <c r="N105" s="100" t="n">
        <f aca="false">0.05% * F105</f>
        <v>0.0095</v>
      </c>
      <c r="O105" s="22" t="n">
        <f aca="false">(SUM(L105+M105+N105))*K105</f>
        <v>0.043</v>
      </c>
      <c r="P105" s="21" t="s">
        <v>594</v>
      </c>
    </row>
    <row r="106" customFormat="false" ht="13.8" hidden="false" customHeight="false" outlineLevel="0" collapsed="false">
      <c r="A106" s="93" t="s">
        <v>508</v>
      </c>
      <c r="B106" s="93" t="s">
        <v>536</v>
      </c>
      <c r="C106" s="93" t="s">
        <v>507</v>
      </c>
      <c r="D106" s="93" t="s">
        <v>679</v>
      </c>
      <c r="E106" s="93" t="s">
        <v>639</v>
      </c>
      <c r="F106" s="93" t="s">
        <v>679</v>
      </c>
      <c r="G106" s="101" t="n">
        <v>7.5</v>
      </c>
      <c r="H106" s="95" t="n">
        <v>43831</v>
      </c>
      <c r="I106" s="95" t="n">
        <v>44196</v>
      </c>
      <c r="J106" s="96" t="n">
        <f aca="false">DATE(YEAR(H106)+1,MONTH(H106),DAY(H106))</f>
        <v>44197</v>
      </c>
      <c r="K106" s="97" t="n">
        <f aca="false">IF(H106&lt;=J106,VLOOKUP(DATEDIF(H106,I106,"m"),[1]Parameters!$L$2:$M$6,2,1),(DATEDIF(H106,I106,"m")+1)/12)</f>
        <v>1</v>
      </c>
      <c r="L106" s="22" t="n">
        <v>0.0211</v>
      </c>
      <c r="M106" s="103" t="n">
        <v>0.0141</v>
      </c>
      <c r="N106" s="100" t="n">
        <f aca="false">0.05% * F106</f>
        <v>0.01</v>
      </c>
      <c r="O106" s="22" t="n">
        <f aca="false">(SUM(L106+M106+N106))*K106</f>
        <v>0.0452</v>
      </c>
      <c r="P106" s="21" t="s">
        <v>594</v>
      </c>
    </row>
    <row r="107" customFormat="false" ht="13.8" hidden="false" customHeight="false" outlineLevel="0" collapsed="false">
      <c r="A107" s="93" t="s">
        <v>508</v>
      </c>
      <c r="B107" s="93" t="s">
        <v>536</v>
      </c>
      <c r="C107" s="93" t="s">
        <v>507</v>
      </c>
      <c r="D107" s="93" t="s">
        <v>680</v>
      </c>
      <c r="E107" s="93" t="s">
        <v>639</v>
      </c>
      <c r="F107" s="93" t="s">
        <v>680</v>
      </c>
      <c r="G107" s="101" t="n">
        <v>13.5</v>
      </c>
      <c r="H107" s="95" t="n">
        <v>43831</v>
      </c>
      <c r="I107" s="95" t="n">
        <v>44196</v>
      </c>
      <c r="J107" s="96" t="n">
        <f aca="false">DATE(YEAR(H107)+1,MONTH(H107),DAY(H107))</f>
        <v>44197</v>
      </c>
      <c r="K107" s="97" t="n">
        <f aca="false">IF(H107&lt;=J107,VLOOKUP(DATEDIF(H107,I107,"m"),[1]Parameters!$L$2:$M$6,2,1),(DATEDIF(H107,I107,"m")+1)/12)</f>
        <v>1</v>
      </c>
      <c r="L107" s="22" t="n">
        <v>0.0222</v>
      </c>
      <c r="M107" s="103" t="n">
        <v>0.0148</v>
      </c>
      <c r="N107" s="100" t="n">
        <f aca="false">0.05% * F107</f>
        <v>0.0105</v>
      </c>
      <c r="O107" s="22" t="n">
        <f aca="false">(SUM(L107+M107+N107))*K107</f>
        <v>0.0475</v>
      </c>
      <c r="P107" s="21" t="s">
        <v>594</v>
      </c>
    </row>
    <row r="108" customFormat="false" ht="13.8" hidden="false" customHeight="false" outlineLevel="0" collapsed="false">
      <c r="A108" s="93" t="s">
        <v>508</v>
      </c>
      <c r="B108" s="93" t="s">
        <v>536</v>
      </c>
      <c r="C108" s="93" t="s">
        <v>507</v>
      </c>
      <c r="D108" s="93" t="s">
        <v>681</v>
      </c>
      <c r="E108" s="93" t="s">
        <v>639</v>
      </c>
      <c r="F108" s="93" t="s">
        <v>681</v>
      </c>
      <c r="G108" s="101" t="n">
        <v>15.5</v>
      </c>
      <c r="H108" s="95" t="n">
        <v>43831</v>
      </c>
      <c r="I108" s="95" t="n">
        <v>44196</v>
      </c>
      <c r="J108" s="96" t="n">
        <f aca="false">DATE(YEAR(H108)+1,MONTH(H108),DAY(H108))</f>
        <v>44197</v>
      </c>
      <c r="K108" s="97" t="n">
        <f aca="false">IF(H108&lt;=J108,VLOOKUP(DATEDIF(H108,I108,"m"),[1]Parameters!$L$2:$M$6,2,1),(DATEDIF(H108,I108,"m")+1)/12)</f>
        <v>1</v>
      </c>
      <c r="L108" s="22" t="n">
        <v>0.0232</v>
      </c>
      <c r="M108" s="103" t="n">
        <v>0.0155</v>
      </c>
      <c r="N108" s="100" t="n">
        <f aca="false">0.05% * F108</f>
        <v>0.011</v>
      </c>
      <c r="O108" s="22" t="n">
        <f aca="false">(SUM(L108+M108+N108))*K108</f>
        <v>0.0497</v>
      </c>
      <c r="P108" s="21" t="s">
        <v>594</v>
      </c>
    </row>
    <row r="109" customFormat="false" ht="13.8" hidden="false" customHeight="false" outlineLevel="0" collapsed="false">
      <c r="A109" s="93" t="s">
        <v>508</v>
      </c>
      <c r="B109" s="93" t="s">
        <v>536</v>
      </c>
      <c r="C109" s="93" t="s">
        <v>507</v>
      </c>
      <c r="D109" s="93" t="s">
        <v>682</v>
      </c>
      <c r="E109" s="93" t="s">
        <v>639</v>
      </c>
      <c r="F109" s="93" t="s">
        <v>682</v>
      </c>
      <c r="G109" s="101" t="n">
        <v>0</v>
      </c>
      <c r="H109" s="95" t="n">
        <v>43831</v>
      </c>
      <c r="I109" s="95" t="n">
        <v>44196</v>
      </c>
      <c r="J109" s="96" t="n">
        <f aca="false">DATE(YEAR(H109)+1,MONTH(H109),DAY(H109))</f>
        <v>44197</v>
      </c>
      <c r="K109" s="97" t="n">
        <f aca="false">IF(H109&lt;=J109,VLOOKUP(DATEDIF(H109,I109,"m"),[1]Parameters!$L$2:$M$6,2,1),(DATEDIF(H109,I109,"m")+1)/12)</f>
        <v>1</v>
      </c>
      <c r="L109" s="22" t="n">
        <v>0.0243</v>
      </c>
      <c r="M109" s="103" t="n">
        <v>0.0162</v>
      </c>
      <c r="N109" s="100" t="n">
        <f aca="false">0.05% * F109</f>
        <v>0.0115</v>
      </c>
      <c r="O109" s="22" t="n">
        <f aca="false">(SUM(L109+M109+N109))*K109</f>
        <v>0.052</v>
      </c>
      <c r="P109" s="21" t="s">
        <v>594</v>
      </c>
    </row>
    <row r="110" customFormat="false" ht="13.8" hidden="false" customHeight="false" outlineLevel="0" collapsed="false">
      <c r="A110" s="93" t="s">
        <v>508</v>
      </c>
      <c r="B110" s="93" t="s">
        <v>536</v>
      </c>
      <c r="C110" s="93" t="s">
        <v>507</v>
      </c>
      <c r="D110" s="93" t="s">
        <v>683</v>
      </c>
      <c r="E110" s="93" t="s">
        <v>639</v>
      </c>
      <c r="F110" s="93" t="s">
        <v>683</v>
      </c>
      <c r="G110" s="101" t="n">
        <v>0</v>
      </c>
      <c r="H110" s="95" t="n">
        <v>43831</v>
      </c>
      <c r="I110" s="95" t="n">
        <v>44196</v>
      </c>
      <c r="J110" s="96" t="n">
        <f aca="false">DATE(YEAR(H110)+1,MONTH(H110),DAY(H110))</f>
        <v>44197</v>
      </c>
      <c r="K110" s="97" t="n">
        <f aca="false">IF(H110&lt;=J110,VLOOKUP(DATEDIF(H110,I110,"m"),[1]Parameters!$L$2:$M$6,2,1),(DATEDIF(H110,I110,"m")+1)/12)</f>
        <v>1</v>
      </c>
      <c r="L110" s="22" t="n">
        <v>0.0306</v>
      </c>
      <c r="M110" s="103" t="n">
        <v>0.0204</v>
      </c>
      <c r="N110" s="100" t="n">
        <f aca="false">0.05% * F110</f>
        <v>0.012</v>
      </c>
      <c r="O110" s="22" t="n">
        <f aca="false">(SUM(L110+M110+N110))*K110</f>
        <v>0.063</v>
      </c>
      <c r="P110" s="21" t="s">
        <v>594</v>
      </c>
    </row>
    <row r="111" customFormat="false" ht="13.8" hidden="false" customHeight="false" outlineLevel="0" collapsed="false">
      <c r="A111" s="93" t="s">
        <v>508</v>
      </c>
      <c r="B111" s="93" t="s">
        <v>536</v>
      </c>
      <c r="C111" s="93" t="s">
        <v>507</v>
      </c>
      <c r="D111" s="93" t="s">
        <v>684</v>
      </c>
      <c r="E111" s="93" t="s">
        <v>639</v>
      </c>
      <c r="F111" s="93" t="s">
        <v>684</v>
      </c>
      <c r="G111" s="101" t="n">
        <v>0</v>
      </c>
      <c r="H111" s="95" t="n">
        <v>43831</v>
      </c>
      <c r="I111" s="95" t="n">
        <v>44196</v>
      </c>
      <c r="J111" s="96" t="n">
        <f aca="false">DATE(YEAR(H111)+1,MONTH(H111),DAY(H111))</f>
        <v>44197</v>
      </c>
      <c r="K111" s="97" t="n">
        <f aca="false">IF(H111&lt;=J111,VLOOKUP(DATEDIF(H111,I111,"m"),[1]Parameters!$L$2:$M$6,2,1),(DATEDIF(H111,I111,"m")+1)/12)</f>
        <v>1</v>
      </c>
      <c r="L111" s="22" t="n">
        <v>0.0317</v>
      </c>
      <c r="M111" s="103" t="n">
        <v>0.0212</v>
      </c>
      <c r="N111" s="100" t="n">
        <f aca="false">0.05% * F111</f>
        <v>0.0125</v>
      </c>
      <c r="O111" s="22" t="n">
        <f aca="false">(SUM(L111+M111+N111))*K111</f>
        <v>0.0654</v>
      </c>
      <c r="P111" s="21" t="s">
        <v>594</v>
      </c>
    </row>
    <row r="112" customFormat="false" ht="13.8" hidden="false" customHeight="false" outlineLevel="0" collapsed="false">
      <c r="A112" s="93" t="s">
        <v>508</v>
      </c>
      <c r="B112" s="93" t="s">
        <v>536</v>
      </c>
      <c r="C112" s="93" t="s">
        <v>507</v>
      </c>
      <c r="D112" s="93" t="s">
        <v>685</v>
      </c>
      <c r="E112" s="93" t="s">
        <v>639</v>
      </c>
      <c r="F112" s="101" t="n">
        <v>30</v>
      </c>
      <c r="G112" s="101" t="n">
        <v>0</v>
      </c>
      <c r="H112" s="95" t="n">
        <v>43831</v>
      </c>
      <c r="I112" s="95" t="n">
        <v>44196</v>
      </c>
      <c r="J112" s="96" t="n">
        <f aca="false">DATE(YEAR(H112)+1,MONTH(H112),DAY(H112))</f>
        <v>44197</v>
      </c>
      <c r="K112" s="97" t="n">
        <f aca="false">IF(H112&lt;=J112,VLOOKUP(DATEDIF(H112,I112,"m"),[1]Parameters!$L$2:$M$6,2,1),(DATEDIF(H112,I112,"m")+1)/12)</f>
        <v>1</v>
      </c>
      <c r="L112" s="100" t="n">
        <f aca="false">3.17% + (0.15% * (F112- 25))</f>
        <v>0.0392</v>
      </c>
      <c r="M112" s="100" t="n">
        <f aca="false">2.12% + (0.15% * (F112- 25))</f>
        <v>0.0287</v>
      </c>
      <c r="N112" s="100" t="n">
        <f aca="false">0.05% * F112</f>
        <v>0.015</v>
      </c>
      <c r="O112" s="22" t="n">
        <f aca="false">(SUM(L112+M112+N112))*K112</f>
        <v>0.0829</v>
      </c>
      <c r="P112" s="21" t="s">
        <v>594</v>
      </c>
    </row>
    <row r="113" customFormat="false" ht="13.8" hidden="false" customHeight="false" outlineLevel="0" collapsed="false">
      <c r="A113" s="93" t="s">
        <v>508</v>
      </c>
      <c r="B113" s="93" t="s">
        <v>521</v>
      </c>
      <c r="C113" s="93" t="s">
        <v>509</v>
      </c>
      <c r="D113" s="93" t="s">
        <v>661</v>
      </c>
      <c r="E113" s="93" t="s">
        <v>639</v>
      </c>
      <c r="F113" s="101" t="n">
        <v>5</v>
      </c>
      <c r="G113" s="101" t="n">
        <v>2</v>
      </c>
      <c r="H113" s="95" t="n">
        <v>43831</v>
      </c>
      <c r="I113" s="95" t="n">
        <v>44196</v>
      </c>
      <c r="J113" s="96" t="n">
        <f aca="false">DATE(YEAR(H113)+1,MONTH(H113),DAY(H113))</f>
        <v>44197</v>
      </c>
      <c r="K113" s="97" t="n">
        <f aca="false">IF(H113&lt;=J113,VLOOKUP(DATEDIF(H113,I113,"m"),[1]Parameters!$L$2:$M$6,2,1),(DATEDIF(H113,I113,"m")+1)/12)</f>
        <v>1</v>
      </c>
      <c r="L113" s="22" t="n">
        <v>0.0029</v>
      </c>
      <c r="M113" s="103" t="n">
        <v>0.0019</v>
      </c>
      <c r="N113" s="98" t="n">
        <v>0</v>
      </c>
      <c r="O113" s="22" t="n">
        <f aca="false">(SUM(L113+M113+N113))*K113</f>
        <v>0.0048</v>
      </c>
      <c r="P113" s="21" t="s">
        <v>594</v>
      </c>
    </row>
    <row r="114" customFormat="false" ht="13.8" hidden="false" customHeight="false" outlineLevel="0" collapsed="false">
      <c r="A114" s="93" t="s">
        <v>508</v>
      </c>
      <c r="B114" s="93" t="s">
        <v>521</v>
      </c>
      <c r="C114" s="93" t="s">
        <v>509</v>
      </c>
      <c r="D114" s="93" t="s">
        <v>667</v>
      </c>
      <c r="E114" s="93" t="s">
        <v>639</v>
      </c>
      <c r="F114" s="101" t="n">
        <v>11</v>
      </c>
      <c r="G114" s="101" t="n">
        <v>4</v>
      </c>
      <c r="H114" s="95" t="n">
        <v>43831</v>
      </c>
      <c r="I114" s="95" t="n">
        <v>44196</v>
      </c>
      <c r="J114" s="96" t="n">
        <f aca="false">DATE(YEAR(H114)+1,MONTH(H114),DAY(H114))</f>
        <v>44197</v>
      </c>
      <c r="K114" s="97" t="n">
        <f aca="false">IF(H114&lt;=J114,VLOOKUP(DATEDIF(H114,I114,"m"),[1]Parameters!$L$2:$M$6,2,1),(DATEDIF(H114,I114,"m")+1)/12)</f>
        <v>1</v>
      </c>
      <c r="L114" s="22" t="n">
        <v>0.0053</v>
      </c>
      <c r="M114" s="103" t="n">
        <v>0.0035</v>
      </c>
      <c r="N114" s="98" t="n">
        <v>0</v>
      </c>
      <c r="O114" s="22" t="n">
        <f aca="false">(SUM(L114+M114+N114))*K114</f>
        <v>0.0088</v>
      </c>
      <c r="P114" s="21" t="s">
        <v>594</v>
      </c>
    </row>
    <row r="115" customFormat="false" ht="13.8" hidden="false" customHeight="false" outlineLevel="0" collapsed="false">
      <c r="A115" s="93" t="s">
        <v>508</v>
      </c>
      <c r="B115" s="93" t="s">
        <v>521</v>
      </c>
      <c r="C115" s="93" t="s">
        <v>509</v>
      </c>
      <c r="D115" s="93" t="s">
        <v>666</v>
      </c>
      <c r="E115" s="93" t="s">
        <v>639</v>
      </c>
      <c r="F115" s="101" t="n">
        <v>12</v>
      </c>
      <c r="G115" s="101" t="n">
        <v>10</v>
      </c>
      <c r="H115" s="95" t="n">
        <v>43831</v>
      </c>
      <c r="I115" s="95" t="n">
        <v>44196</v>
      </c>
      <c r="J115" s="96" t="n">
        <f aca="false">DATE(YEAR(H115)+1,MONTH(H115),DAY(H115))</f>
        <v>44197</v>
      </c>
      <c r="K115" s="97" t="n">
        <f aca="false">IF(H115&lt;=J115,VLOOKUP(DATEDIF(H115,I115,"m"),[1]Parameters!$L$2:$M$6,2,1),(DATEDIF(H115,I115,"m")+1)/12)</f>
        <v>1</v>
      </c>
      <c r="L115" s="22" t="n">
        <v>0.0084</v>
      </c>
      <c r="M115" s="103" t="n">
        <v>0.0056</v>
      </c>
      <c r="N115" s="98" t="n">
        <v>0</v>
      </c>
      <c r="O115" s="22" t="n">
        <f aca="false">(SUM(L115+M115+N115))*K115</f>
        <v>0.014</v>
      </c>
      <c r="P115" s="21" t="s">
        <v>594</v>
      </c>
    </row>
    <row r="116" customFormat="false" ht="13.8" hidden="false" customHeight="false" outlineLevel="0" collapsed="false">
      <c r="A116" s="93" t="s">
        <v>508</v>
      </c>
      <c r="B116" s="93" t="s">
        <v>521</v>
      </c>
      <c r="C116" s="93" t="s">
        <v>509</v>
      </c>
      <c r="D116" s="93" t="s">
        <v>665</v>
      </c>
      <c r="E116" s="93" t="s">
        <v>639</v>
      </c>
      <c r="F116" s="101" t="n">
        <v>30</v>
      </c>
      <c r="G116" s="101" t="n">
        <v>16</v>
      </c>
      <c r="H116" s="95" t="n">
        <v>43831</v>
      </c>
      <c r="I116" s="95" t="n">
        <v>44196</v>
      </c>
      <c r="J116" s="96" t="n">
        <f aca="false">DATE(YEAR(H116)+1,MONTH(H116),DAY(H116))</f>
        <v>44197</v>
      </c>
      <c r="K116" s="97" t="n">
        <f aca="false">IF(H116&lt;=J116,VLOOKUP(DATEDIF(H116,I116,"m"),[1]Parameters!$L$2:$M$6,2,1),(DATEDIF(H116,I116,"m")+1)/12)</f>
        <v>1</v>
      </c>
      <c r="L116" s="22" t="n">
        <v>0.0121</v>
      </c>
      <c r="M116" s="103" t="n">
        <v>0.008</v>
      </c>
      <c r="N116" s="98" t="n">
        <v>0</v>
      </c>
      <c r="O116" s="22" t="n">
        <f aca="false">(SUM(L116+M116+N116))*K116</f>
        <v>0.0201</v>
      </c>
      <c r="P116" s="21" t="s">
        <v>594</v>
      </c>
    </row>
    <row r="117" customFormat="false" ht="13.8" hidden="false" customHeight="false" outlineLevel="0" collapsed="false">
      <c r="A117" s="93" t="s">
        <v>508</v>
      </c>
      <c r="B117" s="93" t="s">
        <v>521</v>
      </c>
      <c r="C117" s="93" t="s">
        <v>507</v>
      </c>
      <c r="D117" s="93" t="s">
        <v>661</v>
      </c>
      <c r="E117" s="93" t="s">
        <v>639</v>
      </c>
      <c r="F117" s="101" t="n">
        <v>5</v>
      </c>
      <c r="G117" s="101" t="n">
        <v>0</v>
      </c>
      <c r="H117" s="95" t="n">
        <v>43831</v>
      </c>
      <c r="I117" s="95" t="n">
        <v>44196</v>
      </c>
      <c r="J117" s="96" t="n">
        <f aca="false">DATE(YEAR(H117)+1,MONTH(H117),DAY(H117))</f>
        <v>44197</v>
      </c>
      <c r="K117" s="97" t="n">
        <f aca="false">IF(H117&lt;=J117,VLOOKUP(DATEDIF(H117,I117,"m"),[1]Parameters!$L$2:$M$6,2,1),(DATEDIF(H117,I117,"m")+1)/12)</f>
        <v>1</v>
      </c>
      <c r="L117" s="22" t="n">
        <v>0.005</v>
      </c>
      <c r="M117" s="103" t="n">
        <v>0.0033</v>
      </c>
      <c r="N117" s="98" t="n">
        <v>0</v>
      </c>
      <c r="O117" s="22" t="n">
        <f aca="false">(SUM(L117+M117+N117))*K117</f>
        <v>0.0083</v>
      </c>
      <c r="P117" s="21" t="s">
        <v>594</v>
      </c>
    </row>
    <row r="118" customFormat="false" ht="13.8" hidden="false" customHeight="false" outlineLevel="0" collapsed="false">
      <c r="A118" s="93" t="s">
        <v>508</v>
      </c>
      <c r="B118" s="93" t="s">
        <v>521</v>
      </c>
      <c r="C118" s="93" t="s">
        <v>507</v>
      </c>
      <c r="D118" s="93" t="s">
        <v>668</v>
      </c>
      <c r="E118" s="93" t="s">
        <v>639</v>
      </c>
      <c r="F118" s="93" t="s">
        <v>668</v>
      </c>
      <c r="G118" s="101" t="n">
        <v>0</v>
      </c>
      <c r="H118" s="95" t="n">
        <v>43831</v>
      </c>
      <c r="I118" s="95" t="n">
        <v>44196</v>
      </c>
      <c r="J118" s="96" t="n">
        <f aca="false">DATE(YEAR(H118)+1,MONTH(H118),DAY(H118))</f>
        <v>44197</v>
      </c>
      <c r="K118" s="97" t="n">
        <f aca="false">IF(H118&lt;=J118,VLOOKUP(DATEDIF(H118,I118,"m"),[1]Parameters!$L$2:$M$6,2,1),(DATEDIF(H118,I118,"m")+1)/12)</f>
        <v>1</v>
      </c>
      <c r="L118" s="22" t="n">
        <v>0.0061</v>
      </c>
      <c r="M118" s="103" t="n">
        <v>0.0041</v>
      </c>
      <c r="N118" s="98" t="n">
        <v>0</v>
      </c>
      <c r="O118" s="22" t="n">
        <f aca="false">(SUM(L118+M118+N118))*K118</f>
        <v>0.0102</v>
      </c>
      <c r="P118" s="21" t="s">
        <v>594</v>
      </c>
    </row>
    <row r="119" customFormat="false" ht="13.8" hidden="false" customHeight="false" outlineLevel="0" collapsed="false">
      <c r="A119" s="93" t="s">
        <v>508</v>
      </c>
      <c r="B119" s="93" t="s">
        <v>521</v>
      </c>
      <c r="C119" s="93" t="s">
        <v>507</v>
      </c>
      <c r="D119" s="93" t="s">
        <v>669</v>
      </c>
      <c r="E119" s="93" t="s">
        <v>639</v>
      </c>
      <c r="F119" s="93" t="s">
        <v>669</v>
      </c>
      <c r="G119" s="101" t="n">
        <v>0</v>
      </c>
      <c r="H119" s="95" t="n">
        <v>43831</v>
      </c>
      <c r="I119" s="95" t="n">
        <v>44196</v>
      </c>
      <c r="J119" s="96" t="n">
        <f aca="false">DATE(YEAR(H119)+1,MONTH(H119),DAY(H119))</f>
        <v>44197</v>
      </c>
      <c r="K119" s="97" t="n">
        <f aca="false">IF(H119&lt;=J119,VLOOKUP(DATEDIF(H119,I119,"m"),[1]Parameters!$L$2:$M$6,2,1),(DATEDIF(H119,I119,"m")+1)/12)</f>
        <v>1</v>
      </c>
      <c r="L119" s="22" t="n">
        <v>0.0071</v>
      </c>
      <c r="M119" s="103" t="n">
        <v>0.0047</v>
      </c>
      <c r="N119" s="98" t="n">
        <v>0</v>
      </c>
      <c r="O119" s="22" t="n">
        <f aca="false">(SUM(L119+M119+N119))*K119</f>
        <v>0.0118</v>
      </c>
      <c r="P119" s="21" t="s">
        <v>594</v>
      </c>
    </row>
    <row r="120" customFormat="false" ht="13.8" hidden="false" customHeight="false" outlineLevel="0" collapsed="false">
      <c r="A120" s="93" t="s">
        <v>508</v>
      </c>
      <c r="B120" s="93" t="s">
        <v>521</v>
      </c>
      <c r="C120" s="93" t="s">
        <v>507</v>
      </c>
      <c r="D120" s="93" t="s">
        <v>519</v>
      </c>
      <c r="E120" s="93" t="s">
        <v>639</v>
      </c>
      <c r="F120" s="93" t="s">
        <v>519</v>
      </c>
      <c r="G120" s="101" t="n">
        <v>0</v>
      </c>
      <c r="H120" s="95" t="n">
        <v>43831</v>
      </c>
      <c r="I120" s="95" t="n">
        <v>44196</v>
      </c>
      <c r="J120" s="96" t="n">
        <f aca="false">DATE(YEAR(H120)+1,MONTH(H120),DAY(H120))</f>
        <v>44197</v>
      </c>
      <c r="K120" s="97" t="n">
        <f aca="false">IF(H120&lt;=J120,VLOOKUP(DATEDIF(H120,I120,"m"),[1]Parameters!$L$2:$M$6,2,1),(DATEDIF(H120,I120,"m")+1)/12)</f>
        <v>1</v>
      </c>
      <c r="L120" s="22" t="n">
        <v>0.0083</v>
      </c>
      <c r="M120" s="103" t="n">
        <v>0.0055</v>
      </c>
      <c r="N120" s="98" t="n">
        <v>0</v>
      </c>
      <c r="O120" s="22" t="n">
        <f aca="false">(SUM(L120+M120+N120))*K120</f>
        <v>0.0138</v>
      </c>
      <c r="P120" s="21" t="s">
        <v>594</v>
      </c>
    </row>
    <row r="121" customFormat="false" ht="13.8" hidden="false" customHeight="false" outlineLevel="0" collapsed="false">
      <c r="A121" s="93" t="s">
        <v>508</v>
      </c>
      <c r="B121" s="93" t="s">
        <v>521</v>
      </c>
      <c r="C121" s="93" t="s">
        <v>507</v>
      </c>
      <c r="D121" s="93" t="s">
        <v>670</v>
      </c>
      <c r="E121" s="93" t="s">
        <v>639</v>
      </c>
      <c r="F121" s="93" t="s">
        <v>670</v>
      </c>
      <c r="G121" s="104" t="n">
        <v>2</v>
      </c>
      <c r="H121" s="95" t="n">
        <v>43831</v>
      </c>
      <c r="I121" s="95" t="n">
        <v>44196</v>
      </c>
      <c r="J121" s="96" t="n">
        <f aca="false">DATE(YEAR(H121)+1,MONTH(H121),DAY(H121))</f>
        <v>44197</v>
      </c>
      <c r="K121" s="97" t="n">
        <f aca="false">IF(H121&lt;=J121,VLOOKUP(DATEDIF(H121,I121,"m"),[1]Parameters!$L$2:$M$6,2,1),(DATEDIF(H121,I121,"m")+1)/12)</f>
        <v>1</v>
      </c>
      <c r="L121" s="22" t="n">
        <v>0.0093</v>
      </c>
      <c r="M121" s="105" t="n">
        <v>0.0062</v>
      </c>
      <c r="N121" s="98" t="n">
        <v>0</v>
      </c>
      <c r="O121" s="22" t="n">
        <f aca="false">(SUM(L121+M121+N121))*K121</f>
        <v>0.0155</v>
      </c>
      <c r="P121" s="21" t="s">
        <v>594</v>
      </c>
    </row>
    <row r="122" customFormat="false" ht="13.8" hidden="false" customHeight="false" outlineLevel="0" collapsed="false">
      <c r="A122" s="93" t="s">
        <v>508</v>
      </c>
      <c r="B122" s="93" t="s">
        <v>521</v>
      </c>
      <c r="C122" s="93" t="s">
        <v>507</v>
      </c>
      <c r="D122" s="93" t="s">
        <v>671</v>
      </c>
      <c r="E122" s="93" t="s">
        <v>639</v>
      </c>
      <c r="F122" s="93" t="s">
        <v>671</v>
      </c>
      <c r="G122" s="104" t="n">
        <v>5</v>
      </c>
      <c r="H122" s="95" t="n">
        <v>43831</v>
      </c>
      <c r="I122" s="95" t="n">
        <v>44196</v>
      </c>
      <c r="J122" s="96" t="n">
        <f aca="false">DATE(YEAR(H122)+1,MONTH(H122),DAY(H122))</f>
        <v>44197</v>
      </c>
      <c r="K122" s="97" t="n">
        <f aca="false">IF(H122&lt;=J122,VLOOKUP(DATEDIF(H122,I122,"m"),[1]Parameters!$L$2:$M$6,2,1),(DATEDIF(H122,I122,"m")+1)/12)</f>
        <v>1</v>
      </c>
      <c r="L122" s="22" t="n">
        <v>0.01</v>
      </c>
      <c r="M122" s="105" t="n">
        <v>0.0067</v>
      </c>
      <c r="N122" s="98" t="n">
        <v>0</v>
      </c>
      <c r="O122" s="22" t="n">
        <f aca="false">(SUM(L122+M122+N122))*K122</f>
        <v>0.0167</v>
      </c>
      <c r="P122" s="21" t="s">
        <v>594</v>
      </c>
    </row>
    <row r="123" customFormat="false" ht="13.8" hidden="false" customHeight="false" outlineLevel="0" collapsed="false">
      <c r="A123" s="93" t="s">
        <v>508</v>
      </c>
      <c r="B123" s="93" t="s">
        <v>521</v>
      </c>
      <c r="C123" s="93" t="s">
        <v>507</v>
      </c>
      <c r="D123" s="93" t="s">
        <v>672</v>
      </c>
      <c r="E123" s="93" t="s">
        <v>639</v>
      </c>
      <c r="F123" s="93" t="s">
        <v>672</v>
      </c>
      <c r="G123" s="101" t="n">
        <v>12</v>
      </c>
      <c r="H123" s="95" t="n">
        <v>43831</v>
      </c>
      <c r="I123" s="95" t="n">
        <v>44196</v>
      </c>
      <c r="J123" s="96" t="n">
        <f aca="false">DATE(YEAR(H123)+1,MONTH(H123),DAY(H123))</f>
        <v>44197</v>
      </c>
      <c r="K123" s="97" t="n">
        <f aca="false">IF(H123&lt;=J123,VLOOKUP(DATEDIF(H123,I123,"m"),[1]Parameters!$L$2:$M$6,2,1),(DATEDIF(H123,I123,"m")+1)/12)</f>
        <v>1</v>
      </c>
      <c r="L123" s="22" t="n">
        <v>0.0109</v>
      </c>
      <c r="M123" s="103" t="n">
        <v>0.0073</v>
      </c>
      <c r="N123" s="98" t="n">
        <v>0</v>
      </c>
      <c r="O123" s="22" t="n">
        <f aca="false">(SUM(L123+M123+N123))*K123</f>
        <v>0.0182</v>
      </c>
      <c r="P123" s="21" t="s">
        <v>594</v>
      </c>
    </row>
    <row r="124" customFormat="false" ht="13.8" hidden="false" customHeight="false" outlineLevel="0" collapsed="false">
      <c r="A124" s="93" t="s">
        <v>508</v>
      </c>
      <c r="B124" s="93" t="s">
        <v>521</v>
      </c>
      <c r="C124" s="93" t="s">
        <v>507</v>
      </c>
      <c r="D124" s="93" t="s">
        <v>673</v>
      </c>
      <c r="E124" s="93" t="s">
        <v>639</v>
      </c>
      <c r="F124" s="93" t="s">
        <v>673</v>
      </c>
      <c r="G124" s="101" t="n">
        <v>16</v>
      </c>
      <c r="H124" s="95" t="n">
        <v>43831</v>
      </c>
      <c r="I124" s="95" t="n">
        <v>44196</v>
      </c>
      <c r="J124" s="96" t="n">
        <f aca="false">DATE(YEAR(H124)+1,MONTH(H124),DAY(H124))</f>
        <v>44197</v>
      </c>
      <c r="K124" s="97" t="n">
        <f aca="false">IF(H124&lt;=J124,VLOOKUP(DATEDIF(H124,I124,"m"),[1]Parameters!$L$2:$M$6,2,1),(DATEDIF(H124,I124,"m")+1)/12)</f>
        <v>1</v>
      </c>
      <c r="L124" s="22" t="n">
        <v>0.012</v>
      </c>
      <c r="M124" s="103" t="n">
        <v>0.008</v>
      </c>
      <c r="N124" s="98" t="n">
        <v>0</v>
      </c>
      <c r="O124" s="22" t="n">
        <f aca="false">(SUM(L124+M124+N124))*K124</f>
        <v>0.02</v>
      </c>
      <c r="P124" s="21" t="s">
        <v>594</v>
      </c>
    </row>
    <row r="125" customFormat="false" ht="13.8" hidden="false" customHeight="false" outlineLevel="0" collapsed="false">
      <c r="A125" s="93" t="s">
        <v>508</v>
      </c>
      <c r="B125" s="93" t="s">
        <v>521</v>
      </c>
      <c r="C125" s="93" t="s">
        <v>507</v>
      </c>
      <c r="D125" s="93" t="s">
        <v>674</v>
      </c>
      <c r="E125" s="93" t="s">
        <v>639</v>
      </c>
      <c r="F125" s="93" t="s">
        <v>674</v>
      </c>
      <c r="G125" s="101" t="n">
        <v>0</v>
      </c>
      <c r="H125" s="95" t="n">
        <v>43831</v>
      </c>
      <c r="I125" s="95" t="n">
        <v>44196</v>
      </c>
      <c r="J125" s="96" t="n">
        <f aca="false">DATE(YEAR(H125)+1,MONTH(H125),DAY(H125))</f>
        <v>44197</v>
      </c>
      <c r="K125" s="97" t="n">
        <f aca="false">IF(H125&lt;=J125,VLOOKUP(DATEDIF(H125,I125,"m"),[1]Parameters!$L$2:$M$6,2,1),(DATEDIF(H125,I125,"m")+1)/12)</f>
        <v>1</v>
      </c>
      <c r="L125" s="22" t="n">
        <v>0.0135</v>
      </c>
      <c r="M125" s="103" t="n">
        <v>0.009</v>
      </c>
      <c r="N125" s="98" t="n">
        <v>0</v>
      </c>
      <c r="O125" s="22" t="n">
        <f aca="false">(SUM(L125+M125+N125))*K125</f>
        <v>0.0225</v>
      </c>
      <c r="P125" s="21" t="s">
        <v>594</v>
      </c>
    </row>
    <row r="126" customFormat="false" ht="13.8" hidden="false" customHeight="false" outlineLevel="0" collapsed="false">
      <c r="A126" s="93" t="s">
        <v>508</v>
      </c>
      <c r="B126" s="93" t="s">
        <v>521</v>
      </c>
      <c r="C126" s="93" t="s">
        <v>507</v>
      </c>
      <c r="D126" s="93" t="s">
        <v>675</v>
      </c>
      <c r="E126" s="93" t="s">
        <v>639</v>
      </c>
      <c r="F126" s="93" t="s">
        <v>675</v>
      </c>
      <c r="G126" s="101" t="n">
        <v>0</v>
      </c>
      <c r="H126" s="95" t="n">
        <v>43831</v>
      </c>
      <c r="I126" s="95" t="n">
        <v>44196</v>
      </c>
      <c r="J126" s="96" t="n">
        <f aca="false">DATE(YEAR(H126)+1,MONTH(H126),DAY(H126))</f>
        <v>44197</v>
      </c>
      <c r="K126" s="97" t="n">
        <f aca="false">IF(H126&lt;=J126,VLOOKUP(DATEDIF(H126,I126,"m"),[1]Parameters!$L$2:$M$6,2,1),(DATEDIF(H126,I126,"m")+1)/12)</f>
        <v>1</v>
      </c>
      <c r="L126" s="22" t="n">
        <v>0.0147</v>
      </c>
      <c r="M126" s="103" t="n">
        <v>0.0098</v>
      </c>
      <c r="N126" s="98" t="n">
        <v>0</v>
      </c>
      <c r="O126" s="22" t="n">
        <f aca="false">(SUM(L126+M126+N126))*K126</f>
        <v>0.0245</v>
      </c>
      <c r="P126" s="21" t="s">
        <v>594</v>
      </c>
    </row>
    <row r="127" customFormat="false" ht="13.8" hidden="false" customHeight="false" outlineLevel="0" collapsed="false">
      <c r="A127" s="93" t="s">
        <v>508</v>
      </c>
      <c r="B127" s="93" t="s">
        <v>521</v>
      </c>
      <c r="C127" s="93" t="s">
        <v>507</v>
      </c>
      <c r="D127" s="93" t="s">
        <v>539</v>
      </c>
      <c r="E127" s="93" t="s">
        <v>639</v>
      </c>
      <c r="F127" s="93" t="s">
        <v>539</v>
      </c>
      <c r="G127" s="101" t="n">
        <v>0</v>
      </c>
      <c r="H127" s="95" t="n">
        <v>43831</v>
      </c>
      <c r="I127" s="95" t="n">
        <v>44196</v>
      </c>
      <c r="J127" s="96" t="n">
        <f aca="false">DATE(YEAR(H127)+1,MONTH(H127),DAY(H127))</f>
        <v>44197</v>
      </c>
      <c r="K127" s="97" t="n">
        <f aca="false">IF(H127&lt;=J127,VLOOKUP(DATEDIF(H127,I127,"m"),[1]Parameters!$L$2:$M$6,2,1),(DATEDIF(H127,I127,"m")+1)/12)</f>
        <v>1</v>
      </c>
      <c r="L127" s="22" t="n">
        <v>0.0158</v>
      </c>
      <c r="M127" s="103" t="n">
        <v>0.0105</v>
      </c>
      <c r="N127" s="98" t="n">
        <v>0</v>
      </c>
      <c r="O127" s="22" t="n">
        <f aca="false">(SUM(L127+M127+N127))*K127</f>
        <v>0.0263</v>
      </c>
      <c r="P127" s="21" t="s">
        <v>594</v>
      </c>
    </row>
    <row r="128" customFormat="false" ht="13.8" hidden="false" customHeight="false" outlineLevel="0" collapsed="false">
      <c r="A128" s="93" t="s">
        <v>508</v>
      </c>
      <c r="B128" s="93" t="s">
        <v>521</v>
      </c>
      <c r="C128" s="93" t="s">
        <v>507</v>
      </c>
      <c r="D128" s="93" t="s">
        <v>535</v>
      </c>
      <c r="E128" s="93" t="s">
        <v>639</v>
      </c>
      <c r="F128" s="93" t="s">
        <v>535</v>
      </c>
      <c r="G128" s="106" t="n">
        <v>0</v>
      </c>
      <c r="H128" s="95" t="n">
        <v>43831</v>
      </c>
      <c r="I128" s="95" t="n">
        <v>44196</v>
      </c>
      <c r="J128" s="96" t="n">
        <f aca="false">DATE(YEAR(H128)+1,MONTH(H128),DAY(H128))</f>
        <v>44197</v>
      </c>
      <c r="K128" s="97" t="n">
        <f aca="false">IF(H128&lt;=J128,VLOOKUP(DATEDIF(H128,I128,"m"),[1]Parameters!$L$2:$M$6,2,1),(DATEDIF(H128,I128,"m")+1)/12)</f>
        <v>1</v>
      </c>
      <c r="L128" s="22" t="n">
        <v>0.0201</v>
      </c>
      <c r="M128" s="107" t="n">
        <v>0.0135</v>
      </c>
      <c r="N128" s="98" t="n">
        <v>0</v>
      </c>
      <c r="O128" s="22" t="n">
        <f aca="false">(SUM(L128+M128+N128))*K128</f>
        <v>0.0336</v>
      </c>
      <c r="P128" s="21" t="s">
        <v>594</v>
      </c>
    </row>
    <row r="129" customFormat="false" ht="13.8" hidden="false" customHeight="false" outlineLevel="0" collapsed="false">
      <c r="A129" s="93" t="s">
        <v>508</v>
      </c>
      <c r="B129" s="93" t="s">
        <v>521</v>
      </c>
      <c r="C129" s="93" t="s">
        <v>507</v>
      </c>
      <c r="D129" s="93" t="s">
        <v>676</v>
      </c>
      <c r="E129" s="93" t="s">
        <v>639</v>
      </c>
      <c r="F129" s="93" t="s">
        <v>676</v>
      </c>
      <c r="G129" s="101" t="n">
        <v>0</v>
      </c>
      <c r="H129" s="95" t="n">
        <v>43831</v>
      </c>
      <c r="I129" s="95" t="n">
        <v>44196</v>
      </c>
      <c r="J129" s="96" t="n">
        <f aca="false">DATE(YEAR(H129)+1,MONTH(H129),DAY(H129))</f>
        <v>44197</v>
      </c>
      <c r="K129" s="97" t="n">
        <f aca="false">IF(H129&lt;=J129,VLOOKUP(DATEDIF(H129,I129,"m"),[1]Parameters!$L$2:$M$6,2,1),(DATEDIF(H129,I129,"m")+1)/12)</f>
        <v>1</v>
      </c>
      <c r="L129" s="22" t="n">
        <v>0.0179</v>
      </c>
      <c r="M129" s="103" t="n">
        <v>0.0119</v>
      </c>
      <c r="N129" s="98" t="n">
        <v>0</v>
      </c>
      <c r="O129" s="22" t="n">
        <f aca="false">(SUM(L129+M129+N129))*K129</f>
        <v>0.0298</v>
      </c>
      <c r="P129" s="21" t="s">
        <v>594</v>
      </c>
    </row>
    <row r="130" customFormat="false" ht="13.8" hidden="false" customHeight="false" outlineLevel="0" collapsed="false">
      <c r="A130" s="93" t="s">
        <v>508</v>
      </c>
      <c r="B130" s="93" t="s">
        <v>521</v>
      </c>
      <c r="C130" s="93" t="s">
        <v>507</v>
      </c>
      <c r="D130" s="93" t="s">
        <v>677</v>
      </c>
      <c r="E130" s="93" t="s">
        <v>639</v>
      </c>
      <c r="F130" s="93" t="s">
        <v>677</v>
      </c>
      <c r="G130" s="101" t="n">
        <v>0</v>
      </c>
      <c r="H130" s="95" t="n">
        <v>43831</v>
      </c>
      <c r="I130" s="95" t="n">
        <v>44196</v>
      </c>
      <c r="J130" s="96" t="n">
        <f aca="false">DATE(YEAR(H130)+1,MONTH(H130),DAY(H130))</f>
        <v>44197</v>
      </c>
      <c r="K130" s="97" t="n">
        <f aca="false">IF(H130&lt;=J130,VLOOKUP(DATEDIF(H130,I130,"m"),[1]Parameters!$L$2:$M$6,2,1),(DATEDIF(H130,I130,"m")+1)/12)</f>
        <v>1</v>
      </c>
      <c r="L130" s="22" t="n">
        <v>0.0189</v>
      </c>
      <c r="M130" s="103" t="n">
        <v>0.0126</v>
      </c>
      <c r="N130" s="98" t="n">
        <v>0</v>
      </c>
      <c r="O130" s="22" t="n">
        <f aca="false">(SUM(L130+M130+N130))*K130</f>
        <v>0.0315</v>
      </c>
      <c r="P130" s="21" t="s">
        <v>594</v>
      </c>
    </row>
    <row r="131" customFormat="false" ht="13.8" hidden="false" customHeight="false" outlineLevel="0" collapsed="false">
      <c r="A131" s="93" t="s">
        <v>508</v>
      </c>
      <c r="B131" s="93" t="s">
        <v>521</v>
      </c>
      <c r="C131" s="93" t="s">
        <v>507</v>
      </c>
      <c r="D131" s="93" t="s">
        <v>678</v>
      </c>
      <c r="E131" s="93" t="s">
        <v>639</v>
      </c>
      <c r="F131" s="93" t="s">
        <v>678</v>
      </c>
      <c r="G131" s="101" t="n">
        <v>0</v>
      </c>
      <c r="H131" s="95" t="n">
        <v>43831</v>
      </c>
      <c r="I131" s="95" t="n">
        <v>44196</v>
      </c>
      <c r="J131" s="96" t="n">
        <f aca="false">DATE(YEAR(H131)+1,MONTH(H131),DAY(H131))</f>
        <v>44197</v>
      </c>
      <c r="K131" s="97" t="n">
        <f aca="false">IF(H131&lt;=J131,VLOOKUP(DATEDIF(H131,I131,"m"),[1]Parameters!$L$2:$M$6,2,1),(DATEDIF(H131,I131,"m")+1)/12)</f>
        <v>1</v>
      </c>
      <c r="L131" s="22" t="n">
        <v>0.0201</v>
      </c>
      <c r="M131" s="103" t="n">
        <v>0.0134</v>
      </c>
      <c r="N131" s="98" t="n">
        <v>0</v>
      </c>
      <c r="O131" s="22" t="n">
        <f aca="false">(SUM(L131+M131+N131))*K131</f>
        <v>0.0335</v>
      </c>
      <c r="P131" s="21" t="s">
        <v>594</v>
      </c>
    </row>
    <row r="132" customFormat="false" ht="13.8" hidden="false" customHeight="false" outlineLevel="0" collapsed="false">
      <c r="A132" s="93" t="s">
        <v>508</v>
      </c>
      <c r="B132" s="93" t="s">
        <v>521</v>
      </c>
      <c r="C132" s="93" t="s">
        <v>507</v>
      </c>
      <c r="D132" s="93" t="s">
        <v>679</v>
      </c>
      <c r="E132" s="93" t="s">
        <v>639</v>
      </c>
      <c r="F132" s="93" t="s">
        <v>679</v>
      </c>
      <c r="G132" s="101" t="n">
        <v>0</v>
      </c>
      <c r="H132" s="95" t="n">
        <v>43831</v>
      </c>
      <c r="I132" s="95" t="n">
        <v>44196</v>
      </c>
      <c r="J132" s="96" t="n">
        <f aca="false">DATE(YEAR(H132)+1,MONTH(H132),DAY(H132))</f>
        <v>44197</v>
      </c>
      <c r="K132" s="97" t="n">
        <f aca="false">IF(H132&lt;=J132,VLOOKUP(DATEDIF(H132,I132,"m"),[1]Parameters!$L$2:$M$6,2,1),(DATEDIF(H132,I132,"m")+1)/12)</f>
        <v>1</v>
      </c>
      <c r="L132" s="22" t="n">
        <v>0.0211</v>
      </c>
      <c r="M132" s="103" t="n">
        <v>0.0141</v>
      </c>
      <c r="N132" s="98" t="n">
        <v>0</v>
      </c>
      <c r="O132" s="22" t="n">
        <f aca="false">(SUM(L132+M132+N132))*K132</f>
        <v>0.0352</v>
      </c>
      <c r="P132" s="21" t="s">
        <v>594</v>
      </c>
    </row>
    <row r="133" customFormat="false" ht="13.8" hidden="false" customHeight="false" outlineLevel="0" collapsed="false">
      <c r="A133" s="93" t="s">
        <v>508</v>
      </c>
      <c r="B133" s="93" t="s">
        <v>521</v>
      </c>
      <c r="C133" s="93" t="s">
        <v>507</v>
      </c>
      <c r="D133" s="93" t="s">
        <v>680</v>
      </c>
      <c r="E133" s="93" t="s">
        <v>639</v>
      </c>
      <c r="F133" s="93" t="s">
        <v>680</v>
      </c>
      <c r="G133" s="101" t="n">
        <v>0</v>
      </c>
      <c r="H133" s="95" t="n">
        <v>43831</v>
      </c>
      <c r="I133" s="95" t="n">
        <v>44196</v>
      </c>
      <c r="J133" s="96" t="n">
        <f aca="false">DATE(YEAR(H133)+1,MONTH(H133),DAY(H133))</f>
        <v>44197</v>
      </c>
      <c r="K133" s="97" t="n">
        <f aca="false">IF(H133&lt;=J133,VLOOKUP(DATEDIF(H133,I133,"m"),[1]Parameters!$L$2:$M$6,2,1),(DATEDIF(H133,I133,"m")+1)/12)</f>
        <v>1</v>
      </c>
      <c r="L133" s="22" t="n">
        <v>0.0222</v>
      </c>
      <c r="M133" s="103" t="n">
        <v>0.0148</v>
      </c>
      <c r="N133" s="98" t="n">
        <v>0</v>
      </c>
      <c r="O133" s="22" t="n">
        <f aca="false">(SUM(L133+M133+N133))*K133</f>
        <v>0.037</v>
      </c>
      <c r="P133" s="21" t="s">
        <v>594</v>
      </c>
    </row>
    <row r="134" customFormat="false" ht="13.8" hidden="false" customHeight="false" outlineLevel="0" collapsed="false">
      <c r="A134" s="93" t="s">
        <v>508</v>
      </c>
      <c r="B134" s="93" t="s">
        <v>521</v>
      </c>
      <c r="C134" s="93" t="s">
        <v>507</v>
      </c>
      <c r="D134" s="93" t="s">
        <v>681</v>
      </c>
      <c r="E134" s="93" t="s">
        <v>639</v>
      </c>
      <c r="F134" s="93" t="s">
        <v>681</v>
      </c>
      <c r="G134" s="101" t="n">
        <v>0</v>
      </c>
      <c r="H134" s="95" t="n">
        <v>43831</v>
      </c>
      <c r="I134" s="95" t="n">
        <v>44196</v>
      </c>
      <c r="J134" s="96" t="n">
        <f aca="false">DATE(YEAR(H134)+1,MONTH(H134),DAY(H134))</f>
        <v>44197</v>
      </c>
      <c r="K134" s="97" t="n">
        <f aca="false">IF(H134&lt;=J134,VLOOKUP(DATEDIF(H134,I134,"m"),[1]Parameters!$L$2:$M$6,2,1),(DATEDIF(H134,I134,"m")+1)/12)</f>
        <v>1</v>
      </c>
      <c r="L134" s="22" t="n">
        <v>0.0232</v>
      </c>
      <c r="M134" s="103" t="n">
        <v>0.0155</v>
      </c>
      <c r="N134" s="98" t="n">
        <v>0</v>
      </c>
      <c r="O134" s="22" t="n">
        <f aca="false">(SUM(L134+M134+N134))*K134</f>
        <v>0.0387</v>
      </c>
      <c r="P134" s="21" t="s">
        <v>594</v>
      </c>
    </row>
    <row r="135" customFormat="false" ht="13.8" hidden="false" customHeight="false" outlineLevel="0" collapsed="false">
      <c r="A135" s="93" t="s">
        <v>508</v>
      </c>
      <c r="B135" s="93" t="s">
        <v>521</v>
      </c>
      <c r="C135" s="93" t="s">
        <v>507</v>
      </c>
      <c r="D135" s="93" t="s">
        <v>682</v>
      </c>
      <c r="E135" s="93" t="s">
        <v>639</v>
      </c>
      <c r="F135" s="93" t="s">
        <v>682</v>
      </c>
      <c r="G135" s="101" t="n">
        <v>0</v>
      </c>
      <c r="H135" s="95" t="n">
        <v>43831</v>
      </c>
      <c r="I135" s="95" t="n">
        <v>44196</v>
      </c>
      <c r="J135" s="96" t="n">
        <f aca="false">DATE(YEAR(H135)+1,MONTH(H135),DAY(H135))</f>
        <v>44197</v>
      </c>
      <c r="K135" s="97" t="n">
        <f aca="false">IF(H135&lt;=J135,VLOOKUP(DATEDIF(H135,I135,"m"),[1]Parameters!$L$2:$M$6,2,1),(DATEDIF(H135,I135,"m")+1)/12)</f>
        <v>1</v>
      </c>
      <c r="L135" s="22" t="n">
        <v>0.0243</v>
      </c>
      <c r="M135" s="103" t="n">
        <v>0.0162</v>
      </c>
      <c r="N135" s="98" t="n">
        <v>0</v>
      </c>
      <c r="O135" s="22" t="n">
        <f aca="false">(SUM(L135+M135+N135))*K135</f>
        <v>0.0405</v>
      </c>
      <c r="P135" s="21" t="s">
        <v>594</v>
      </c>
    </row>
    <row r="136" customFormat="false" ht="13.8" hidden="false" customHeight="false" outlineLevel="0" collapsed="false">
      <c r="A136" s="93" t="s">
        <v>508</v>
      </c>
      <c r="B136" s="93" t="s">
        <v>521</v>
      </c>
      <c r="C136" s="93" t="s">
        <v>507</v>
      </c>
      <c r="D136" s="93" t="s">
        <v>683</v>
      </c>
      <c r="E136" s="93" t="s">
        <v>639</v>
      </c>
      <c r="F136" s="93" t="s">
        <v>683</v>
      </c>
      <c r="G136" s="101" t="n">
        <v>0</v>
      </c>
      <c r="H136" s="95" t="n">
        <v>43831</v>
      </c>
      <c r="I136" s="95" t="n">
        <v>44196</v>
      </c>
      <c r="J136" s="96" t="n">
        <f aca="false">DATE(YEAR(H136)+1,MONTH(H136),DAY(H136))</f>
        <v>44197</v>
      </c>
      <c r="K136" s="97" t="n">
        <f aca="false">IF(H136&lt;=J136,VLOOKUP(DATEDIF(H136,I136,"m"),[1]Parameters!$L$2:$M$6,2,1),(DATEDIF(H136,I136,"m")+1)/12)</f>
        <v>1</v>
      </c>
      <c r="L136" s="22" t="n">
        <v>0.0306</v>
      </c>
      <c r="M136" s="103" t="n">
        <v>0.0204</v>
      </c>
      <c r="N136" s="98" t="n">
        <v>0</v>
      </c>
      <c r="O136" s="22" t="n">
        <f aca="false">(SUM(L136+M136+N136))*K136</f>
        <v>0.051</v>
      </c>
      <c r="P136" s="21" t="s">
        <v>594</v>
      </c>
    </row>
    <row r="137" customFormat="false" ht="13.8" hidden="false" customHeight="false" outlineLevel="0" collapsed="false">
      <c r="A137" s="93" t="s">
        <v>508</v>
      </c>
      <c r="B137" s="93" t="s">
        <v>521</v>
      </c>
      <c r="C137" s="93" t="s">
        <v>507</v>
      </c>
      <c r="D137" s="93" t="s">
        <v>684</v>
      </c>
      <c r="E137" s="93" t="s">
        <v>639</v>
      </c>
      <c r="F137" s="93" t="s">
        <v>684</v>
      </c>
      <c r="G137" s="101" t="n">
        <v>0</v>
      </c>
      <c r="H137" s="95" t="n">
        <v>43831</v>
      </c>
      <c r="I137" s="95" t="n">
        <v>44196</v>
      </c>
      <c r="J137" s="96" t="n">
        <f aca="false">DATE(YEAR(H137)+1,MONTH(H137),DAY(H137))</f>
        <v>44197</v>
      </c>
      <c r="K137" s="97" t="n">
        <f aca="false">IF(H137&lt;=J137,VLOOKUP(DATEDIF(H137,I137,"m"),[1]Parameters!$L$2:$M$6,2,1),(DATEDIF(H137,I137,"m")+1)/12)</f>
        <v>1</v>
      </c>
      <c r="L137" s="22" t="n">
        <v>0.0317</v>
      </c>
      <c r="M137" s="103" t="n">
        <v>0.0212</v>
      </c>
      <c r="N137" s="98" t="n">
        <v>0</v>
      </c>
      <c r="O137" s="22" t="n">
        <f aca="false">(SUM(L137+M137+N137))*K137</f>
        <v>0.0529</v>
      </c>
      <c r="P137" s="21" t="s">
        <v>594</v>
      </c>
    </row>
    <row r="138" customFormat="false" ht="13.8" hidden="false" customHeight="false" outlineLevel="0" collapsed="false">
      <c r="A138" s="93" t="s">
        <v>508</v>
      </c>
      <c r="B138" s="93" t="s">
        <v>521</v>
      </c>
      <c r="C138" s="93" t="s">
        <v>507</v>
      </c>
      <c r="D138" s="93" t="s">
        <v>685</v>
      </c>
      <c r="E138" s="93" t="s">
        <v>639</v>
      </c>
      <c r="F138" s="101" t="n">
        <v>40</v>
      </c>
      <c r="G138" s="101" t="n">
        <v>0</v>
      </c>
      <c r="H138" s="95" t="n">
        <v>43831</v>
      </c>
      <c r="I138" s="95" t="n">
        <v>44196</v>
      </c>
      <c r="J138" s="96" t="n">
        <f aca="false">DATE(YEAR(H138)+1,MONTH(H138),DAY(H138))</f>
        <v>44197</v>
      </c>
      <c r="K138" s="97" t="n">
        <f aca="false">IF(H138&lt;=J138,VLOOKUP(DATEDIF(H138,I138,"m"),[1]Parameters!$L$2:$M$6,2,1),(DATEDIF(H138,I138,"m")+1)/12)</f>
        <v>1</v>
      </c>
      <c r="L138" s="100" t="n">
        <f aca="false">3.17% + (0.15% * (F138- 25))</f>
        <v>0.0542</v>
      </c>
      <c r="M138" s="100" t="n">
        <f aca="false">2.12% + (0.15% * (F138- 25))</f>
        <v>0.0437</v>
      </c>
      <c r="N138" s="98" t="n">
        <v>0</v>
      </c>
      <c r="O138" s="22" t="n">
        <f aca="false">(SUM(L138+M138+N138))*K138</f>
        <v>0.0979</v>
      </c>
      <c r="P138" s="21" t="s">
        <v>594</v>
      </c>
    </row>
    <row r="139" customFormat="false" ht="13.8" hidden="false" customHeight="false" outlineLevel="0" collapsed="false">
      <c r="A139" s="93" t="s">
        <v>510</v>
      </c>
      <c r="B139" s="93" t="s">
        <v>532</v>
      </c>
      <c r="C139" s="93" t="s">
        <v>639</v>
      </c>
      <c r="D139" s="93" t="s">
        <v>639</v>
      </c>
      <c r="E139" s="93" t="s">
        <v>639</v>
      </c>
      <c r="F139" s="101" t="n">
        <v>19</v>
      </c>
      <c r="G139" s="101" t="n">
        <v>0</v>
      </c>
      <c r="H139" s="95" t="n">
        <v>43831</v>
      </c>
      <c r="I139" s="95" t="n">
        <v>44196</v>
      </c>
      <c r="J139" s="96" t="n">
        <f aca="false">DATE(YEAR(H139)+1,MONTH(H139),DAY(H139))</f>
        <v>44197</v>
      </c>
      <c r="K139" s="97" t="n">
        <f aca="false">IF(H139&lt;=J139,VLOOKUP(DATEDIF(H139,I139,"m"),[1]Parameters!$L$2:$M$6,2,1),(DATEDIF(H139,I139,"m")+1)/12)</f>
        <v>1</v>
      </c>
      <c r="L139" s="22" t="n">
        <v>0.0061</v>
      </c>
      <c r="M139" s="103" t="n">
        <v>0.0041</v>
      </c>
      <c r="N139" s="98" t="n">
        <v>0</v>
      </c>
      <c r="O139" s="22" t="n">
        <f aca="false">(SUM(L139+M139+N139))*K139</f>
        <v>0.0102</v>
      </c>
      <c r="P139" s="21" t="s">
        <v>594</v>
      </c>
    </row>
    <row r="140" customFormat="false" ht="13.8" hidden="false" customHeight="false" outlineLevel="0" collapsed="false">
      <c r="A140" s="93" t="s">
        <v>510</v>
      </c>
      <c r="B140" s="93" t="s">
        <v>521</v>
      </c>
      <c r="C140" s="93" t="s">
        <v>639</v>
      </c>
      <c r="D140" s="93" t="s">
        <v>639</v>
      </c>
      <c r="E140" s="93" t="s">
        <v>639</v>
      </c>
      <c r="F140" s="101" t="n">
        <v>20</v>
      </c>
      <c r="G140" s="101" t="n">
        <v>0</v>
      </c>
      <c r="H140" s="95" t="n">
        <v>43831</v>
      </c>
      <c r="I140" s="95" t="n">
        <v>44196</v>
      </c>
      <c r="J140" s="96" t="n">
        <f aca="false">DATE(YEAR(H140)+1,MONTH(H140),DAY(H140))</f>
        <v>44197</v>
      </c>
      <c r="K140" s="97" t="n">
        <f aca="false">IF(H140&lt;=J140,VLOOKUP(DATEDIF(H140,I140,"m"),[1]Parameters!$L$2:$M$6,2,1),(DATEDIF(H140,I140,"m")+1)/12)</f>
        <v>1</v>
      </c>
      <c r="L140" s="22" t="n">
        <v>0.0061</v>
      </c>
      <c r="M140" s="103" t="n">
        <v>0.0041</v>
      </c>
      <c r="N140" s="98" t="n">
        <v>0</v>
      </c>
      <c r="O140" s="22" t="n">
        <f aca="false">(SUM(L140+M140+N140))*K140</f>
        <v>0.0102</v>
      </c>
      <c r="P140" s="21" t="s">
        <v>594</v>
      </c>
    </row>
    <row r="141" customFormat="false" ht="13.8" hidden="false" customHeight="false" outlineLevel="0" collapsed="false">
      <c r="A141" s="93" t="s">
        <v>510</v>
      </c>
      <c r="B141" s="93" t="s">
        <v>528</v>
      </c>
      <c r="C141" s="93" t="s">
        <v>639</v>
      </c>
      <c r="D141" s="93" t="s">
        <v>639</v>
      </c>
      <c r="E141" s="93" t="s">
        <v>639</v>
      </c>
      <c r="F141" s="101" t="n">
        <v>21</v>
      </c>
      <c r="G141" s="101" t="n">
        <v>0</v>
      </c>
      <c r="H141" s="95" t="n">
        <v>43831</v>
      </c>
      <c r="I141" s="95" t="n">
        <v>44196</v>
      </c>
      <c r="J141" s="96" t="n">
        <f aca="false">DATE(YEAR(H141)+1,MONTH(H141),DAY(H141))</f>
        <v>44197</v>
      </c>
      <c r="K141" s="97" t="n">
        <f aca="false">IF(H141&lt;=J141,VLOOKUP(DATEDIF(H141,I141,"m"),[1]Parameters!$L$2:$M$6,2,1),(DATEDIF(H141,I141,"m")+1)/12)</f>
        <v>1</v>
      </c>
      <c r="L141" s="22" t="n">
        <v>0.0061</v>
      </c>
      <c r="M141" s="103" t="n">
        <v>0.0041</v>
      </c>
      <c r="N141" s="98" t="n">
        <v>0</v>
      </c>
      <c r="O141" s="22" t="n">
        <f aca="false">(SUM(L141+M141+N141))*K141</f>
        <v>0.0102</v>
      </c>
      <c r="P141" s="21" t="s">
        <v>594</v>
      </c>
    </row>
    <row r="144" customFormat="false" ht="13.8" hidden="false" customHeight="true" outlineLevel="0" collapsed="false">
      <c r="L144" s="108" t="s">
        <v>686</v>
      </c>
      <c r="M144" s="108"/>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0468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09"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0" t="s">
        <v>687</v>
      </c>
    </row>
    <row r="2" customFormat="false" ht="16.5" hidden="false" customHeight="true" outlineLevel="0" collapsed="false">
      <c r="B2" s="111" t="s">
        <v>688</v>
      </c>
      <c r="C2" s="112" t="s">
        <v>689</v>
      </c>
      <c r="D2" s="112" t="s">
        <v>690</v>
      </c>
      <c r="E2" s="112"/>
      <c r="F2" s="112"/>
      <c r="G2" s="112"/>
      <c r="H2" s="112"/>
      <c r="I2" s="112"/>
      <c r="J2" s="112"/>
      <c r="K2" s="112"/>
      <c r="L2" s="112"/>
      <c r="M2" s="112"/>
      <c r="N2" s="112"/>
      <c r="O2" s="112"/>
      <c r="P2" s="87" t="s">
        <v>691</v>
      </c>
      <c r="Q2" s="112" t="s">
        <v>559</v>
      </c>
      <c r="R2" s="113" t="s">
        <v>560</v>
      </c>
      <c r="S2" s="113"/>
      <c r="T2" s="113"/>
      <c r="U2" s="113"/>
      <c r="V2" s="113"/>
      <c r="W2" s="113"/>
      <c r="X2" s="113" t="s">
        <v>562</v>
      </c>
      <c r="Y2" s="113"/>
      <c r="Z2" s="113"/>
      <c r="AA2" s="113"/>
      <c r="AB2" s="113"/>
      <c r="AC2" s="113"/>
      <c r="AD2" s="113" t="s">
        <v>692</v>
      </c>
      <c r="AE2" s="114" t="s">
        <v>693</v>
      </c>
      <c r="AF2" s="115" t="s">
        <v>694</v>
      </c>
      <c r="AG2" s="115"/>
      <c r="AH2" s="115"/>
      <c r="AI2" s="113" t="s">
        <v>568</v>
      </c>
      <c r="AJ2" s="113" t="s">
        <v>563</v>
      </c>
      <c r="AK2" s="113"/>
      <c r="AL2" s="113"/>
      <c r="AM2" s="113" t="s">
        <v>695</v>
      </c>
      <c r="AN2" s="113"/>
      <c r="AO2" s="113"/>
      <c r="AP2" s="113"/>
      <c r="AQ2" s="113"/>
    </row>
    <row r="3" customFormat="false" ht="13.8" hidden="false" customHeight="false" outlineLevel="0" collapsed="false">
      <c r="B3" s="111"/>
      <c r="C3" s="112"/>
      <c r="D3" s="112" t="s">
        <v>696</v>
      </c>
      <c r="E3" s="112"/>
      <c r="F3" s="112"/>
      <c r="G3" s="112"/>
      <c r="H3" s="112"/>
      <c r="I3" s="112"/>
      <c r="J3" s="112" t="s">
        <v>697</v>
      </c>
      <c r="K3" s="112"/>
      <c r="L3" s="112"/>
      <c r="M3" s="112"/>
      <c r="N3" s="112"/>
      <c r="O3" s="112"/>
      <c r="P3" s="87"/>
      <c r="Q3" s="112"/>
      <c r="R3" s="113"/>
      <c r="S3" s="113"/>
      <c r="T3" s="113"/>
      <c r="U3" s="113"/>
      <c r="V3" s="113"/>
      <c r="W3" s="113"/>
      <c r="X3" s="113"/>
      <c r="Y3" s="113"/>
      <c r="Z3" s="113"/>
      <c r="AA3" s="113"/>
      <c r="AB3" s="113"/>
      <c r="AC3" s="113"/>
      <c r="AD3" s="113"/>
      <c r="AE3" s="114"/>
      <c r="AF3" s="115"/>
      <c r="AG3" s="115"/>
      <c r="AH3" s="115"/>
      <c r="AI3" s="113"/>
      <c r="AJ3" s="113"/>
      <c r="AK3" s="113"/>
      <c r="AL3" s="113"/>
      <c r="AM3" s="113"/>
      <c r="AN3" s="113"/>
      <c r="AO3" s="113"/>
      <c r="AP3" s="113"/>
      <c r="AQ3" s="113"/>
    </row>
    <row r="4" customFormat="false" ht="13.8" hidden="false" customHeight="false" outlineLevel="0" collapsed="false">
      <c r="B4" s="111"/>
      <c r="C4" s="112"/>
      <c r="D4" s="112" t="s">
        <v>698</v>
      </c>
      <c r="E4" s="112"/>
      <c r="F4" s="112"/>
      <c r="G4" s="112"/>
      <c r="H4" s="112"/>
      <c r="I4" s="112"/>
      <c r="J4" s="112"/>
      <c r="K4" s="112"/>
      <c r="L4" s="112"/>
      <c r="M4" s="112"/>
      <c r="N4" s="112"/>
      <c r="O4" s="112"/>
      <c r="P4" s="87"/>
      <c r="Q4" s="112"/>
      <c r="R4" s="113"/>
      <c r="S4" s="113"/>
      <c r="T4" s="113"/>
      <c r="U4" s="113"/>
      <c r="V4" s="113"/>
      <c r="W4" s="113"/>
      <c r="X4" s="113"/>
      <c r="Y4" s="113"/>
      <c r="Z4" s="113"/>
      <c r="AA4" s="113"/>
      <c r="AB4" s="113"/>
      <c r="AC4" s="113"/>
      <c r="AD4" s="113"/>
      <c r="AE4" s="114"/>
      <c r="AF4" s="115"/>
      <c r="AG4" s="115"/>
      <c r="AH4" s="115"/>
      <c r="AI4" s="113"/>
      <c r="AJ4" s="113"/>
      <c r="AK4" s="113"/>
      <c r="AL4" s="113"/>
      <c r="AM4" s="113"/>
      <c r="AN4" s="113"/>
      <c r="AO4" s="113"/>
      <c r="AP4" s="113"/>
      <c r="AQ4" s="113"/>
    </row>
    <row r="5" customFormat="false" ht="105" hidden="false" customHeight="true" outlineLevel="0" collapsed="false">
      <c r="B5" s="111"/>
      <c r="C5" s="112"/>
      <c r="D5" s="116" t="s">
        <v>587</v>
      </c>
      <c r="E5" s="116" t="s">
        <v>587</v>
      </c>
      <c r="F5" s="116" t="s">
        <v>595</v>
      </c>
      <c r="G5" s="116" t="s">
        <v>596</v>
      </c>
      <c r="H5" s="116" t="s">
        <v>597</v>
      </c>
      <c r="I5" s="116" t="s">
        <v>597</v>
      </c>
      <c r="J5" s="116" t="s">
        <v>587</v>
      </c>
      <c r="K5" s="116" t="s">
        <v>587</v>
      </c>
      <c r="L5" s="116" t="s">
        <v>595</v>
      </c>
      <c r="M5" s="116" t="s">
        <v>596</v>
      </c>
      <c r="N5" s="116" t="s">
        <v>597</v>
      </c>
      <c r="O5" s="116" t="s">
        <v>597</v>
      </c>
      <c r="P5" s="87"/>
      <c r="Q5" s="112"/>
      <c r="R5" s="116" t="s">
        <v>587</v>
      </c>
      <c r="S5" s="116" t="s">
        <v>587</v>
      </c>
      <c r="T5" s="116" t="s">
        <v>595</v>
      </c>
      <c r="U5" s="116" t="s">
        <v>596</v>
      </c>
      <c r="V5" s="116" t="s">
        <v>699</v>
      </c>
      <c r="W5" s="116" t="s">
        <v>598</v>
      </c>
      <c r="X5" s="116" t="s">
        <v>587</v>
      </c>
      <c r="Y5" s="116" t="s">
        <v>587</v>
      </c>
      <c r="Z5" s="116" t="s">
        <v>595</v>
      </c>
      <c r="AA5" s="116" t="s">
        <v>700</v>
      </c>
      <c r="AB5" s="116" t="s">
        <v>700</v>
      </c>
      <c r="AC5" s="116" t="s">
        <v>700</v>
      </c>
      <c r="AD5" s="113"/>
      <c r="AE5" s="114"/>
      <c r="AF5" s="87" t="s">
        <v>701</v>
      </c>
      <c r="AG5" s="87"/>
      <c r="AH5" s="117" t="s">
        <v>702</v>
      </c>
      <c r="AI5" s="113"/>
      <c r="AJ5" s="116"/>
      <c r="AK5" s="116"/>
      <c r="AL5" s="116"/>
      <c r="AM5" s="116" t="s">
        <v>587</v>
      </c>
      <c r="AN5" s="116" t="s">
        <v>587</v>
      </c>
      <c r="AO5" s="116" t="s">
        <v>595</v>
      </c>
      <c r="AP5" s="116" t="s">
        <v>596</v>
      </c>
      <c r="AQ5" s="116" t="s">
        <v>597</v>
      </c>
    </row>
    <row r="6" customFormat="false" ht="78.75" hidden="false" customHeight="true" outlineLevel="0" collapsed="false">
      <c r="B6" s="111"/>
      <c r="C6" s="112"/>
      <c r="D6" s="116" t="s">
        <v>703</v>
      </c>
      <c r="E6" s="116" t="s">
        <v>704</v>
      </c>
      <c r="F6" s="116" t="s">
        <v>705</v>
      </c>
      <c r="G6" s="116" t="s">
        <v>706</v>
      </c>
      <c r="H6" s="116" t="s">
        <v>707</v>
      </c>
      <c r="I6" s="116" t="s">
        <v>708</v>
      </c>
      <c r="J6" s="116" t="s">
        <v>703</v>
      </c>
      <c r="K6" s="116" t="s">
        <v>704</v>
      </c>
      <c r="L6" s="116" t="s">
        <v>705</v>
      </c>
      <c r="M6" s="116" t="s">
        <v>706</v>
      </c>
      <c r="N6" s="116" t="s">
        <v>707</v>
      </c>
      <c r="O6" s="116" t="s">
        <v>708</v>
      </c>
      <c r="P6" s="87"/>
      <c r="Q6" s="118"/>
      <c r="R6" s="116" t="s">
        <v>703</v>
      </c>
      <c r="S6" s="116" t="s">
        <v>704</v>
      </c>
      <c r="T6" s="116" t="s">
        <v>705</v>
      </c>
      <c r="U6" s="116" t="s">
        <v>706</v>
      </c>
      <c r="V6" s="116" t="s">
        <v>709</v>
      </c>
      <c r="W6" s="116" t="s">
        <v>708</v>
      </c>
      <c r="X6" s="116" t="s">
        <v>703</v>
      </c>
      <c r="Y6" s="116" t="s">
        <v>704</v>
      </c>
      <c r="Z6" s="116" t="s">
        <v>705</v>
      </c>
      <c r="AA6" s="116" t="s">
        <v>710</v>
      </c>
      <c r="AB6" s="116" t="s">
        <v>710</v>
      </c>
      <c r="AC6" s="116" t="s">
        <v>708</v>
      </c>
      <c r="AD6" s="116"/>
      <c r="AE6" s="119"/>
      <c r="AF6" s="111" t="s">
        <v>711</v>
      </c>
      <c r="AG6" s="120" t="s">
        <v>712</v>
      </c>
      <c r="AH6" s="120"/>
      <c r="AI6" s="117"/>
      <c r="AJ6" s="116" t="s">
        <v>713</v>
      </c>
      <c r="AK6" s="116" t="s">
        <v>714</v>
      </c>
      <c r="AL6" s="116" t="s">
        <v>715</v>
      </c>
      <c r="AM6" s="116" t="s">
        <v>703</v>
      </c>
      <c r="AN6" s="116" t="s">
        <v>704</v>
      </c>
      <c r="AO6" s="116" t="s">
        <v>705</v>
      </c>
      <c r="AP6" s="116" t="s">
        <v>706</v>
      </c>
      <c r="AQ6" s="116" t="s">
        <v>707</v>
      </c>
    </row>
    <row r="7" customFormat="false" ht="13.8" hidden="false" customHeight="false" outlineLevel="0" collapsed="false">
      <c r="B7" s="121"/>
      <c r="C7" s="122"/>
      <c r="D7" s="123" t="s">
        <v>716</v>
      </c>
      <c r="E7" s="123" t="s">
        <v>717</v>
      </c>
      <c r="F7" s="123" t="s">
        <v>718</v>
      </c>
      <c r="G7" s="123" t="s">
        <v>719</v>
      </c>
      <c r="H7" s="123" t="s">
        <v>720</v>
      </c>
      <c r="I7" s="123" t="s">
        <v>721</v>
      </c>
      <c r="J7" s="123" t="s">
        <v>716</v>
      </c>
      <c r="K7" s="123" t="s">
        <v>717</v>
      </c>
      <c r="L7" s="123" t="s">
        <v>718</v>
      </c>
      <c r="M7" s="123" t="s">
        <v>719</v>
      </c>
      <c r="N7" s="123" t="s">
        <v>720</v>
      </c>
      <c r="O7" s="123" t="s">
        <v>721</v>
      </c>
      <c r="P7" s="87"/>
      <c r="Q7" s="118"/>
      <c r="R7" s="123" t="s">
        <v>716</v>
      </c>
      <c r="S7" s="123" t="s">
        <v>717</v>
      </c>
      <c r="T7" s="123" t="s">
        <v>718</v>
      </c>
      <c r="U7" s="123" t="s">
        <v>719</v>
      </c>
      <c r="V7" s="123" t="s">
        <v>720</v>
      </c>
      <c r="W7" s="116" t="s">
        <v>721</v>
      </c>
      <c r="X7" s="123" t="s">
        <v>716</v>
      </c>
      <c r="Y7" s="123" t="s">
        <v>717</v>
      </c>
      <c r="Z7" s="123" t="s">
        <v>718</v>
      </c>
      <c r="AA7" s="123" t="s">
        <v>719</v>
      </c>
      <c r="AB7" s="123" t="s">
        <v>720</v>
      </c>
      <c r="AC7" s="123" t="s">
        <v>721</v>
      </c>
      <c r="AD7" s="116"/>
      <c r="AE7" s="119"/>
      <c r="AF7" s="124"/>
      <c r="AG7" s="117"/>
      <c r="AH7" s="117"/>
      <c r="AI7" s="117"/>
      <c r="AJ7" s="92" t="s">
        <v>722</v>
      </c>
      <c r="AK7" s="92" t="s">
        <v>723</v>
      </c>
      <c r="AL7" s="92" t="s">
        <v>724</v>
      </c>
      <c r="AM7" s="123" t="s">
        <v>716</v>
      </c>
      <c r="AN7" s="123" t="s">
        <v>717</v>
      </c>
      <c r="AO7" s="123" t="s">
        <v>718</v>
      </c>
      <c r="AP7" s="123" t="s">
        <v>719</v>
      </c>
      <c r="AQ7" s="123" t="s">
        <v>720</v>
      </c>
    </row>
    <row r="8" customFormat="false" ht="15" hidden="false" customHeight="true" outlineLevel="0" collapsed="false">
      <c r="A8" s="0" t="str">
        <f aca="false">B8&amp;" "&amp;C8</f>
        <v>Xe chở hàng Rơ mooc thông thường</v>
      </c>
      <c r="B8" s="125" t="s">
        <v>512</v>
      </c>
      <c r="C8" s="126" t="s">
        <v>538</v>
      </c>
      <c r="D8" s="127" t="n">
        <v>0.011</v>
      </c>
      <c r="E8" s="127" t="n">
        <v>0.011</v>
      </c>
      <c r="F8" s="127" t="n">
        <v>0.012</v>
      </c>
      <c r="G8" s="127" t="n">
        <v>0.014</v>
      </c>
      <c r="H8" s="127" t="n">
        <v>0.018</v>
      </c>
      <c r="I8" s="127" t="n">
        <v>0.018</v>
      </c>
      <c r="J8" s="127" t="n">
        <v>0.011</v>
      </c>
      <c r="K8" s="127" t="n">
        <v>0.011</v>
      </c>
      <c r="L8" s="127" t="n">
        <v>0.012</v>
      </c>
      <c r="M8" s="127" t="n">
        <v>0.014</v>
      </c>
      <c r="N8" s="128" t="n">
        <v>0.018</v>
      </c>
      <c r="O8" s="128" t="n">
        <v>0.018</v>
      </c>
      <c r="P8" s="129" t="n">
        <v>500000</v>
      </c>
      <c r="Q8" s="128" t="n">
        <v>0.0005</v>
      </c>
      <c r="R8" s="127" t="n">
        <v>0</v>
      </c>
      <c r="S8" s="127" t="n">
        <v>0</v>
      </c>
      <c r="T8" s="130" t="n">
        <v>0.001</v>
      </c>
      <c r="U8" s="130" t="n">
        <v>0.0015</v>
      </c>
      <c r="V8" s="130" t="n">
        <v>0.002</v>
      </c>
      <c r="W8" s="131" t="n">
        <f aca="false">V8+0.1%</f>
        <v>0.003</v>
      </c>
      <c r="X8" s="130" t="n">
        <v>0.001</v>
      </c>
      <c r="Y8" s="130" t="n">
        <v>0.001</v>
      </c>
      <c r="Z8" s="130" t="n">
        <v>0.002</v>
      </c>
      <c r="AA8" s="131" t="n">
        <f aca="false">Z8+0.1%</f>
        <v>0.003</v>
      </c>
      <c r="AB8" s="131" t="n">
        <f aca="false">AA8+0.1%</f>
        <v>0.004</v>
      </c>
      <c r="AC8" s="131" t="n">
        <f aca="false">AA8+0.1%</f>
        <v>0.004</v>
      </c>
      <c r="AD8" s="130" t="n">
        <v>0</v>
      </c>
      <c r="AE8" s="131" t="n">
        <v>0.0025</v>
      </c>
      <c r="AF8" s="130" t="n">
        <v>0.0005</v>
      </c>
      <c r="AG8" s="130" t="n">
        <v>0.0005</v>
      </c>
      <c r="AH8" s="131" t="n">
        <f aca="false">AG8+0.1%</f>
        <v>0.0015</v>
      </c>
      <c r="AI8" s="130" t="n">
        <v>0.003</v>
      </c>
      <c r="AJ8" s="132" t="n">
        <v>0.05</v>
      </c>
      <c r="AK8" s="132" t="n">
        <v>0.05</v>
      </c>
      <c r="AL8" s="132" t="n">
        <v>0.05</v>
      </c>
      <c r="AM8" s="133" t="n">
        <v>0.0066</v>
      </c>
      <c r="AN8" s="133" t="n">
        <v>0.0066</v>
      </c>
      <c r="AO8" s="133" t="n">
        <v>0.0077</v>
      </c>
      <c r="AP8" s="133" t="n">
        <v>0.0088</v>
      </c>
      <c r="AQ8" s="133" t="n">
        <v>0.011</v>
      </c>
    </row>
    <row r="9" customFormat="false" ht="13.8" hidden="false" customHeight="false" outlineLevel="0" collapsed="false">
      <c r="A9" s="0" t="str">
        <f aca="false">B9&amp;" "&amp;C9</f>
        <v>Xe chở hàng Rơ mooc tự đổ</v>
      </c>
      <c r="B9" s="125" t="s">
        <v>512</v>
      </c>
      <c r="C9" s="126" t="s">
        <v>540</v>
      </c>
      <c r="D9" s="127" t="n">
        <v>0.025</v>
      </c>
      <c r="E9" s="127" t="n">
        <v>0.025</v>
      </c>
      <c r="F9" s="127" t="n">
        <v>0.028</v>
      </c>
      <c r="G9" s="127" t="n">
        <v>0.0375</v>
      </c>
      <c r="H9" s="127" t="n">
        <v>0.042</v>
      </c>
      <c r="I9" s="127" t="n">
        <v>0.042</v>
      </c>
      <c r="J9" s="127" t="n">
        <v>0.024</v>
      </c>
      <c r="K9" s="127" t="n">
        <v>0.024</v>
      </c>
      <c r="L9" s="127" t="n">
        <v>0.027</v>
      </c>
      <c r="M9" s="127" t="n">
        <v>0.029</v>
      </c>
      <c r="N9" s="128" t="n">
        <v>0.036</v>
      </c>
      <c r="O9" s="128" t="n">
        <v>0.036</v>
      </c>
      <c r="P9" s="129" t="n">
        <v>1000000</v>
      </c>
      <c r="Q9" s="128" t="n">
        <v>0.0005</v>
      </c>
      <c r="R9" s="127" t="n">
        <v>0</v>
      </c>
      <c r="S9" s="127" t="n">
        <v>0</v>
      </c>
      <c r="T9" s="130" t="n">
        <v>0.002</v>
      </c>
      <c r="U9" s="130" t="n">
        <v>0.003</v>
      </c>
      <c r="V9" s="131" t="n">
        <f aca="false">U9+0.1%</f>
        <v>0.004</v>
      </c>
      <c r="W9" s="131" t="n">
        <f aca="false">V9+0.1%</f>
        <v>0.005</v>
      </c>
      <c r="X9" s="130" t="n">
        <v>0.001</v>
      </c>
      <c r="Y9" s="130" t="n">
        <v>0.001</v>
      </c>
      <c r="Z9" s="130" t="n">
        <v>0.002</v>
      </c>
      <c r="AA9" s="131" t="n">
        <f aca="false">Z9+0.1%</f>
        <v>0.003</v>
      </c>
      <c r="AB9" s="131" t="n">
        <f aca="false">AA9+0.1%</f>
        <v>0.004</v>
      </c>
      <c r="AC9" s="131" t="n">
        <f aca="false">AA9+0.1%</f>
        <v>0.004</v>
      </c>
      <c r="AD9" s="130" t="n">
        <v>0</v>
      </c>
      <c r="AE9" s="131" t="n">
        <v>0.0025</v>
      </c>
      <c r="AF9" s="130" t="n">
        <v>0.0005</v>
      </c>
      <c r="AG9" s="130" t="n">
        <v>0.0005</v>
      </c>
      <c r="AH9" s="131" t="n">
        <f aca="false">AG9+0.1%</f>
        <v>0.0015</v>
      </c>
      <c r="AI9" s="130" t="n">
        <v>0.003</v>
      </c>
      <c r="AJ9" s="132" t="n">
        <v>0.05</v>
      </c>
      <c r="AK9" s="132" t="n">
        <v>0.05</v>
      </c>
      <c r="AL9" s="132" t="n">
        <v>0.05</v>
      </c>
      <c r="AM9" s="133" t="n">
        <v>0.0066</v>
      </c>
      <c r="AN9" s="133" t="n">
        <v>0.0066</v>
      </c>
      <c r="AO9" s="133" t="n">
        <v>0.0077</v>
      </c>
      <c r="AP9" s="133" t="n">
        <v>0.0088</v>
      </c>
      <c r="AQ9" s="133" t="n">
        <v>0.011</v>
      </c>
    </row>
    <row r="10" customFormat="false" ht="13.8" hidden="false" customHeight="false" outlineLevel="0" collapsed="false">
      <c r="A10" s="0" t="str">
        <f aca="false">B10&amp;" "&amp;C10</f>
        <v>Xe chở hàng Xe tải</v>
      </c>
      <c r="B10" s="125" t="s">
        <v>512</v>
      </c>
      <c r="C10" s="126" t="s">
        <v>544</v>
      </c>
      <c r="D10" s="127" t="n">
        <v>0.0175</v>
      </c>
      <c r="E10" s="127" t="n">
        <v>0.0185</v>
      </c>
      <c r="F10" s="127" t="n">
        <v>0.02</v>
      </c>
      <c r="G10" s="127" t="n">
        <v>0.03</v>
      </c>
      <c r="H10" s="127" t="n">
        <v>0.033</v>
      </c>
      <c r="I10" s="127" t="n">
        <v>0.033</v>
      </c>
      <c r="J10" s="127" t="n">
        <v>0.0175</v>
      </c>
      <c r="K10" s="127" t="n">
        <v>0.0175</v>
      </c>
      <c r="L10" s="127" t="n">
        <v>0.019</v>
      </c>
      <c r="M10" s="127" t="n">
        <v>0.021</v>
      </c>
      <c r="N10" s="128" t="n">
        <v>0.025</v>
      </c>
      <c r="O10" s="128" t="n">
        <v>0.025</v>
      </c>
      <c r="P10" s="129" t="n">
        <v>500000</v>
      </c>
      <c r="Q10" s="128" t="n">
        <v>0.0005</v>
      </c>
      <c r="R10" s="127" t="n">
        <v>0</v>
      </c>
      <c r="S10" s="127" t="n">
        <v>0</v>
      </c>
      <c r="T10" s="130" t="n">
        <v>0.0015</v>
      </c>
      <c r="U10" s="130" t="n">
        <v>0.0025</v>
      </c>
      <c r="V10" s="130" t="n">
        <v>0.0035</v>
      </c>
      <c r="W10" s="131" t="n">
        <f aca="false">V10+0.1%</f>
        <v>0.0045</v>
      </c>
      <c r="X10" s="130" t="n">
        <v>0.001</v>
      </c>
      <c r="Y10" s="130" t="n">
        <v>0.001</v>
      </c>
      <c r="Z10" s="130" t="n">
        <v>0.0015</v>
      </c>
      <c r="AA10" s="131" t="n">
        <f aca="false">Z10+0.1%</f>
        <v>0.0025</v>
      </c>
      <c r="AB10" s="131" t="n">
        <f aca="false">AA10+0.1%</f>
        <v>0.0035</v>
      </c>
      <c r="AC10" s="131" t="n">
        <f aca="false">AA10+0.1%</f>
        <v>0.0035</v>
      </c>
      <c r="AD10" s="130" t="n">
        <v>0</v>
      </c>
      <c r="AE10" s="131" t="n">
        <v>0.0025</v>
      </c>
      <c r="AF10" s="130" t="n">
        <v>0.0005</v>
      </c>
      <c r="AG10" s="130" t="n">
        <v>0.0005</v>
      </c>
      <c r="AH10" s="131" t="n">
        <f aca="false">AG10+0.1%</f>
        <v>0.0015</v>
      </c>
      <c r="AI10" s="130" t="n">
        <v>0.003</v>
      </c>
      <c r="AJ10" s="132" t="n">
        <v>0.05</v>
      </c>
      <c r="AK10" s="132" t="n">
        <v>0.05</v>
      </c>
      <c r="AL10" s="132" t="n">
        <v>0.05</v>
      </c>
      <c r="AM10" s="133" t="n">
        <v>0.0121</v>
      </c>
      <c r="AN10" s="133" t="n">
        <v>0.0121</v>
      </c>
      <c r="AO10" s="133" t="n">
        <v>0.0132</v>
      </c>
      <c r="AP10" s="133" t="n">
        <v>0.0143</v>
      </c>
      <c r="AQ10" s="133" t="n">
        <v>0.154</v>
      </c>
    </row>
    <row r="11" customFormat="false" ht="13.8" hidden="false" customHeight="false" outlineLevel="0" collapsed="false">
      <c r="A11" s="0" t="str">
        <f aca="false">B11&amp;" "&amp;C11</f>
        <v>Xe chở hàng Xe chở tiền</v>
      </c>
      <c r="B11" s="125" t="s">
        <v>512</v>
      </c>
      <c r="C11" s="126" t="s">
        <v>527</v>
      </c>
      <c r="D11" s="127" t="n">
        <v>0.0185</v>
      </c>
      <c r="E11" s="127" t="n">
        <v>0.0185</v>
      </c>
      <c r="F11" s="127" t="n">
        <v>0.02</v>
      </c>
      <c r="G11" s="127" t="n">
        <v>0.03</v>
      </c>
      <c r="H11" s="127" t="n">
        <v>0.033</v>
      </c>
      <c r="I11" s="127" t="n">
        <v>0.033</v>
      </c>
      <c r="J11" s="127" t="n">
        <v>0.0175</v>
      </c>
      <c r="K11" s="127" t="n">
        <v>0.0175</v>
      </c>
      <c r="L11" s="127" t="n">
        <v>0.019</v>
      </c>
      <c r="M11" s="127" t="n">
        <v>0.021</v>
      </c>
      <c r="N11" s="128" t="n">
        <v>0.025</v>
      </c>
      <c r="O11" s="128" t="n">
        <v>0.025</v>
      </c>
      <c r="P11" s="129" t="n">
        <v>500000</v>
      </c>
      <c r="Q11" s="128" t="n">
        <v>0.0005</v>
      </c>
      <c r="R11" s="127" t="n">
        <v>0</v>
      </c>
      <c r="S11" s="127" t="n">
        <v>0</v>
      </c>
      <c r="T11" s="130" t="n">
        <v>0.0015</v>
      </c>
      <c r="U11" s="130" t="n">
        <v>0.0025</v>
      </c>
      <c r="V11" s="130" t="n">
        <v>0.0035</v>
      </c>
      <c r="W11" s="131" t="n">
        <f aca="false">V11+0.1%</f>
        <v>0.0045</v>
      </c>
      <c r="X11" s="130" t="n">
        <v>0.001</v>
      </c>
      <c r="Y11" s="130" t="n">
        <v>0.001</v>
      </c>
      <c r="Z11" s="130" t="n">
        <v>0.0015</v>
      </c>
      <c r="AA11" s="131" t="n">
        <f aca="false">Z11+0.1%</f>
        <v>0.0025</v>
      </c>
      <c r="AB11" s="131" t="n">
        <f aca="false">AA11+0.1%</f>
        <v>0.0035</v>
      </c>
      <c r="AC11" s="131" t="n">
        <f aca="false">AA11+0.1%</f>
        <v>0.0035</v>
      </c>
      <c r="AD11" s="130" t="n">
        <v>0</v>
      </c>
      <c r="AE11" s="131" t="n">
        <v>0.0025</v>
      </c>
      <c r="AF11" s="130" t="n">
        <v>0.0005</v>
      </c>
      <c r="AG11" s="130" t="n">
        <v>0.0005</v>
      </c>
      <c r="AH11" s="131" t="n">
        <f aca="false">AG11+0.1%</f>
        <v>0.0015</v>
      </c>
      <c r="AI11" s="130" t="n">
        <v>0.003</v>
      </c>
      <c r="AJ11" s="132" t="n">
        <v>0.05</v>
      </c>
      <c r="AK11" s="132" t="n">
        <v>0.05</v>
      </c>
      <c r="AL11" s="132" t="n">
        <v>0.05</v>
      </c>
      <c r="AM11" s="133" t="n">
        <v>0.0121</v>
      </c>
      <c r="AN11" s="133" t="n">
        <v>0.0121</v>
      </c>
      <c r="AO11" s="133" t="n">
        <v>0.0132</v>
      </c>
      <c r="AP11" s="133" t="n">
        <v>0.0143</v>
      </c>
      <c r="AQ11" s="133" t="n">
        <v>0.154</v>
      </c>
    </row>
    <row r="12" customFormat="false" ht="13.8" hidden="false" customHeight="false" outlineLevel="0" collapsed="false">
      <c r="A12" s="0" t="str">
        <f aca="false">B12&amp;" "&amp;C12</f>
        <v>Xe chở hàng Xe cứu thương</v>
      </c>
      <c r="B12" s="125" t="s">
        <v>512</v>
      </c>
      <c r="C12" s="126" t="s">
        <v>530</v>
      </c>
      <c r="D12" s="127" t="n">
        <v>0.0185</v>
      </c>
      <c r="E12" s="127" t="n">
        <v>0.0185</v>
      </c>
      <c r="F12" s="127" t="n">
        <v>0.02</v>
      </c>
      <c r="G12" s="127" t="n">
        <v>0.03</v>
      </c>
      <c r="H12" s="127" t="n">
        <v>0.033</v>
      </c>
      <c r="I12" s="127" t="n">
        <v>0.033</v>
      </c>
      <c r="J12" s="127" t="n">
        <v>0.0175</v>
      </c>
      <c r="K12" s="127" t="n">
        <v>0.0175</v>
      </c>
      <c r="L12" s="127" t="n">
        <v>0.019</v>
      </c>
      <c r="M12" s="127" t="n">
        <v>0.021</v>
      </c>
      <c r="N12" s="128" t="n">
        <v>0.025</v>
      </c>
      <c r="O12" s="128" t="n">
        <v>0.025</v>
      </c>
      <c r="P12" s="129" t="n">
        <v>500000</v>
      </c>
      <c r="Q12" s="128" t="n">
        <v>0.0005</v>
      </c>
      <c r="R12" s="127" t="n">
        <v>0</v>
      </c>
      <c r="S12" s="127" t="n">
        <v>0</v>
      </c>
      <c r="T12" s="130" t="n">
        <v>0.0015</v>
      </c>
      <c r="U12" s="130" t="n">
        <v>0.0025</v>
      </c>
      <c r="V12" s="130" t="n">
        <v>0.0035</v>
      </c>
      <c r="W12" s="131" t="n">
        <f aca="false">V12+0.1%</f>
        <v>0.0045</v>
      </c>
      <c r="X12" s="130" t="n">
        <v>0.001</v>
      </c>
      <c r="Y12" s="130" t="n">
        <v>0.001</v>
      </c>
      <c r="Z12" s="130" t="n">
        <v>0.0015</v>
      </c>
      <c r="AA12" s="131" t="n">
        <f aca="false">Z12+0.1%</f>
        <v>0.0025</v>
      </c>
      <c r="AB12" s="131" t="n">
        <f aca="false">AA12+0.1%</f>
        <v>0.0035</v>
      </c>
      <c r="AC12" s="131" t="n">
        <f aca="false">AA12+0.1%</f>
        <v>0.0035</v>
      </c>
      <c r="AD12" s="130" t="n">
        <v>0</v>
      </c>
      <c r="AE12" s="131" t="n">
        <v>0.0025</v>
      </c>
      <c r="AF12" s="130" t="n">
        <v>0.0005</v>
      </c>
      <c r="AG12" s="130" t="n">
        <v>0.0005</v>
      </c>
      <c r="AH12" s="131" t="n">
        <f aca="false">AG12+0.1%</f>
        <v>0.0015</v>
      </c>
      <c r="AI12" s="130" t="n">
        <v>0.003</v>
      </c>
      <c r="AJ12" s="132" t="n">
        <v>0.05</v>
      </c>
      <c r="AK12" s="132" t="n">
        <v>0.05</v>
      </c>
      <c r="AL12" s="132" t="n">
        <v>0.05</v>
      </c>
      <c r="AM12" s="133" t="n">
        <v>0.0121</v>
      </c>
      <c r="AN12" s="133" t="n">
        <v>0.0121</v>
      </c>
      <c r="AO12" s="133" t="n">
        <v>0.0132</v>
      </c>
      <c r="AP12" s="133" t="n">
        <v>0.0143</v>
      </c>
      <c r="AQ12" s="133" t="n">
        <v>0.154</v>
      </c>
    </row>
    <row r="13" customFormat="false" ht="13.8" hidden="false" customHeight="false" outlineLevel="0" collapsed="false">
      <c r="A13" s="0" t="str">
        <f aca="false">B13&amp;" "&amp;C13</f>
        <v>Xe chở hàng Xe chuyên dùng còn lại</v>
      </c>
      <c r="B13" s="125" t="s">
        <v>512</v>
      </c>
      <c r="C13" s="126" t="s">
        <v>541</v>
      </c>
      <c r="D13" s="127" t="n">
        <v>0.0185</v>
      </c>
      <c r="E13" s="127" t="n">
        <v>0.0185</v>
      </c>
      <c r="F13" s="127" t="n">
        <v>0.02</v>
      </c>
      <c r="G13" s="127" t="n">
        <v>0.03</v>
      </c>
      <c r="H13" s="127" t="n">
        <v>0.033</v>
      </c>
      <c r="I13" s="127" t="n">
        <v>0.033</v>
      </c>
      <c r="J13" s="127" t="n">
        <v>0.0175</v>
      </c>
      <c r="K13" s="127" t="n">
        <v>0.0175</v>
      </c>
      <c r="L13" s="127" t="n">
        <v>0.019</v>
      </c>
      <c r="M13" s="127" t="n">
        <v>0.021</v>
      </c>
      <c r="N13" s="128" t="n">
        <v>0.025</v>
      </c>
      <c r="O13" s="128" t="n">
        <v>0.025</v>
      </c>
      <c r="P13" s="129" t="n">
        <v>500000</v>
      </c>
      <c r="Q13" s="128" t="n">
        <v>0.0005</v>
      </c>
      <c r="R13" s="127" t="n">
        <v>0</v>
      </c>
      <c r="S13" s="127" t="n">
        <v>0</v>
      </c>
      <c r="T13" s="130" t="n">
        <v>0.0015</v>
      </c>
      <c r="U13" s="130" t="n">
        <v>0.0025</v>
      </c>
      <c r="V13" s="130" t="n">
        <v>0.0035</v>
      </c>
      <c r="W13" s="131" t="n">
        <f aca="false">V13+0.1%</f>
        <v>0.0045</v>
      </c>
      <c r="X13" s="130" t="n">
        <v>0.001</v>
      </c>
      <c r="Y13" s="130" t="n">
        <v>0.001</v>
      </c>
      <c r="Z13" s="130" t="n">
        <v>0.0015</v>
      </c>
      <c r="AA13" s="131" t="n">
        <f aca="false">Z13+0.1%</f>
        <v>0.0025</v>
      </c>
      <c r="AB13" s="131" t="n">
        <f aca="false">AA13+0.1%</f>
        <v>0.0035</v>
      </c>
      <c r="AC13" s="131" t="n">
        <f aca="false">AA13+0.1%</f>
        <v>0.0035</v>
      </c>
      <c r="AD13" s="130" t="n">
        <v>0</v>
      </c>
      <c r="AE13" s="131" t="n">
        <v>0.0025</v>
      </c>
      <c r="AF13" s="130" t="n">
        <v>0.0005</v>
      </c>
      <c r="AG13" s="130" t="n">
        <v>0.0005</v>
      </c>
      <c r="AH13" s="131" t="n">
        <f aca="false">AG13+0.1%</f>
        <v>0.0015</v>
      </c>
      <c r="AI13" s="130" t="n">
        <v>0.003</v>
      </c>
      <c r="AJ13" s="132" t="n">
        <v>0.05</v>
      </c>
      <c r="AK13" s="132" t="n">
        <v>0.05</v>
      </c>
      <c r="AL13" s="132" t="n">
        <v>0.05</v>
      </c>
      <c r="AM13" s="133" t="n">
        <v>0.0121</v>
      </c>
      <c r="AN13" s="133" t="n">
        <v>0.0121</v>
      </c>
      <c r="AO13" s="133" t="n">
        <v>0.0132</v>
      </c>
      <c r="AP13" s="133" t="n">
        <v>0.0143</v>
      </c>
      <c r="AQ13" s="133" t="n">
        <v>0.154</v>
      </c>
    </row>
    <row r="14" customFormat="false" ht="13.8" hidden="false" customHeight="false" outlineLevel="0" collapsed="false">
      <c r="A14" s="0" t="str">
        <f aca="false">B14&amp;" "&amp;C14</f>
        <v>Xe chở hàng Xe đông lạnh</v>
      </c>
      <c r="B14" s="125" t="s">
        <v>512</v>
      </c>
      <c r="C14" s="126" t="s">
        <v>543</v>
      </c>
      <c r="D14" s="127" t="n">
        <v>0.025</v>
      </c>
      <c r="E14" s="127" t="n">
        <v>0.025</v>
      </c>
      <c r="F14" s="127" t="n">
        <v>0.028</v>
      </c>
      <c r="G14" s="127" t="n">
        <v>0.0375</v>
      </c>
      <c r="H14" s="127" t="n">
        <v>0.042</v>
      </c>
      <c r="I14" s="127" t="n">
        <v>0.042</v>
      </c>
      <c r="J14" s="127" t="n">
        <v>0.024</v>
      </c>
      <c r="K14" s="127" t="n">
        <v>0.024</v>
      </c>
      <c r="L14" s="127" t="n">
        <v>0.027</v>
      </c>
      <c r="M14" s="127" t="n">
        <v>0.029</v>
      </c>
      <c r="N14" s="128" t="n">
        <v>0.036</v>
      </c>
      <c r="O14" s="128" t="n">
        <v>0.036</v>
      </c>
      <c r="P14" s="129" t="n">
        <v>1000000</v>
      </c>
      <c r="Q14" s="128" t="n">
        <v>0.0005</v>
      </c>
      <c r="R14" s="127" t="n">
        <v>0</v>
      </c>
      <c r="S14" s="127" t="n">
        <v>0</v>
      </c>
      <c r="T14" s="130" t="n">
        <v>0.002</v>
      </c>
      <c r="U14" s="130" t="n">
        <v>0.003</v>
      </c>
      <c r="V14" s="131" t="n">
        <f aca="false">U14+0.1%</f>
        <v>0.004</v>
      </c>
      <c r="W14" s="131" t="n">
        <f aca="false">V14+0.1%</f>
        <v>0.005</v>
      </c>
      <c r="X14" s="130" t="n">
        <v>0.001</v>
      </c>
      <c r="Y14" s="130" t="n">
        <v>0.001</v>
      </c>
      <c r="Z14" s="130" t="n">
        <v>0.002</v>
      </c>
      <c r="AA14" s="131" t="n">
        <f aca="false">Z14+0.1%</f>
        <v>0.003</v>
      </c>
      <c r="AB14" s="131" t="n">
        <f aca="false">AA14+0.1%</f>
        <v>0.004</v>
      </c>
      <c r="AC14" s="131" t="n">
        <f aca="false">AA14+0.1%</f>
        <v>0.004</v>
      </c>
      <c r="AD14" s="130" t="n">
        <v>0</v>
      </c>
      <c r="AE14" s="131" t="n">
        <v>0.0025</v>
      </c>
      <c r="AF14" s="130" t="n">
        <v>0.0005</v>
      </c>
      <c r="AG14" s="130" t="n">
        <v>0.0005</v>
      </c>
      <c r="AH14" s="131" t="n">
        <f aca="false">AG14+0.1%</f>
        <v>0.0015</v>
      </c>
      <c r="AI14" s="130" t="n">
        <v>0.003</v>
      </c>
      <c r="AJ14" s="132" t="n">
        <v>0.05</v>
      </c>
      <c r="AK14" s="132" t="n">
        <v>0.05</v>
      </c>
      <c r="AL14" s="132" t="n">
        <v>0.05</v>
      </c>
      <c r="AM14" s="133" t="n">
        <v>0.0165</v>
      </c>
      <c r="AN14" s="133" t="n">
        <v>0.0165</v>
      </c>
      <c r="AO14" s="133" t="n">
        <v>0.0176</v>
      </c>
      <c r="AP14" s="133" t="n">
        <v>0.0187</v>
      </c>
      <c r="AQ14" s="133" t="n">
        <v>0.0209</v>
      </c>
    </row>
    <row r="15" customFormat="false" ht="13.8" hidden="false" customHeight="false" outlineLevel="0" collapsed="false">
      <c r="A15" s="0" t="str">
        <f aca="false">B15&amp;" "&amp;C15</f>
        <v>Xe chở hàng Xe đầu kéo</v>
      </c>
      <c r="B15" s="125" t="s">
        <v>512</v>
      </c>
      <c r="C15" s="126" t="s">
        <v>542</v>
      </c>
      <c r="D15" s="127" t="n">
        <v>0.025</v>
      </c>
      <c r="E15" s="127" t="n">
        <v>0.025</v>
      </c>
      <c r="F15" s="127" t="n">
        <v>0.028</v>
      </c>
      <c r="G15" s="127" t="n">
        <v>0.0375</v>
      </c>
      <c r="H15" s="127" t="n">
        <v>0.042</v>
      </c>
      <c r="I15" s="127" t="n">
        <v>0.042</v>
      </c>
      <c r="J15" s="127" t="n">
        <v>0.024</v>
      </c>
      <c r="K15" s="127" t="n">
        <v>0.024</v>
      </c>
      <c r="L15" s="127" t="n">
        <v>0.027</v>
      </c>
      <c r="M15" s="127" t="n">
        <v>0.029</v>
      </c>
      <c r="N15" s="128" t="n">
        <v>0.036</v>
      </c>
      <c r="O15" s="128" t="n">
        <v>0.036</v>
      </c>
      <c r="P15" s="129" t="n">
        <v>1000000</v>
      </c>
      <c r="Q15" s="128" t="n">
        <v>0.0005</v>
      </c>
      <c r="R15" s="127" t="n">
        <v>0</v>
      </c>
      <c r="S15" s="127" t="n">
        <v>0</v>
      </c>
      <c r="T15" s="130" t="n">
        <v>0.002</v>
      </c>
      <c r="U15" s="130" t="n">
        <v>0.003</v>
      </c>
      <c r="V15" s="131" t="n">
        <f aca="false">U15+0.1%</f>
        <v>0.004</v>
      </c>
      <c r="W15" s="131" t="n">
        <f aca="false">V15+0.1%</f>
        <v>0.005</v>
      </c>
      <c r="X15" s="130" t="n">
        <v>0.001</v>
      </c>
      <c r="Y15" s="130" t="n">
        <v>0.001</v>
      </c>
      <c r="Z15" s="130" t="n">
        <v>0.002</v>
      </c>
      <c r="AA15" s="131" t="n">
        <f aca="false">Z15+0.1%</f>
        <v>0.003</v>
      </c>
      <c r="AB15" s="131" t="n">
        <f aca="false">AA15+0.1%</f>
        <v>0.004</v>
      </c>
      <c r="AC15" s="131" t="n">
        <f aca="false">AA15+0.1%</f>
        <v>0.004</v>
      </c>
      <c r="AD15" s="130" t="n">
        <v>0</v>
      </c>
      <c r="AE15" s="131" t="n">
        <v>0.0025</v>
      </c>
      <c r="AF15" s="130" t="n">
        <v>0.0005</v>
      </c>
      <c r="AG15" s="130" t="n">
        <v>0.0005</v>
      </c>
      <c r="AH15" s="131" t="n">
        <f aca="false">AG15+0.1%</f>
        <v>0.0015</v>
      </c>
      <c r="AI15" s="130" t="n">
        <v>0.003</v>
      </c>
      <c r="AJ15" s="132" t="n">
        <v>0.05</v>
      </c>
      <c r="AK15" s="132" t="n">
        <v>0.05</v>
      </c>
      <c r="AL15" s="132" t="n">
        <v>0.05</v>
      </c>
      <c r="AM15" s="133" t="n">
        <v>0.0165</v>
      </c>
      <c r="AN15" s="133" t="n">
        <v>0.0165</v>
      </c>
      <c r="AO15" s="133" t="n">
        <v>0.0176</v>
      </c>
      <c r="AP15" s="133" t="n">
        <v>0.0187</v>
      </c>
      <c r="AQ15" s="133" t="n">
        <v>0.0209</v>
      </c>
    </row>
    <row r="16" customFormat="false" ht="13.8" hidden="false" customHeight="false" outlineLevel="0" collapsed="false">
      <c r="A16" s="0" t="str">
        <f aca="false">B16&amp;" "&amp;C16</f>
        <v>Xe chở hàng Xe hoạt động trong vùng khai thác khoáng sản</v>
      </c>
      <c r="B16" s="125" t="s">
        <v>512</v>
      </c>
      <c r="C16" s="126" t="s">
        <v>521</v>
      </c>
      <c r="D16" s="127" t="n">
        <v>0.025</v>
      </c>
      <c r="E16" s="127" t="n">
        <v>0.025</v>
      </c>
      <c r="F16" s="127" t="n">
        <v>0.028</v>
      </c>
      <c r="G16" s="127" t="n">
        <v>0.045</v>
      </c>
      <c r="H16" s="127" t="n">
        <v>0.05</v>
      </c>
      <c r="I16" s="127" t="n">
        <v>0.05</v>
      </c>
      <c r="J16" s="127" t="n">
        <v>0.024</v>
      </c>
      <c r="K16" s="127" t="n">
        <v>0.024</v>
      </c>
      <c r="L16" s="127" t="n">
        <v>0.026</v>
      </c>
      <c r="M16" s="127" t="n">
        <v>0.028</v>
      </c>
      <c r="N16" s="128" t="n">
        <v>0.03</v>
      </c>
      <c r="O16" s="128" t="n">
        <v>0.03</v>
      </c>
      <c r="P16" s="129" t="n">
        <v>500000</v>
      </c>
      <c r="Q16" s="128" t="n">
        <v>0.0005</v>
      </c>
      <c r="R16" s="127" t="n">
        <v>0</v>
      </c>
      <c r="S16" s="127" t="n">
        <v>0</v>
      </c>
      <c r="T16" s="130" t="n">
        <v>0.0015</v>
      </c>
      <c r="U16" s="130" t="n">
        <v>0.0025</v>
      </c>
      <c r="V16" s="130" t="n">
        <v>0.0035</v>
      </c>
      <c r="W16" s="131" t="n">
        <f aca="false">V16+0.1%</f>
        <v>0.0045</v>
      </c>
      <c r="X16" s="130" t="n">
        <v>0.001</v>
      </c>
      <c r="Y16" s="130" t="n">
        <v>0.001</v>
      </c>
      <c r="Z16" s="130" t="n">
        <v>0.0015</v>
      </c>
      <c r="AA16" s="131" t="n">
        <f aca="false">Z16+0.1%</f>
        <v>0.0025</v>
      </c>
      <c r="AB16" s="131" t="n">
        <f aca="false">AA16+0.1%</f>
        <v>0.0035</v>
      </c>
      <c r="AC16" s="131" t="n">
        <f aca="false">AA16+0.1%</f>
        <v>0.0035</v>
      </c>
      <c r="AD16" s="130" t="n">
        <v>0</v>
      </c>
      <c r="AE16" s="131" t="n">
        <v>0.0025</v>
      </c>
      <c r="AF16" s="130" t="n">
        <v>0.0005</v>
      </c>
      <c r="AG16" s="130" t="n">
        <v>0.0005</v>
      </c>
      <c r="AH16" s="131" t="n">
        <f aca="false">AG16+0.1%</f>
        <v>0.0015</v>
      </c>
      <c r="AI16" s="130" t="n">
        <v>0.003</v>
      </c>
      <c r="AJ16" s="132" t="n">
        <v>0.05</v>
      </c>
      <c r="AK16" s="132" t="n">
        <v>0.05</v>
      </c>
      <c r="AL16" s="132" t="n">
        <v>0.05</v>
      </c>
      <c r="AM16" s="133" t="n">
        <v>0.0165</v>
      </c>
      <c r="AN16" s="133" t="n">
        <v>0.0165</v>
      </c>
      <c r="AO16" s="133" t="n">
        <v>0.0176</v>
      </c>
      <c r="AP16" s="133" t="n">
        <v>0.0187</v>
      </c>
      <c r="AQ16" s="133" t="n">
        <v>0.0209</v>
      </c>
    </row>
    <row r="17" customFormat="false" ht="13.8" hidden="false" customHeight="false" outlineLevel="0" collapsed="false">
      <c r="A17" s="0" t="str">
        <f aca="false">B17&amp;" "&amp;C17</f>
        <v>Xe chở hàng Xe tập lái</v>
      </c>
      <c r="B17" s="125" t="s">
        <v>512</v>
      </c>
      <c r="C17" s="126" t="s">
        <v>526</v>
      </c>
      <c r="D17" s="127" t="n">
        <v>0.032</v>
      </c>
      <c r="E17" s="127" t="n">
        <v>0.032</v>
      </c>
      <c r="F17" s="127" t="n">
        <v>0.038</v>
      </c>
      <c r="G17" s="132" t="n">
        <v>0.055</v>
      </c>
      <c r="H17" s="132" t="n">
        <v>0.06</v>
      </c>
      <c r="I17" s="132" t="n">
        <v>0.06</v>
      </c>
      <c r="J17" s="127" t="n">
        <v>0.028</v>
      </c>
      <c r="K17" s="127" t="n">
        <v>0.028</v>
      </c>
      <c r="L17" s="127" t="n">
        <v>0.035</v>
      </c>
      <c r="M17" s="127" t="n">
        <v>0.05</v>
      </c>
      <c r="N17" s="134" t="n">
        <v>0.055</v>
      </c>
      <c r="O17" s="134" t="n">
        <v>0.055</v>
      </c>
      <c r="P17" s="129" t="s">
        <v>725</v>
      </c>
      <c r="Q17" s="128" t="n">
        <v>0.0005</v>
      </c>
      <c r="R17" s="127" t="n">
        <v>0</v>
      </c>
      <c r="S17" s="127" t="n">
        <v>0</v>
      </c>
      <c r="T17" s="130" t="n">
        <v>0.003</v>
      </c>
      <c r="U17" s="130" t="n">
        <v>0.004</v>
      </c>
      <c r="V17" s="131" t="n">
        <f aca="false">U17+0.1%</f>
        <v>0.005</v>
      </c>
      <c r="W17" s="131" t="n">
        <f aca="false">V17+0.1%</f>
        <v>0.006</v>
      </c>
      <c r="X17" s="130" t="n">
        <v>0.0025</v>
      </c>
      <c r="Y17" s="130" t="n">
        <v>0.0025</v>
      </c>
      <c r="Z17" s="131" t="n">
        <f aca="false">Y17+0.1%</f>
        <v>0.0035</v>
      </c>
      <c r="AA17" s="131" t="n">
        <f aca="false">Z17+0.1%</f>
        <v>0.0045</v>
      </c>
      <c r="AB17" s="131" t="n">
        <f aca="false">AA17+0.1%</f>
        <v>0.0055</v>
      </c>
      <c r="AC17" s="131" t="n">
        <f aca="false">AA17+0.1%</f>
        <v>0.0055</v>
      </c>
      <c r="AD17" s="130" t="n">
        <v>0</v>
      </c>
      <c r="AE17" s="131" t="n">
        <v>0.0025</v>
      </c>
      <c r="AF17" s="130" t="n">
        <v>0.0005</v>
      </c>
      <c r="AG17" s="130" t="n">
        <v>0.0005</v>
      </c>
      <c r="AH17" s="131" t="n">
        <f aca="false">AG17+0.1%</f>
        <v>0.0015</v>
      </c>
      <c r="AI17" s="130" t="n">
        <v>0.003</v>
      </c>
      <c r="AJ17" s="132" t="n">
        <v>0.05</v>
      </c>
      <c r="AK17" s="132" t="n">
        <v>0.05</v>
      </c>
      <c r="AL17" s="132" t="n">
        <v>0.05</v>
      </c>
      <c r="AM17" s="135" t="n">
        <v>0.0099</v>
      </c>
      <c r="AN17" s="135" t="n">
        <v>0.0099</v>
      </c>
      <c r="AO17" s="135" t="n">
        <v>0.011</v>
      </c>
      <c r="AP17" s="135" t="n">
        <v>0.0121</v>
      </c>
      <c r="AQ17" s="135" t="n">
        <v>0.0132</v>
      </c>
    </row>
    <row r="18" customFormat="false" ht="13.8" hidden="false" customHeight="false" outlineLevel="0" collapsed="false">
      <c r="A18" s="0" t="str">
        <f aca="false">B18&amp;" "&amp;C18</f>
        <v>Xe chở hàng Xe hoạt động trong nội cảng, khu công nghiệp, sân bay</v>
      </c>
      <c r="B18" s="125" t="s">
        <v>512</v>
      </c>
      <c r="C18" s="126" t="s">
        <v>528</v>
      </c>
      <c r="D18" s="127" t="n">
        <v>0.025</v>
      </c>
      <c r="E18" s="127" t="n">
        <v>0.025</v>
      </c>
      <c r="F18" s="127" t="n">
        <v>0.0275</v>
      </c>
      <c r="G18" s="127" t="n">
        <v>0.041</v>
      </c>
      <c r="H18" s="127" t="n">
        <v>0.044</v>
      </c>
      <c r="I18" s="127" t="n">
        <v>0.044</v>
      </c>
      <c r="J18" s="127" t="n">
        <v>0.015</v>
      </c>
      <c r="K18" s="127" t="n">
        <v>0.015</v>
      </c>
      <c r="L18" s="127" t="n">
        <v>0.016</v>
      </c>
      <c r="M18" s="127" t="n">
        <v>0.0175</v>
      </c>
      <c r="N18" s="128" t="n">
        <v>0.019</v>
      </c>
      <c r="O18" s="128" t="n">
        <v>0.019</v>
      </c>
      <c r="P18" s="129" t="n">
        <v>500000</v>
      </c>
      <c r="Q18" s="128" t="n">
        <v>0.0005</v>
      </c>
      <c r="R18" s="127" t="n">
        <v>0</v>
      </c>
      <c r="S18" s="127" t="n">
        <v>0</v>
      </c>
      <c r="T18" s="130" t="n">
        <v>0.001</v>
      </c>
      <c r="U18" s="130" t="n">
        <v>0.002</v>
      </c>
      <c r="V18" s="130" t="n">
        <v>0.003</v>
      </c>
      <c r="W18" s="131" t="n">
        <f aca="false">V18+0.1%</f>
        <v>0.004</v>
      </c>
      <c r="X18" s="130" t="n">
        <v>0.001</v>
      </c>
      <c r="Y18" s="130" t="n">
        <v>0.001</v>
      </c>
      <c r="Z18" s="130" t="n">
        <v>0.0015</v>
      </c>
      <c r="AA18" s="131" t="n">
        <f aca="false">Z18+0.1%</f>
        <v>0.0025</v>
      </c>
      <c r="AB18" s="131" t="n">
        <f aca="false">AA18+0.1%</f>
        <v>0.0035</v>
      </c>
      <c r="AC18" s="131" t="n">
        <f aca="false">AA18+0.1%</f>
        <v>0.0035</v>
      </c>
      <c r="AD18" s="130" t="n">
        <v>0</v>
      </c>
      <c r="AE18" s="131" t="n">
        <v>0.0025</v>
      </c>
      <c r="AF18" s="130" t="n">
        <v>0.0015</v>
      </c>
      <c r="AG18" s="130" t="n">
        <v>0.0005</v>
      </c>
      <c r="AH18" s="131" t="n">
        <f aca="false">AG18+0.1%</f>
        <v>0.0015</v>
      </c>
      <c r="AI18" s="130" t="n">
        <v>0.003</v>
      </c>
      <c r="AJ18" s="132" t="n">
        <v>0.05</v>
      </c>
      <c r="AK18" s="132" t="n">
        <v>0.05</v>
      </c>
      <c r="AL18" s="132" t="n">
        <v>0.05</v>
      </c>
      <c r="AM18" s="135" t="n">
        <v>0.0099</v>
      </c>
      <c r="AN18" s="135" t="n">
        <v>0.0099</v>
      </c>
      <c r="AO18" s="135" t="n">
        <v>0.011</v>
      </c>
      <c r="AP18" s="135" t="n">
        <v>0.0121</v>
      </c>
      <c r="AQ18" s="135" t="n">
        <v>0.0132</v>
      </c>
    </row>
    <row r="19" customFormat="false" ht="13.8" hidden="false" customHeight="false" outlineLevel="0" collapsed="false">
      <c r="A19" s="0" t="str">
        <f aca="false">B19&amp;" "&amp;C19</f>
        <v>Xe chở người Xe không kinh doanh đến 08 chỗ</v>
      </c>
      <c r="B19" s="136" t="s">
        <v>726</v>
      </c>
      <c r="C19" s="137" t="s">
        <v>529</v>
      </c>
      <c r="D19" s="138" t="n">
        <v>0.0175</v>
      </c>
      <c r="E19" s="138" t="n">
        <v>0.0175</v>
      </c>
      <c r="F19" s="138" t="n">
        <v>0.019</v>
      </c>
      <c r="G19" s="138" t="n">
        <v>0.022</v>
      </c>
      <c r="H19" s="138" t="n">
        <v>0.025</v>
      </c>
      <c r="I19" s="138" t="n">
        <v>0.025</v>
      </c>
      <c r="J19" s="138" t="n">
        <v>0.015</v>
      </c>
      <c r="K19" s="138" t="n">
        <v>0.015</v>
      </c>
      <c r="L19" s="138" t="n">
        <v>0.016</v>
      </c>
      <c r="M19" s="138" t="n">
        <v>0.0175</v>
      </c>
      <c r="N19" s="139" t="n">
        <v>0.019</v>
      </c>
      <c r="O19" s="139" t="n">
        <v>0.019</v>
      </c>
      <c r="P19" s="140" t="n">
        <v>500000</v>
      </c>
      <c r="Q19" s="139" t="n">
        <v>0.0005</v>
      </c>
      <c r="R19" s="138" t="n">
        <v>0</v>
      </c>
      <c r="S19" s="138" t="n">
        <v>0</v>
      </c>
      <c r="T19" s="141" t="n">
        <v>0.001</v>
      </c>
      <c r="U19" s="141" t="n">
        <v>0.002</v>
      </c>
      <c r="V19" s="141" t="n">
        <v>0.003</v>
      </c>
      <c r="W19" s="142" t="n">
        <f aca="false">V19+0.1%</f>
        <v>0.004</v>
      </c>
      <c r="X19" s="141" t="n">
        <v>0.0015</v>
      </c>
      <c r="Y19" s="141" t="n">
        <v>0.0015</v>
      </c>
      <c r="Z19" s="141" t="n">
        <v>0.002</v>
      </c>
      <c r="AA19" s="142" t="n">
        <f aca="false">Z19+0.1%</f>
        <v>0.003</v>
      </c>
      <c r="AB19" s="142" t="n">
        <f aca="false">AA19+0.1%</f>
        <v>0.004</v>
      </c>
      <c r="AC19" s="131" t="n">
        <f aca="false">AA19+0.1%</f>
        <v>0.004</v>
      </c>
      <c r="AD19" s="141" t="n">
        <v>0</v>
      </c>
      <c r="AE19" s="141" t="n">
        <v>0.0015</v>
      </c>
      <c r="AF19" s="141" t="n">
        <v>0.0015</v>
      </c>
      <c r="AG19" s="141" t="n">
        <v>0.0005</v>
      </c>
      <c r="AH19" s="142" t="n">
        <f aca="false">AG19+0.1%</f>
        <v>0.0015</v>
      </c>
      <c r="AI19" s="141" t="n">
        <v>0.003</v>
      </c>
      <c r="AJ19" s="143" t="n">
        <v>0.04</v>
      </c>
      <c r="AK19" s="144" t="n">
        <v>0.05</v>
      </c>
      <c r="AL19" s="144" t="n">
        <v>0.05</v>
      </c>
      <c r="AM19" s="145" t="n">
        <v>0.0099</v>
      </c>
      <c r="AN19" s="145" t="n">
        <v>0.0099</v>
      </c>
      <c r="AO19" s="145" t="n">
        <v>0.011</v>
      </c>
      <c r="AP19" s="145" t="n">
        <v>0.0121</v>
      </c>
      <c r="AQ19" s="145" t="n">
        <v>0.0132</v>
      </c>
    </row>
    <row r="20" customFormat="false" ht="13.8" hidden="false" customHeight="false" outlineLevel="0" collapsed="false">
      <c r="A20" s="0" t="str">
        <f aca="false">B20&amp;" "&amp;C20</f>
        <v>Xe chở người Xe không kinh doanh trên 08 chỗ</v>
      </c>
      <c r="B20" s="136" t="s">
        <v>726</v>
      </c>
      <c r="C20" s="137" t="s">
        <v>522</v>
      </c>
      <c r="D20" s="138" t="n">
        <v>0.016</v>
      </c>
      <c r="E20" s="138" t="n">
        <v>0.016</v>
      </c>
      <c r="F20" s="138" t="n">
        <v>0.017</v>
      </c>
      <c r="G20" s="138" t="n">
        <v>0.019</v>
      </c>
      <c r="H20" s="138" t="n">
        <v>0.021</v>
      </c>
      <c r="I20" s="138" t="n">
        <v>0.021</v>
      </c>
      <c r="J20" s="138" t="n">
        <v>0.015</v>
      </c>
      <c r="K20" s="138" t="n">
        <v>0.015</v>
      </c>
      <c r="L20" s="138" t="n">
        <v>0.016</v>
      </c>
      <c r="M20" s="138" t="n">
        <v>0.0175</v>
      </c>
      <c r="N20" s="139" t="n">
        <v>0.019</v>
      </c>
      <c r="O20" s="139" t="n">
        <v>0.019</v>
      </c>
      <c r="P20" s="140" t="n">
        <v>500000</v>
      </c>
      <c r="Q20" s="139" t="n">
        <v>0.0005</v>
      </c>
      <c r="R20" s="138" t="n">
        <v>0</v>
      </c>
      <c r="S20" s="138" t="n">
        <v>0</v>
      </c>
      <c r="T20" s="141" t="n">
        <v>0.001</v>
      </c>
      <c r="U20" s="141" t="n">
        <v>0.002</v>
      </c>
      <c r="V20" s="141" t="n">
        <v>0.003</v>
      </c>
      <c r="W20" s="142" t="n">
        <f aca="false">V20+0.1%</f>
        <v>0.004</v>
      </c>
      <c r="X20" s="141" t="n">
        <v>0.0015</v>
      </c>
      <c r="Y20" s="141" t="n">
        <v>0.0015</v>
      </c>
      <c r="Z20" s="141" t="n">
        <v>0.002</v>
      </c>
      <c r="AA20" s="142" t="n">
        <f aca="false">Z20+0.1%</f>
        <v>0.003</v>
      </c>
      <c r="AB20" s="142" t="n">
        <f aca="false">AA20+0.1%</f>
        <v>0.004</v>
      </c>
      <c r="AC20" s="131" t="n">
        <f aca="false">AA20+0.1%</f>
        <v>0.004</v>
      </c>
      <c r="AD20" s="141" t="n">
        <v>0</v>
      </c>
      <c r="AE20" s="141" t="n">
        <v>0.0015</v>
      </c>
      <c r="AF20" s="141" t="n">
        <v>0.0005</v>
      </c>
      <c r="AG20" s="141" t="n">
        <v>0.0005</v>
      </c>
      <c r="AH20" s="142" t="n">
        <f aca="false">AG20+0.1%</f>
        <v>0.0015</v>
      </c>
      <c r="AI20" s="141" t="n">
        <v>0.003</v>
      </c>
      <c r="AJ20" s="143" t="n">
        <v>0.04</v>
      </c>
      <c r="AK20" s="143" t="n">
        <v>0.035</v>
      </c>
      <c r="AL20" s="143" t="n">
        <v>0.03</v>
      </c>
      <c r="AM20" s="145" t="n">
        <v>0.0099</v>
      </c>
      <c r="AN20" s="145" t="n">
        <v>0.0099</v>
      </c>
      <c r="AO20" s="145" t="n">
        <v>0.011</v>
      </c>
      <c r="AP20" s="145" t="n">
        <v>0.0121</v>
      </c>
      <c r="AQ20" s="145" t="n">
        <v>0.0132</v>
      </c>
    </row>
    <row r="21" customFormat="false" ht="13.8" hidden="false" customHeight="false" outlineLevel="0" collapsed="false">
      <c r="A21" s="0" t="str">
        <f aca="false">B21&amp;" "&amp;C21</f>
        <v>Xe chở người Xe bus</v>
      </c>
      <c r="B21" s="136" t="s">
        <v>726</v>
      </c>
      <c r="C21" s="146" t="s">
        <v>534</v>
      </c>
      <c r="D21" s="138" t="n">
        <v>0.017</v>
      </c>
      <c r="E21" s="138" t="n">
        <v>0.017</v>
      </c>
      <c r="F21" s="138" t="n">
        <v>0.019</v>
      </c>
      <c r="G21" s="138" t="n">
        <v>0.041</v>
      </c>
      <c r="H21" s="138" t="n">
        <v>0.044</v>
      </c>
      <c r="I21" s="138" t="n">
        <v>0.044</v>
      </c>
      <c r="J21" s="138" t="n">
        <v>0.015</v>
      </c>
      <c r="K21" s="138" t="n">
        <v>0.015</v>
      </c>
      <c r="L21" s="138" t="n">
        <v>0.016</v>
      </c>
      <c r="M21" s="138" t="n">
        <v>0.0175</v>
      </c>
      <c r="N21" s="139" t="n">
        <v>0.019</v>
      </c>
      <c r="O21" s="139" t="n">
        <v>0.019</v>
      </c>
      <c r="P21" s="140" t="n">
        <v>500000</v>
      </c>
      <c r="Q21" s="139" t="n">
        <v>0.0005</v>
      </c>
      <c r="R21" s="138" t="n">
        <v>0</v>
      </c>
      <c r="S21" s="138" t="n">
        <v>0</v>
      </c>
      <c r="T21" s="141" t="n">
        <v>0.001</v>
      </c>
      <c r="U21" s="141" t="n">
        <v>0.002</v>
      </c>
      <c r="V21" s="141" t="n">
        <v>0.003</v>
      </c>
      <c r="W21" s="142" t="n">
        <f aca="false">V21+0.1%</f>
        <v>0.004</v>
      </c>
      <c r="X21" s="141" t="n">
        <v>0.001</v>
      </c>
      <c r="Y21" s="141" t="n">
        <v>0.001</v>
      </c>
      <c r="Z21" s="141" t="n">
        <v>0.0015</v>
      </c>
      <c r="AA21" s="142" t="n">
        <f aca="false">Z21+0.1%</f>
        <v>0.0025</v>
      </c>
      <c r="AB21" s="142" t="n">
        <f aca="false">AA21+0.1%</f>
        <v>0.0035</v>
      </c>
      <c r="AC21" s="131" t="n">
        <f aca="false">AA21+0.1%</f>
        <v>0.0035</v>
      </c>
      <c r="AD21" s="141" t="n">
        <v>0</v>
      </c>
      <c r="AE21" s="141" t="n">
        <v>0.0015</v>
      </c>
      <c r="AF21" s="141" t="n">
        <v>0.0005</v>
      </c>
      <c r="AG21" s="141" t="n">
        <v>0.0005</v>
      </c>
      <c r="AH21" s="142" t="n">
        <f aca="false">AG21+0.1%</f>
        <v>0.0015</v>
      </c>
      <c r="AI21" s="141" t="n">
        <v>0.003</v>
      </c>
      <c r="AJ21" s="144" t="n">
        <v>0.05</v>
      </c>
      <c r="AK21" s="144" t="n">
        <v>0.05</v>
      </c>
      <c r="AL21" s="144" t="n">
        <v>0.05</v>
      </c>
      <c r="AM21" s="145" t="n">
        <v>0.0099</v>
      </c>
      <c r="AN21" s="145" t="n">
        <v>0.0099</v>
      </c>
      <c r="AO21" s="145" t="n">
        <v>0.011</v>
      </c>
      <c r="AP21" s="145" t="n">
        <v>0.0121</v>
      </c>
      <c r="AQ21" s="145" t="n">
        <v>0.0132</v>
      </c>
    </row>
    <row r="22" customFormat="false" ht="13.8" hidden="false" customHeight="false" outlineLevel="0" collapsed="false">
      <c r="A22" s="0" t="str">
        <f aca="false">B22&amp;" "&amp;C22</f>
        <v>Xe chở người Xe hoạt động trong nội cảng, khu công nghiệp, sân bay</v>
      </c>
      <c r="B22" s="136" t="s">
        <v>726</v>
      </c>
      <c r="C22" s="146" t="s">
        <v>528</v>
      </c>
      <c r="D22" s="138" t="n">
        <v>0.025</v>
      </c>
      <c r="E22" s="138" t="n">
        <v>0.025</v>
      </c>
      <c r="F22" s="138" t="n">
        <v>0.0275</v>
      </c>
      <c r="G22" s="138" t="n">
        <v>0.041</v>
      </c>
      <c r="H22" s="138" t="n">
        <v>0.044</v>
      </c>
      <c r="I22" s="138" t="n">
        <v>0.044</v>
      </c>
      <c r="J22" s="138" t="n">
        <v>0.015</v>
      </c>
      <c r="K22" s="138" t="n">
        <v>0.015</v>
      </c>
      <c r="L22" s="138" t="n">
        <v>0.016</v>
      </c>
      <c r="M22" s="138" t="n">
        <v>0.0175</v>
      </c>
      <c r="N22" s="139" t="n">
        <v>0.019</v>
      </c>
      <c r="O22" s="139" t="n">
        <v>0.019</v>
      </c>
      <c r="P22" s="140" t="n">
        <v>500000</v>
      </c>
      <c r="Q22" s="139" t="n">
        <v>0.0005</v>
      </c>
      <c r="R22" s="138" t="n">
        <v>0</v>
      </c>
      <c r="S22" s="138" t="n">
        <v>0</v>
      </c>
      <c r="T22" s="141" t="n">
        <v>0.001</v>
      </c>
      <c r="U22" s="141" t="n">
        <v>0.002</v>
      </c>
      <c r="V22" s="141" t="n">
        <v>0.003</v>
      </c>
      <c r="W22" s="142" t="n">
        <f aca="false">V22+0.1%</f>
        <v>0.004</v>
      </c>
      <c r="X22" s="141" t="n">
        <v>0.001</v>
      </c>
      <c r="Y22" s="141" t="n">
        <v>0.001</v>
      </c>
      <c r="Z22" s="141" t="n">
        <v>0.0015</v>
      </c>
      <c r="AA22" s="142" t="n">
        <f aca="false">Z22+0.1%</f>
        <v>0.0025</v>
      </c>
      <c r="AB22" s="142" t="n">
        <f aca="false">AA22+0.1%</f>
        <v>0.0035</v>
      </c>
      <c r="AC22" s="131" t="n">
        <f aca="false">AA22+0.1%</f>
        <v>0.0035</v>
      </c>
      <c r="AD22" s="141" t="n">
        <v>0</v>
      </c>
      <c r="AE22" s="142" t="n">
        <v>0.0025</v>
      </c>
      <c r="AF22" s="141" t="n">
        <v>0.0015</v>
      </c>
      <c r="AG22" s="141" t="n">
        <v>0.0005</v>
      </c>
      <c r="AH22" s="142" t="n">
        <f aca="false">AG22+0.1%</f>
        <v>0.0015</v>
      </c>
      <c r="AI22" s="141" t="n">
        <v>0.003</v>
      </c>
      <c r="AJ22" s="144" t="n">
        <v>0.05</v>
      </c>
      <c r="AK22" s="144" t="n">
        <v>0.05</v>
      </c>
      <c r="AL22" s="144" t="n">
        <v>0.05</v>
      </c>
      <c r="AM22" s="145" t="n">
        <v>0.0099</v>
      </c>
      <c r="AN22" s="145" t="n">
        <v>0.0099</v>
      </c>
      <c r="AO22" s="145" t="n">
        <v>0.011</v>
      </c>
      <c r="AP22" s="145" t="n">
        <v>0.0121</v>
      </c>
      <c r="AQ22" s="145" t="n">
        <v>0.0132</v>
      </c>
    </row>
    <row r="23" customFormat="false" ht="13.8" hidden="false" customHeight="false" outlineLevel="0" collapsed="false">
      <c r="A23" s="0" t="str">
        <f aca="false">B23&amp;" "&amp;C23</f>
        <v>Xe chở người Xe kinh doanh vận tải hành khách liên tỉnh, Xe giường nằm</v>
      </c>
      <c r="B23" s="136" t="s">
        <v>726</v>
      </c>
      <c r="C23" s="137" t="s">
        <v>537</v>
      </c>
      <c r="D23" s="138" t="n">
        <v>0.027</v>
      </c>
      <c r="E23" s="138" t="n">
        <v>0.027</v>
      </c>
      <c r="F23" s="138" t="n">
        <v>0.029</v>
      </c>
      <c r="G23" s="138" t="n">
        <v>0.052</v>
      </c>
      <c r="H23" s="144" t="n">
        <v>0.06</v>
      </c>
      <c r="I23" s="144" t="n">
        <v>0.06</v>
      </c>
      <c r="J23" s="138" t="n">
        <v>0.022</v>
      </c>
      <c r="K23" s="138" t="n">
        <v>0.022</v>
      </c>
      <c r="L23" s="138" t="n">
        <v>0.025</v>
      </c>
      <c r="M23" s="138" t="n">
        <v>0.027</v>
      </c>
      <c r="N23" s="139" t="n">
        <v>0.03</v>
      </c>
      <c r="O23" s="139" t="n">
        <v>0.03</v>
      </c>
      <c r="P23" s="140" t="n">
        <v>1000000</v>
      </c>
      <c r="Q23" s="139" t="n">
        <v>0.0005</v>
      </c>
      <c r="R23" s="138" t="n">
        <v>0</v>
      </c>
      <c r="S23" s="138" t="n">
        <v>0</v>
      </c>
      <c r="T23" s="141" t="n">
        <v>0.002</v>
      </c>
      <c r="U23" s="141" t="n">
        <v>0.003</v>
      </c>
      <c r="V23" s="142" t="n">
        <f aca="false">U23+0.1%</f>
        <v>0.004</v>
      </c>
      <c r="W23" s="142" t="n">
        <f aca="false">V23+0.1%</f>
        <v>0.005</v>
      </c>
      <c r="X23" s="141" t="n">
        <v>0.001</v>
      </c>
      <c r="Y23" s="141" t="n">
        <v>0.001</v>
      </c>
      <c r="Z23" s="141" t="n">
        <v>0.002</v>
      </c>
      <c r="AA23" s="142" t="n">
        <f aca="false">Z23+0.1%</f>
        <v>0.003</v>
      </c>
      <c r="AB23" s="142" t="n">
        <f aca="false">AA23+0.1%</f>
        <v>0.004</v>
      </c>
      <c r="AC23" s="131" t="n">
        <f aca="false">AA23+0.1%</f>
        <v>0.004</v>
      </c>
      <c r="AD23" s="141" t="n">
        <v>0</v>
      </c>
      <c r="AE23" s="142" t="n">
        <v>0.0025</v>
      </c>
      <c r="AF23" s="141" t="n">
        <v>0.0005</v>
      </c>
      <c r="AG23" s="141" t="n">
        <v>0.0005</v>
      </c>
      <c r="AH23" s="142" t="n">
        <f aca="false">AG23+0.1%</f>
        <v>0.0015</v>
      </c>
      <c r="AI23" s="141" t="n">
        <v>0.003</v>
      </c>
      <c r="AJ23" s="144" t="n">
        <v>0.05</v>
      </c>
      <c r="AK23" s="143" t="n">
        <v>0.035</v>
      </c>
      <c r="AL23" s="143" t="n">
        <v>0.03</v>
      </c>
      <c r="AM23" s="145" t="n">
        <v>0.0132</v>
      </c>
      <c r="AN23" s="145" t="n">
        <v>0.0132</v>
      </c>
      <c r="AO23" s="145" t="n">
        <v>0.0143</v>
      </c>
      <c r="AP23" s="145" t="n">
        <v>0.0154</v>
      </c>
      <c r="AQ23" s="145" t="n">
        <v>0.0165</v>
      </c>
    </row>
    <row r="24" customFormat="false" ht="13.8" hidden="false" customHeight="false" outlineLevel="0" collapsed="false">
      <c r="A24" s="0" t="str">
        <f aca="false">B24&amp;" "&amp;C24</f>
        <v>Xe chở người Xe taxi truyền thống</v>
      </c>
      <c r="B24" s="136" t="s">
        <v>726</v>
      </c>
      <c r="C24" s="147" t="s">
        <v>525</v>
      </c>
      <c r="D24" s="138" t="n">
        <v>0.036</v>
      </c>
      <c r="E24" s="138" t="n">
        <v>0.036</v>
      </c>
      <c r="F24" s="138" t="n">
        <v>0.038</v>
      </c>
      <c r="G24" s="144" t="n">
        <v>0.055</v>
      </c>
      <c r="H24" s="144" t="n">
        <v>0.06</v>
      </c>
      <c r="I24" s="144" t="n">
        <v>0.06</v>
      </c>
      <c r="J24" s="138" t="n">
        <v>0.026</v>
      </c>
      <c r="K24" s="138" t="n">
        <v>0.026</v>
      </c>
      <c r="L24" s="138" t="n">
        <v>0.037</v>
      </c>
      <c r="M24" s="138" t="n">
        <v>0.053</v>
      </c>
      <c r="N24" s="144" t="n">
        <v>0.055</v>
      </c>
      <c r="O24" s="144" t="n">
        <v>0.055</v>
      </c>
      <c r="P24" s="140" t="s">
        <v>725</v>
      </c>
      <c r="Q24" s="139" t="n">
        <v>0.0005</v>
      </c>
      <c r="R24" s="138" t="n">
        <v>0</v>
      </c>
      <c r="S24" s="138" t="n">
        <v>0</v>
      </c>
      <c r="T24" s="141" t="n">
        <v>0.004</v>
      </c>
      <c r="U24" s="142" t="n">
        <f aca="false">T24+0.1%</f>
        <v>0.005</v>
      </c>
      <c r="V24" s="142" t="n">
        <f aca="false">U24+0.1%</f>
        <v>0.006</v>
      </c>
      <c r="W24" s="142" t="n">
        <f aca="false">V24+0.1%</f>
        <v>0.007</v>
      </c>
      <c r="X24" s="142" t="n">
        <v>0.0025</v>
      </c>
      <c r="Y24" s="142" t="n">
        <v>0.0025</v>
      </c>
      <c r="Z24" s="142" t="n">
        <f aca="false">Y24+0.1%</f>
        <v>0.0035</v>
      </c>
      <c r="AA24" s="142" t="n">
        <f aca="false">Z24+0.1%</f>
        <v>0.0045</v>
      </c>
      <c r="AB24" s="142" t="n">
        <f aca="false">AA24+0.1%</f>
        <v>0.0055</v>
      </c>
      <c r="AC24" s="131" t="n">
        <f aca="false">AA24+0.1%</f>
        <v>0.0055</v>
      </c>
      <c r="AD24" s="141" t="n">
        <v>0</v>
      </c>
      <c r="AE24" s="142" t="n">
        <v>0.0025</v>
      </c>
      <c r="AF24" s="141" t="n">
        <v>0.002</v>
      </c>
      <c r="AG24" s="141" t="n">
        <v>0.002</v>
      </c>
      <c r="AH24" s="142" t="n">
        <f aca="false">AG24+0.1%</f>
        <v>0.003</v>
      </c>
      <c r="AI24" s="141" t="n">
        <v>0.003</v>
      </c>
      <c r="AJ24" s="144" t="n">
        <v>0.05</v>
      </c>
      <c r="AK24" s="144" t="n">
        <v>0.05</v>
      </c>
      <c r="AL24" s="144" t="n">
        <v>0.05</v>
      </c>
      <c r="AM24" s="145" t="n">
        <v>0.0176</v>
      </c>
      <c r="AN24" s="145" t="n">
        <v>0.0176</v>
      </c>
      <c r="AO24" s="145" t="n">
        <v>0.0187</v>
      </c>
      <c r="AP24" s="145" t="n">
        <v>0.0198</v>
      </c>
      <c r="AQ24" s="145" t="n">
        <v>0.0209</v>
      </c>
    </row>
    <row r="25" customFormat="false" ht="13.8" hidden="false" customHeight="false" outlineLevel="0" collapsed="false">
      <c r="A25" s="0" t="str">
        <f aca="false">B25&amp;" "&amp;C25</f>
        <v>Xe chở người Xe taxi công nghệ</v>
      </c>
      <c r="B25" s="136" t="s">
        <v>726</v>
      </c>
      <c r="C25" s="147" t="s">
        <v>727</v>
      </c>
      <c r="D25" s="138" t="n">
        <v>0.036</v>
      </c>
      <c r="E25" s="138" t="n">
        <v>0.036</v>
      </c>
      <c r="F25" s="138" t="n">
        <v>0.038</v>
      </c>
      <c r="G25" s="144" t="n">
        <v>0.055</v>
      </c>
      <c r="H25" s="144" t="n">
        <v>0.06</v>
      </c>
      <c r="I25" s="144" t="n">
        <v>0.06</v>
      </c>
      <c r="J25" s="138" t="n">
        <v>0.026</v>
      </c>
      <c r="K25" s="138" t="n">
        <v>0.026</v>
      </c>
      <c r="L25" s="138" t="n">
        <v>0.037</v>
      </c>
      <c r="M25" s="138" t="n">
        <v>0.053</v>
      </c>
      <c r="N25" s="144" t="n">
        <v>0.055</v>
      </c>
      <c r="O25" s="144" t="n">
        <v>0.055</v>
      </c>
      <c r="P25" s="140" t="s">
        <v>725</v>
      </c>
      <c r="Q25" s="139" t="n">
        <v>0.0005</v>
      </c>
      <c r="R25" s="138" t="n">
        <v>0</v>
      </c>
      <c r="S25" s="138" t="n">
        <v>0</v>
      </c>
      <c r="T25" s="141" t="n">
        <v>0.003</v>
      </c>
      <c r="U25" s="141" t="n">
        <v>0.004</v>
      </c>
      <c r="V25" s="142" t="n">
        <f aca="false">U25+0.1%</f>
        <v>0.005</v>
      </c>
      <c r="W25" s="142" t="n">
        <f aca="false">V25+0.1%</f>
        <v>0.006</v>
      </c>
      <c r="X25" s="142" t="n">
        <v>0.0025</v>
      </c>
      <c r="Y25" s="142" t="n">
        <v>0.0025</v>
      </c>
      <c r="Z25" s="142" t="n">
        <f aca="false">Y25+0.1%</f>
        <v>0.0035</v>
      </c>
      <c r="AA25" s="142" t="n">
        <f aca="false">Z25+0.1%</f>
        <v>0.0045</v>
      </c>
      <c r="AB25" s="142" t="n">
        <f aca="false">AA25+0.1%</f>
        <v>0.0055</v>
      </c>
      <c r="AC25" s="131" t="n">
        <f aca="false">AA25+0.1%</f>
        <v>0.0055</v>
      </c>
      <c r="AD25" s="141" t="n">
        <v>0</v>
      </c>
      <c r="AE25" s="142" t="n">
        <v>0.0025</v>
      </c>
      <c r="AF25" s="141" t="n">
        <v>0.002</v>
      </c>
      <c r="AG25" s="141" t="n">
        <v>0.002</v>
      </c>
      <c r="AH25" s="142" t="n">
        <f aca="false">AG25+0.1%</f>
        <v>0.003</v>
      </c>
      <c r="AI25" s="141" t="n">
        <v>0.003</v>
      </c>
      <c r="AJ25" s="144" t="n">
        <v>0.05</v>
      </c>
      <c r="AK25" s="144" t="n">
        <v>0.05</v>
      </c>
      <c r="AL25" s="144" t="n">
        <v>0.05</v>
      </c>
      <c r="AM25" s="145" t="n">
        <v>0.011</v>
      </c>
      <c r="AN25" s="145" t="n">
        <v>0.011</v>
      </c>
      <c r="AO25" s="145" t="n">
        <v>0.0121</v>
      </c>
      <c r="AP25" s="145" t="n">
        <v>0.0132</v>
      </c>
      <c r="AQ25" s="145" t="n">
        <v>0.0143</v>
      </c>
    </row>
    <row r="26" customFormat="false" ht="13.8" hidden="false" customHeight="false" outlineLevel="0" collapsed="false">
      <c r="A26" s="0" t="str">
        <f aca="false">B26&amp;" "&amp;C26</f>
        <v>Xe chở người Xe tập lái</v>
      </c>
      <c r="B26" s="136" t="s">
        <v>726</v>
      </c>
      <c r="C26" s="146" t="s">
        <v>526</v>
      </c>
      <c r="D26" s="138" t="n">
        <v>0.032</v>
      </c>
      <c r="E26" s="138" t="n">
        <v>0.032</v>
      </c>
      <c r="F26" s="138" t="n">
        <v>0.038</v>
      </c>
      <c r="G26" s="144" t="n">
        <v>0.055</v>
      </c>
      <c r="H26" s="144" t="n">
        <v>0.06</v>
      </c>
      <c r="I26" s="144" t="n">
        <v>0.06</v>
      </c>
      <c r="J26" s="138" t="n">
        <v>0.028</v>
      </c>
      <c r="K26" s="138" t="n">
        <v>0.028</v>
      </c>
      <c r="L26" s="138" t="n">
        <v>0.035</v>
      </c>
      <c r="M26" s="138" t="n">
        <v>0.05</v>
      </c>
      <c r="N26" s="144" t="n">
        <v>0.055</v>
      </c>
      <c r="O26" s="144" t="n">
        <v>0.055</v>
      </c>
      <c r="P26" s="140" t="s">
        <v>725</v>
      </c>
      <c r="Q26" s="139" t="n">
        <v>0.0005</v>
      </c>
      <c r="R26" s="138" t="n">
        <v>0</v>
      </c>
      <c r="S26" s="138" t="n">
        <v>0</v>
      </c>
      <c r="T26" s="141" t="n">
        <v>0.003</v>
      </c>
      <c r="U26" s="141" t="n">
        <v>0.004</v>
      </c>
      <c r="V26" s="142" t="n">
        <f aca="false">U26+0.1%</f>
        <v>0.005</v>
      </c>
      <c r="W26" s="142" t="n">
        <f aca="false">V26+0.1%</f>
        <v>0.006</v>
      </c>
      <c r="X26" s="141" t="n">
        <v>0.0025</v>
      </c>
      <c r="Y26" s="141" t="n">
        <v>0.0025</v>
      </c>
      <c r="Z26" s="142" t="n">
        <f aca="false">Y26+0.1%</f>
        <v>0.0035</v>
      </c>
      <c r="AA26" s="142" t="n">
        <f aca="false">Z26+0.1%</f>
        <v>0.0045</v>
      </c>
      <c r="AB26" s="142" t="n">
        <f aca="false">AA26+0.1%</f>
        <v>0.0055</v>
      </c>
      <c r="AC26" s="131" t="n">
        <f aca="false">AA26+0.1%</f>
        <v>0.0055</v>
      </c>
      <c r="AD26" s="141" t="n">
        <v>0</v>
      </c>
      <c r="AE26" s="142" t="n">
        <v>0.0025</v>
      </c>
      <c r="AF26" s="141" t="n">
        <v>0.0005</v>
      </c>
      <c r="AG26" s="141" t="n">
        <v>0.0005</v>
      </c>
      <c r="AH26" s="142" t="n">
        <f aca="false">AG26+0.1%</f>
        <v>0.0015</v>
      </c>
      <c r="AI26" s="141" t="n">
        <v>0.003</v>
      </c>
      <c r="AJ26" s="144" t="n">
        <v>0.05</v>
      </c>
      <c r="AK26" s="144" t="n">
        <v>0.05</v>
      </c>
      <c r="AL26" s="144" t="n">
        <v>0.05</v>
      </c>
      <c r="AM26" s="145" t="n">
        <v>0.0099</v>
      </c>
      <c r="AN26" s="145" t="n">
        <v>0.0099</v>
      </c>
      <c r="AO26" s="145" t="n">
        <v>0.011</v>
      </c>
      <c r="AP26" s="145" t="n">
        <v>0.0121</v>
      </c>
      <c r="AQ26" s="145" t="n">
        <v>0.0132</v>
      </c>
    </row>
    <row r="27" customFormat="false" ht="13.8" hidden="false" customHeight="false" outlineLevel="0" collapsed="false">
      <c r="A27" s="0" t="str">
        <f aca="false">B27&amp;" "&amp;C27</f>
        <v>Xe chở người Xe cho thuê tự lái</v>
      </c>
      <c r="B27" s="136" t="s">
        <v>726</v>
      </c>
      <c r="C27" s="147" t="s">
        <v>518</v>
      </c>
      <c r="D27" s="138" t="n">
        <v>0.0352</v>
      </c>
      <c r="E27" s="138" t="n">
        <v>0.0352</v>
      </c>
      <c r="F27" s="138" t="n">
        <v>0.038</v>
      </c>
      <c r="G27" s="144" t="n">
        <v>0.055</v>
      </c>
      <c r="H27" s="144" t="n">
        <v>0.06</v>
      </c>
      <c r="I27" s="144" t="n">
        <v>0.06</v>
      </c>
      <c r="J27" s="138" t="n">
        <v>0.026</v>
      </c>
      <c r="K27" s="138" t="n">
        <v>0.026</v>
      </c>
      <c r="L27" s="138" t="n">
        <v>0.035</v>
      </c>
      <c r="M27" s="138" t="n">
        <v>0.05</v>
      </c>
      <c r="N27" s="144" t="n">
        <v>0.055</v>
      </c>
      <c r="O27" s="144" t="n">
        <v>0.055</v>
      </c>
      <c r="P27" s="140" t="s">
        <v>725</v>
      </c>
      <c r="Q27" s="139" t="n">
        <v>0.0005</v>
      </c>
      <c r="R27" s="138" t="n">
        <v>0</v>
      </c>
      <c r="S27" s="138" t="n">
        <v>0</v>
      </c>
      <c r="T27" s="141" t="n">
        <v>0.004</v>
      </c>
      <c r="U27" s="142" t="n">
        <f aca="false">T27+0.1%</f>
        <v>0.005</v>
      </c>
      <c r="V27" s="142" t="n">
        <f aca="false">U27+0.1%</f>
        <v>0.006</v>
      </c>
      <c r="W27" s="142" t="n">
        <f aca="false">V27+0.1%</f>
        <v>0.007</v>
      </c>
      <c r="X27" s="142" t="n">
        <v>0.0025</v>
      </c>
      <c r="Y27" s="142" t="n">
        <v>0.0025</v>
      </c>
      <c r="Z27" s="142" t="n">
        <f aca="false">Y27+0.1%</f>
        <v>0.0035</v>
      </c>
      <c r="AA27" s="142" t="n">
        <f aca="false">Z27+0.1%</f>
        <v>0.0045</v>
      </c>
      <c r="AB27" s="142" t="n">
        <f aca="false">AA27+0.1%</f>
        <v>0.0055</v>
      </c>
      <c r="AC27" s="131" t="n">
        <f aca="false">AA27+0.1%</f>
        <v>0.0055</v>
      </c>
      <c r="AD27" s="141" t="n">
        <v>0</v>
      </c>
      <c r="AE27" s="142" t="n">
        <v>0.0025</v>
      </c>
      <c r="AF27" s="141" t="n">
        <v>0.002</v>
      </c>
      <c r="AG27" s="141" t="n">
        <v>0.002</v>
      </c>
      <c r="AH27" s="142" t="n">
        <f aca="false">AG27+0.1%</f>
        <v>0.003</v>
      </c>
      <c r="AI27" s="141" t="n">
        <v>0.003</v>
      </c>
      <c r="AJ27" s="144" t="n">
        <v>0.05</v>
      </c>
      <c r="AK27" s="144" t="n">
        <v>0.05</v>
      </c>
      <c r="AL27" s="144" t="n">
        <v>0.05</v>
      </c>
      <c r="AM27" s="145" t="n">
        <v>0.011</v>
      </c>
      <c r="AN27" s="145" t="n">
        <v>0.011</v>
      </c>
      <c r="AO27" s="145" t="n">
        <v>0.0121</v>
      </c>
      <c r="AP27" s="145" t="n">
        <v>0.0132</v>
      </c>
      <c r="AQ27" s="145" t="n">
        <v>0.0143</v>
      </c>
    </row>
    <row r="28" customFormat="false" ht="13.8" hidden="false" customHeight="false" outlineLevel="0" collapsed="false">
      <c r="A28" s="0" t="str">
        <f aca="false">B28&amp;" "&amp;C28</f>
        <v>Xe chở người Xe kinh doanh chở người đến 08 chỗ</v>
      </c>
      <c r="B28" s="136" t="s">
        <v>726</v>
      </c>
      <c r="C28" s="137" t="s">
        <v>523</v>
      </c>
      <c r="D28" s="138" t="n">
        <v>0.028</v>
      </c>
      <c r="E28" s="138" t="n">
        <v>0.028</v>
      </c>
      <c r="F28" s="138" t="n">
        <v>0.032</v>
      </c>
      <c r="G28" s="138" t="n">
        <v>0.052</v>
      </c>
      <c r="H28" s="144" t="n">
        <v>0.06</v>
      </c>
      <c r="I28" s="144" t="n">
        <v>0.06</v>
      </c>
      <c r="J28" s="138" t="n">
        <v>0.022</v>
      </c>
      <c r="K28" s="138" t="n">
        <v>0.022</v>
      </c>
      <c r="L28" s="138" t="n">
        <v>0.025</v>
      </c>
      <c r="M28" s="138" t="n">
        <v>0.027</v>
      </c>
      <c r="N28" s="139" t="n">
        <v>0.03</v>
      </c>
      <c r="O28" s="139" t="n">
        <v>0.03</v>
      </c>
      <c r="P28" s="140" t="s">
        <v>725</v>
      </c>
      <c r="Q28" s="139" t="n">
        <v>0.0005</v>
      </c>
      <c r="R28" s="138" t="n">
        <v>0</v>
      </c>
      <c r="S28" s="138" t="n">
        <v>0</v>
      </c>
      <c r="T28" s="141" t="n">
        <v>0.002</v>
      </c>
      <c r="U28" s="141" t="n">
        <v>0.003</v>
      </c>
      <c r="V28" s="142" t="n">
        <f aca="false">U28+0.1%</f>
        <v>0.004</v>
      </c>
      <c r="W28" s="142" t="n">
        <f aca="false">V28+0.1%</f>
        <v>0.005</v>
      </c>
      <c r="X28" s="141" t="n">
        <v>0.0025</v>
      </c>
      <c r="Y28" s="141" t="n">
        <v>0.0025</v>
      </c>
      <c r="Z28" s="142" t="n">
        <f aca="false">Y28+0.1%</f>
        <v>0.0035</v>
      </c>
      <c r="AA28" s="142" t="n">
        <f aca="false">Z28+0.1%</f>
        <v>0.0045</v>
      </c>
      <c r="AB28" s="142" t="n">
        <f aca="false">AA28+0.1%</f>
        <v>0.0055</v>
      </c>
      <c r="AC28" s="131" t="n">
        <f aca="false">AA28+0.1%</f>
        <v>0.0055</v>
      </c>
      <c r="AD28" s="141" t="n">
        <v>0</v>
      </c>
      <c r="AE28" s="142" t="n">
        <v>0.0025</v>
      </c>
      <c r="AF28" s="141" t="n">
        <v>0.0015</v>
      </c>
      <c r="AG28" s="141" t="n">
        <v>0.0005</v>
      </c>
      <c r="AH28" s="142" t="n">
        <f aca="false">AG28+0.1%</f>
        <v>0.0015</v>
      </c>
      <c r="AI28" s="141" t="n">
        <v>0.003</v>
      </c>
      <c r="AJ28" s="143" t="n">
        <v>0.04</v>
      </c>
      <c r="AK28" s="144" t="n">
        <v>0.05</v>
      </c>
      <c r="AL28" s="144" t="n">
        <v>0.05</v>
      </c>
      <c r="AM28" s="145" t="n">
        <v>0.011</v>
      </c>
      <c r="AN28" s="145" t="n">
        <v>0.011</v>
      </c>
      <c r="AO28" s="145" t="n">
        <v>0.0121</v>
      </c>
      <c r="AP28" s="145" t="n">
        <v>0.0132</v>
      </c>
      <c r="AQ28" s="145" t="n">
        <v>0.0143</v>
      </c>
    </row>
    <row r="29" customFormat="false" ht="13.8" hidden="false" customHeight="false" outlineLevel="0" collapsed="false">
      <c r="A29" s="0" t="str">
        <f aca="false">B29&amp;" "&amp;C29</f>
        <v>Xe chở người Xe kinh doanh chở người còn lại</v>
      </c>
      <c r="B29" s="136" t="s">
        <v>726</v>
      </c>
      <c r="C29" s="137" t="s">
        <v>536</v>
      </c>
      <c r="D29" s="138" t="n">
        <v>0.028</v>
      </c>
      <c r="E29" s="138" t="n">
        <v>0.028</v>
      </c>
      <c r="F29" s="138" t="n">
        <v>0.032</v>
      </c>
      <c r="G29" s="138" t="n">
        <v>0.044</v>
      </c>
      <c r="H29" s="138" t="n">
        <v>0.048</v>
      </c>
      <c r="I29" s="138" t="n">
        <v>0.048</v>
      </c>
      <c r="J29" s="138" t="n">
        <v>0.017</v>
      </c>
      <c r="K29" s="138" t="n">
        <v>0.017</v>
      </c>
      <c r="L29" s="138" t="n">
        <v>0.019</v>
      </c>
      <c r="M29" s="138" t="n">
        <v>0.021</v>
      </c>
      <c r="N29" s="139" t="n">
        <v>0.025</v>
      </c>
      <c r="O29" s="139" t="n">
        <v>0.025</v>
      </c>
      <c r="P29" s="140" t="n">
        <v>500000</v>
      </c>
      <c r="Q29" s="139" t="n">
        <v>0.0005</v>
      </c>
      <c r="R29" s="138" t="n">
        <v>0</v>
      </c>
      <c r="S29" s="138" t="n">
        <v>0</v>
      </c>
      <c r="T29" s="141" t="n">
        <v>0.002</v>
      </c>
      <c r="U29" s="141" t="n">
        <v>0.003</v>
      </c>
      <c r="V29" s="142" t="n">
        <f aca="false">U29+0.1%</f>
        <v>0.004</v>
      </c>
      <c r="W29" s="142" t="n">
        <f aca="false">V29+0.1%</f>
        <v>0.005</v>
      </c>
      <c r="X29" s="141" t="n">
        <v>0.0015</v>
      </c>
      <c r="Y29" s="141" t="n">
        <v>0.0015</v>
      </c>
      <c r="Z29" s="141" t="n">
        <v>0.002</v>
      </c>
      <c r="AA29" s="142" t="n">
        <f aca="false">Z29+0.1%</f>
        <v>0.003</v>
      </c>
      <c r="AB29" s="142" t="n">
        <f aca="false">AA29+0.1%</f>
        <v>0.004</v>
      </c>
      <c r="AC29" s="131" t="n">
        <f aca="false">AA29+0.1%</f>
        <v>0.004</v>
      </c>
      <c r="AD29" s="141" t="n">
        <v>0</v>
      </c>
      <c r="AE29" s="142" t="n">
        <v>0.0025</v>
      </c>
      <c r="AF29" s="141" t="n">
        <v>0.0005</v>
      </c>
      <c r="AG29" s="141" t="n">
        <v>0.0005</v>
      </c>
      <c r="AH29" s="142" t="n">
        <f aca="false">AG29+0.1%</f>
        <v>0.0015</v>
      </c>
      <c r="AI29" s="141" t="n">
        <v>0.003</v>
      </c>
      <c r="AJ29" s="143" t="n">
        <v>0.04</v>
      </c>
      <c r="AK29" s="143" t="n">
        <v>0.035</v>
      </c>
      <c r="AL29" s="143" t="n">
        <v>0.03</v>
      </c>
      <c r="AM29" s="145" t="n">
        <v>0.011</v>
      </c>
      <c r="AN29" s="145" t="n">
        <v>0.011</v>
      </c>
      <c r="AO29" s="145" t="n">
        <v>0.0121</v>
      </c>
      <c r="AP29" s="145" t="n">
        <v>0.0132</v>
      </c>
      <c r="AQ29" s="145" t="n">
        <v>0.0143</v>
      </c>
    </row>
    <row r="30" customFormat="false" ht="13.8" hidden="false" customHeight="false" outlineLevel="0" collapsed="false">
      <c r="A30" s="0" t="str">
        <f aca="false">B30&amp;" "&amp;C30</f>
        <v>Xe chở người Xe hoạt động trong vùng khai thác khoáng sản</v>
      </c>
      <c r="B30" s="136" t="s">
        <v>726</v>
      </c>
      <c r="C30" s="146" t="s">
        <v>521</v>
      </c>
      <c r="D30" s="148" t="n">
        <v>0.025</v>
      </c>
      <c r="E30" s="148" t="n">
        <v>0.025</v>
      </c>
      <c r="F30" s="148" t="n">
        <v>0.028</v>
      </c>
      <c r="G30" s="148" t="n">
        <v>0.045</v>
      </c>
      <c r="H30" s="148" t="n">
        <v>0.05</v>
      </c>
      <c r="I30" s="148" t="n">
        <v>0.05</v>
      </c>
      <c r="J30" s="148" t="n">
        <v>0.024</v>
      </c>
      <c r="K30" s="148" t="n">
        <v>0.024</v>
      </c>
      <c r="L30" s="148" t="n">
        <v>0.026</v>
      </c>
      <c r="M30" s="148" t="n">
        <v>0.028</v>
      </c>
      <c r="N30" s="149" t="n">
        <v>0.03</v>
      </c>
      <c r="O30" s="149" t="n">
        <v>0.03</v>
      </c>
      <c r="P30" s="150" t="n">
        <v>500000</v>
      </c>
      <c r="Q30" s="149" t="n">
        <v>0.0005</v>
      </c>
      <c r="R30" s="148" t="n">
        <v>0</v>
      </c>
      <c r="S30" s="148" t="n">
        <v>0</v>
      </c>
      <c r="T30" s="151" t="n">
        <v>0.0015</v>
      </c>
      <c r="U30" s="151" t="n">
        <v>0.0025</v>
      </c>
      <c r="V30" s="151" t="n">
        <v>0.0035</v>
      </c>
      <c r="W30" s="152" t="n">
        <f aca="false">V30+0.1%</f>
        <v>0.0045</v>
      </c>
      <c r="X30" s="151" t="n">
        <v>0.001</v>
      </c>
      <c r="Y30" s="151" t="n">
        <v>0.001</v>
      </c>
      <c r="Z30" s="151" t="n">
        <v>0.0015</v>
      </c>
      <c r="AA30" s="142" t="n">
        <f aca="false">Z30+0.1%</f>
        <v>0.0025</v>
      </c>
      <c r="AB30" s="142" t="n">
        <f aca="false">AA30+0.1%</f>
        <v>0.0035</v>
      </c>
      <c r="AC30" s="131" t="n">
        <f aca="false">AA30+0.1%</f>
        <v>0.0035</v>
      </c>
      <c r="AD30" s="151" t="n">
        <v>0</v>
      </c>
      <c r="AE30" s="152" t="n">
        <v>0.0025</v>
      </c>
      <c r="AF30" s="151" t="n">
        <v>0.0005</v>
      </c>
      <c r="AG30" s="151" t="n">
        <v>0.0005</v>
      </c>
      <c r="AH30" s="152" t="n">
        <f aca="false">AG30+0.1%</f>
        <v>0.0015</v>
      </c>
      <c r="AI30" s="151" t="n">
        <v>0.003</v>
      </c>
      <c r="AJ30" s="144" t="n">
        <v>0.05</v>
      </c>
      <c r="AK30" s="144" t="n">
        <v>0.05</v>
      </c>
      <c r="AL30" s="144" t="n">
        <v>0.05</v>
      </c>
      <c r="AM30" s="153" t="n">
        <v>0.0165</v>
      </c>
      <c r="AN30" s="153" t="n">
        <v>0.0165</v>
      </c>
      <c r="AO30" s="153" t="n">
        <v>0.0176</v>
      </c>
      <c r="AP30" s="153" t="n">
        <v>0.0187</v>
      </c>
      <c r="AQ30" s="153" t="n">
        <v>0.0209</v>
      </c>
    </row>
    <row r="31" customFormat="false" ht="13.8" hidden="false" customHeight="false" outlineLevel="0" collapsed="false">
      <c r="A31" s="0" t="str">
        <f aca="false">B31&amp;" "&amp;C31</f>
        <v>Xe vừa chở người vừa chở hàng Xe bán tải (pickup, minivan)</v>
      </c>
      <c r="B31" s="154" t="s">
        <v>510</v>
      </c>
      <c r="C31" s="155" t="s">
        <v>532</v>
      </c>
      <c r="D31" s="156" t="n">
        <v>0.028</v>
      </c>
      <c r="E31" s="156" t="n">
        <v>0.028</v>
      </c>
      <c r="F31" s="156" t="n">
        <v>0.032</v>
      </c>
      <c r="G31" s="156" t="n">
        <v>0.052</v>
      </c>
      <c r="H31" s="156" t="s">
        <v>728</v>
      </c>
      <c r="I31" s="156" t="s">
        <v>728</v>
      </c>
      <c r="J31" s="157" t="n">
        <v>0.0175</v>
      </c>
      <c r="K31" s="157" t="n">
        <v>0.0175</v>
      </c>
      <c r="L31" s="157" t="n">
        <v>0.019</v>
      </c>
      <c r="M31" s="157" t="n">
        <v>0.021</v>
      </c>
      <c r="N31" s="158" t="n">
        <v>0.025</v>
      </c>
      <c r="O31" s="158" t="n">
        <v>0.025</v>
      </c>
      <c r="P31" s="159" t="n">
        <v>500000</v>
      </c>
      <c r="Q31" s="160" t="n">
        <v>0.0005</v>
      </c>
      <c r="R31" s="156" t="n">
        <v>0</v>
      </c>
      <c r="S31" s="156" t="n">
        <v>0</v>
      </c>
      <c r="T31" s="161" t="n">
        <v>0.002</v>
      </c>
      <c r="U31" s="161" t="n">
        <v>0.003</v>
      </c>
      <c r="V31" s="162" t="n">
        <f aca="false">U31+0.1%</f>
        <v>0.004</v>
      </c>
      <c r="W31" s="162" t="n">
        <f aca="false">V31+0.1%</f>
        <v>0.005</v>
      </c>
      <c r="X31" s="161" t="n">
        <v>0.0015</v>
      </c>
      <c r="Y31" s="161" t="n">
        <v>0.0015</v>
      </c>
      <c r="Z31" s="161" t="n">
        <v>0.002</v>
      </c>
      <c r="AA31" s="163" t="n">
        <v>0.01</v>
      </c>
      <c r="AB31" s="163" t="n">
        <v>0.01</v>
      </c>
      <c r="AC31" s="131" t="n">
        <f aca="false">AA31+0.1%</f>
        <v>0.011</v>
      </c>
      <c r="AD31" s="161" t="n">
        <v>0</v>
      </c>
      <c r="AE31" s="162" t="n">
        <v>0.0025</v>
      </c>
      <c r="AF31" s="161" t="n">
        <v>0.0005</v>
      </c>
      <c r="AG31" s="161" t="n">
        <v>0.0005</v>
      </c>
      <c r="AH31" s="162" t="n">
        <f aca="false">AG31+0.1%</f>
        <v>0.0015</v>
      </c>
      <c r="AI31" s="161" t="n">
        <v>0.003</v>
      </c>
      <c r="AJ31" s="164" t="n">
        <v>0.05</v>
      </c>
      <c r="AK31" s="164" t="n">
        <v>0.05</v>
      </c>
      <c r="AL31" s="164" t="n">
        <v>0.05</v>
      </c>
      <c r="AM31" s="165" t="n">
        <v>0.0121</v>
      </c>
      <c r="AN31" s="165" t="n">
        <v>0.0121</v>
      </c>
      <c r="AO31" s="165" t="n">
        <v>0.0132</v>
      </c>
      <c r="AP31" s="165" t="n">
        <v>0.0143</v>
      </c>
      <c r="AQ31" s="165" t="n">
        <v>0.0154</v>
      </c>
    </row>
    <row r="32" customFormat="false" ht="13.8" hidden="false" customHeight="false" outlineLevel="0" collapsed="false">
      <c r="A32" s="0" t="str">
        <f aca="false">B32&amp;" "&amp;C32</f>
        <v>Xe vừa chở người vừa chở hàng Xe hoạt động trong vùng khai thác khoáng sản</v>
      </c>
      <c r="B32" s="166" t="s">
        <v>510</v>
      </c>
      <c r="C32" s="167" t="s">
        <v>521</v>
      </c>
      <c r="D32" s="168" t="n">
        <v>0.025</v>
      </c>
      <c r="E32" s="168" t="n">
        <v>0.025</v>
      </c>
      <c r="F32" s="168" t="n">
        <v>0.028</v>
      </c>
      <c r="G32" s="168" t="n">
        <v>0.045</v>
      </c>
      <c r="H32" s="168" t="n">
        <v>0.05</v>
      </c>
      <c r="I32" s="168" t="n">
        <v>0.05</v>
      </c>
      <c r="J32" s="169" t="n">
        <v>0.024</v>
      </c>
      <c r="K32" s="169" t="n">
        <v>0.024</v>
      </c>
      <c r="L32" s="169" t="n">
        <v>0.026</v>
      </c>
      <c r="M32" s="169" t="n">
        <v>0.028</v>
      </c>
      <c r="N32" s="170" t="n">
        <v>0.03</v>
      </c>
      <c r="O32" s="170" t="n">
        <v>0.03</v>
      </c>
      <c r="P32" s="171" t="n">
        <v>500000</v>
      </c>
      <c r="Q32" s="172" t="n">
        <v>0.0005</v>
      </c>
      <c r="R32" s="168" t="n">
        <v>0</v>
      </c>
      <c r="S32" s="168" t="n">
        <v>0</v>
      </c>
      <c r="T32" s="173" t="n">
        <v>0.0015</v>
      </c>
      <c r="U32" s="173" t="n">
        <v>0.0025</v>
      </c>
      <c r="V32" s="173" t="n">
        <v>0.0035</v>
      </c>
      <c r="W32" s="174" t="n">
        <f aca="false">V32+0.1%</f>
        <v>0.0045</v>
      </c>
      <c r="X32" s="173" t="n">
        <v>0.001</v>
      </c>
      <c r="Y32" s="173" t="n">
        <v>0.001</v>
      </c>
      <c r="Z32" s="173" t="n">
        <v>0.0015</v>
      </c>
      <c r="AA32" s="163" t="n">
        <v>0.01</v>
      </c>
      <c r="AB32" s="163" t="n">
        <v>0.01</v>
      </c>
      <c r="AC32" s="131" t="n">
        <f aca="false">AA32+0.1%</f>
        <v>0.011</v>
      </c>
      <c r="AD32" s="173" t="n">
        <v>0</v>
      </c>
      <c r="AE32" s="174" t="n">
        <v>0.0025</v>
      </c>
      <c r="AF32" s="173" t="n">
        <v>0.0005</v>
      </c>
      <c r="AG32" s="173" t="n">
        <v>0.0005</v>
      </c>
      <c r="AH32" s="174" t="n">
        <f aca="false">AG32+0.1%</f>
        <v>0.0015</v>
      </c>
      <c r="AI32" s="173" t="n">
        <v>0.003</v>
      </c>
      <c r="AJ32" s="164" t="n">
        <v>0.05</v>
      </c>
      <c r="AK32" s="164" t="n">
        <v>0.05</v>
      </c>
      <c r="AL32" s="164" t="n">
        <v>0.05</v>
      </c>
      <c r="AM32" s="175" t="n">
        <v>0.0165</v>
      </c>
      <c r="AN32" s="175" t="n">
        <v>0.0165</v>
      </c>
      <c r="AO32" s="175" t="n">
        <v>0.0176</v>
      </c>
      <c r="AP32" s="175" t="n">
        <v>0.0187</v>
      </c>
      <c r="AQ32" s="175" t="n">
        <v>0.0209</v>
      </c>
    </row>
    <row r="33" customFormat="false" ht="13.8" hidden="false" customHeight="false" outlineLevel="0" collapsed="false">
      <c r="A33" s="0" t="str">
        <f aca="false">B33&amp;" "&amp;C33</f>
        <v>Xe vừa chở người vừa chở hàng Xe hoạt động trong nội cảng, khu công nghiệp, sân bay</v>
      </c>
      <c r="B33" s="166" t="s">
        <v>510</v>
      </c>
      <c r="C33" s="167" t="s">
        <v>528</v>
      </c>
      <c r="D33" s="168" t="n">
        <v>0.025</v>
      </c>
      <c r="E33" s="168" t="n">
        <v>0.025</v>
      </c>
      <c r="F33" s="168" t="n">
        <v>0.0275</v>
      </c>
      <c r="G33" s="168" t="n">
        <v>0.041</v>
      </c>
      <c r="H33" s="168" t="n">
        <v>0.044</v>
      </c>
      <c r="I33" s="168" t="n">
        <v>0.044</v>
      </c>
      <c r="J33" s="169" t="n">
        <v>0.015</v>
      </c>
      <c r="K33" s="169" t="n">
        <v>0.015</v>
      </c>
      <c r="L33" s="169" t="n">
        <v>0.016</v>
      </c>
      <c r="M33" s="169" t="n">
        <v>0.0175</v>
      </c>
      <c r="N33" s="170" t="n">
        <v>0.019</v>
      </c>
      <c r="O33" s="170" t="n">
        <v>0.019</v>
      </c>
      <c r="P33" s="171" t="n">
        <v>500000</v>
      </c>
      <c r="Q33" s="172" t="n">
        <v>0.0005</v>
      </c>
      <c r="R33" s="168" t="n">
        <v>0</v>
      </c>
      <c r="S33" s="168" t="n">
        <v>0</v>
      </c>
      <c r="T33" s="173" t="n">
        <v>0.001</v>
      </c>
      <c r="U33" s="173" t="n">
        <v>0.002</v>
      </c>
      <c r="V33" s="173" t="n">
        <v>0.003</v>
      </c>
      <c r="W33" s="174" t="n">
        <f aca="false">V33+0.1%</f>
        <v>0.004</v>
      </c>
      <c r="X33" s="173" t="n">
        <v>0.001</v>
      </c>
      <c r="Y33" s="173" t="n">
        <v>0.001</v>
      </c>
      <c r="Z33" s="173" t="n">
        <v>0.0015</v>
      </c>
      <c r="AA33" s="163" t="n">
        <v>0.01</v>
      </c>
      <c r="AB33" s="163" t="n">
        <v>0.01</v>
      </c>
      <c r="AC33" s="131" t="n">
        <f aca="false">AA33+0.1%</f>
        <v>0.011</v>
      </c>
      <c r="AD33" s="173" t="n">
        <v>0</v>
      </c>
      <c r="AE33" s="174" t="n">
        <v>0.0025</v>
      </c>
      <c r="AF33" s="173" t="n">
        <v>0.0015</v>
      </c>
      <c r="AG33" s="173" t="n">
        <v>0.0005</v>
      </c>
      <c r="AH33" s="174" t="n">
        <f aca="false">AG33+0.1%</f>
        <v>0.0015</v>
      </c>
      <c r="AI33" s="173" t="n">
        <v>0.003</v>
      </c>
      <c r="AJ33" s="164" t="n">
        <v>0.05</v>
      </c>
      <c r="AK33" s="164" t="n">
        <v>0.05</v>
      </c>
      <c r="AL33" s="164" t="n">
        <v>0.05</v>
      </c>
      <c r="AM33" s="175" t="n">
        <v>0.0099</v>
      </c>
      <c r="AN33" s="175" t="n">
        <v>0.0099</v>
      </c>
      <c r="AO33" s="175" t="n">
        <v>0.011</v>
      </c>
      <c r="AP33" s="175" t="n">
        <v>0.0121</v>
      </c>
      <c r="AQ33" s="175" t="n">
        <v>0.0132</v>
      </c>
    </row>
    <row r="34" customFormat="false" ht="13.8" hidden="false" customHeight="false" outlineLevel="0" collapsed="false">
      <c r="C34" s="176" t="s">
        <v>729</v>
      </c>
      <c r="D34" s="177"/>
      <c r="E34" s="177"/>
      <c r="F34" s="177"/>
      <c r="G34" s="177"/>
      <c r="H34" s="177"/>
      <c r="I34" s="177"/>
      <c r="J34" s="178"/>
      <c r="K34" s="178"/>
      <c r="L34" s="178"/>
      <c r="M34" s="178"/>
      <c r="N34" s="179"/>
      <c r="O34" s="179"/>
      <c r="P34" s="180"/>
      <c r="Q34" s="181"/>
      <c r="R34" s="177"/>
      <c r="S34" s="177"/>
      <c r="T34" s="182"/>
      <c r="U34" s="182"/>
      <c r="V34" s="182"/>
      <c r="W34" s="182"/>
      <c r="X34" s="182"/>
      <c r="Y34" s="182"/>
      <c r="Z34" s="182"/>
      <c r="AA34" s="182"/>
      <c r="AB34" s="182"/>
      <c r="AC34" s="182"/>
      <c r="AD34" s="182"/>
      <c r="AE34" s="182"/>
      <c r="AF34" s="182"/>
      <c r="AG34" s="182"/>
      <c r="AH34" s="182"/>
      <c r="AI34" s="182"/>
      <c r="AJ34" s="177"/>
      <c r="AK34" s="182"/>
      <c r="AL34" s="182"/>
      <c r="AM34" s="177"/>
      <c r="AN34" s="177"/>
      <c r="AO34" s="177"/>
      <c r="AP34" s="177"/>
      <c r="AQ34" s="177"/>
    </row>
    <row r="35" customFormat="false" ht="52.4" hidden="false" customHeight="false" outlineLevel="0" collapsed="false">
      <c r="C35" s="183" t="s">
        <v>730</v>
      </c>
      <c r="D35" s="177"/>
      <c r="E35" s="177"/>
      <c r="F35" s="177"/>
      <c r="G35" s="177"/>
      <c r="H35" s="177"/>
      <c r="I35" s="177"/>
      <c r="J35" s="178"/>
      <c r="K35" s="178"/>
      <c r="L35" s="178"/>
      <c r="M35" s="184"/>
      <c r="N35" s="179"/>
      <c r="O35" s="179"/>
      <c r="P35" s="180"/>
      <c r="Q35" s="181"/>
      <c r="R35" s="177"/>
      <c r="S35" s="177"/>
      <c r="T35" s="182"/>
      <c r="U35" s="182"/>
      <c r="V35" s="182"/>
      <c r="W35" s="182"/>
      <c r="X35" s="182"/>
      <c r="Y35" s="182"/>
      <c r="Z35" s="182"/>
      <c r="AA35" s="182"/>
      <c r="AB35" s="182"/>
      <c r="AC35" s="182"/>
      <c r="AD35" s="182"/>
      <c r="AE35" s="182"/>
      <c r="AF35" s="182"/>
      <c r="AG35" s="182"/>
      <c r="AH35" s="182"/>
      <c r="AI35" s="182"/>
      <c r="AJ35" s="177"/>
      <c r="AK35" s="182"/>
      <c r="AL35" s="182"/>
      <c r="AM35" s="177"/>
      <c r="AN35" s="177"/>
      <c r="AO35" s="177"/>
      <c r="AP35" s="177"/>
      <c r="AQ35" s="177"/>
    </row>
    <row r="36" customFormat="false" ht="31.9" hidden="false" customHeight="false" outlineLevel="0" collapsed="false">
      <c r="C36" s="183" t="s">
        <v>731</v>
      </c>
      <c r="D36" s="177"/>
      <c r="E36" s="177"/>
      <c r="F36" s="177"/>
      <c r="G36" s="177"/>
      <c r="H36" s="177"/>
      <c r="I36" s="177"/>
      <c r="J36" s="178"/>
      <c r="K36" s="178"/>
      <c r="L36" s="178"/>
      <c r="M36" s="178"/>
      <c r="N36" s="179"/>
      <c r="O36" s="179"/>
      <c r="P36" s="180"/>
      <c r="Q36" s="181"/>
      <c r="R36" s="177"/>
      <c r="S36" s="177"/>
      <c r="T36" s="182"/>
      <c r="U36" s="182"/>
      <c r="V36" s="182"/>
      <c r="W36" s="182"/>
      <c r="X36" s="182"/>
      <c r="Y36" s="182"/>
      <c r="Z36" s="182"/>
      <c r="AA36" s="182"/>
      <c r="AB36" s="182"/>
      <c r="AC36" s="182"/>
      <c r="AD36" s="182"/>
      <c r="AE36" s="182"/>
      <c r="AF36" s="182"/>
      <c r="AG36" s="182"/>
      <c r="AH36" s="182"/>
      <c r="AI36" s="182"/>
      <c r="AJ36" s="177"/>
      <c r="AK36" s="182"/>
      <c r="AL36" s="182"/>
      <c r="AM36" s="177"/>
      <c r="AN36" s="177"/>
      <c r="AO36" s="177"/>
      <c r="AP36" s="177"/>
      <c r="AQ36" s="177"/>
    </row>
    <row r="37" customFormat="false" ht="13.8" hidden="false" customHeight="false" outlineLevel="0" collapsed="false">
      <c r="C37" s="176"/>
      <c r="D37" s="177"/>
      <c r="E37" s="177"/>
      <c r="F37" s="177"/>
      <c r="G37" s="177"/>
      <c r="H37" s="177"/>
      <c r="I37" s="177"/>
      <c r="J37" s="178"/>
      <c r="K37" s="178"/>
      <c r="L37" s="178"/>
      <c r="M37" s="178"/>
      <c r="N37" s="179"/>
      <c r="O37" s="179"/>
      <c r="P37" s="180"/>
      <c r="Q37" s="181"/>
      <c r="R37" s="177"/>
      <c r="S37" s="177"/>
      <c r="T37" s="182"/>
      <c r="U37" s="182"/>
      <c r="V37" s="182"/>
      <c r="W37" s="182"/>
      <c r="X37" s="182"/>
      <c r="Y37" s="182"/>
      <c r="Z37" s="182"/>
      <c r="AA37" s="182"/>
      <c r="AB37" s="182"/>
      <c r="AC37" s="182"/>
      <c r="AD37" s="182"/>
      <c r="AE37" s="182"/>
      <c r="AF37" s="182"/>
      <c r="AG37" s="182"/>
      <c r="AH37" s="182"/>
      <c r="AI37" s="182"/>
      <c r="AJ37" s="177"/>
      <c r="AK37" s="182"/>
      <c r="AL37" s="182"/>
      <c r="AM37" s="177"/>
      <c r="AN37" s="177"/>
      <c r="AO37" s="177"/>
      <c r="AP37" s="177"/>
      <c r="AQ37" s="177"/>
    </row>
    <row r="39" s="110" customFormat="true" ht="13.8" hidden="false" customHeight="false" outlineLevel="0" collapsed="false">
      <c r="C39" s="185" t="s">
        <v>732</v>
      </c>
      <c r="AE39" s="186"/>
    </row>
    <row r="40" customFormat="false" ht="13.8" hidden="false" customHeight="false" outlineLevel="0" collapsed="false">
      <c r="C40" s="185" t="s">
        <v>561</v>
      </c>
    </row>
    <row r="41" customFormat="false" ht="13.8" hidden="false" customHeight="false" outlineLevel="0" collapsed="false">
      <c r="C41" s="176" t="s">
        <v>733</v>
      </c>
      <c r="D41" s="0" t="s">
        <v>639</v>
      </c>
    </row>
    <row r="42" customFormat="false" ht="13.8" hidden="false" customHeight="false" outlineLevel="0" collapsed="false">
      <c r="C42" s="187" t="s">
        <v>734</v>
      </c>
      <c r="D42" s="188" t="s">
        <v>735</v>
      </c>
      <c r="AD42" s="109"/>
      <c r="AE42" s="0"/>
    </row>
    <row r="43" customFormat="false" ht="13.8" hidden="false" customHeight="false" outlineLevel="0" collapsed="false">
      <c r="C43" s="189" t="n">
        <v>9000000</v>
      </c>
      <c r="D43" s="190" t="n">
        <v>1400000</v>
      </c>
      <c r="AD43" s="109"/>
      <c r="AE43" s="0"/>
    </row>
    <row r="44" customFormat="false" ht="13.8" hidden="false" customHeight="false" outlineLevel="0" collapsed="false">
      <c r="C44" s="189" t="n">
        <v>15000000</v>
      </c>
      <c r="D44" s="190" t="n">
        <v>2000000</v>
      </c>
      <c r="AD44" s="109"/>
      <c r="AE44" s="0"/>
    </row>
    <row r="45" customFormat="false" ht="13.8" hidden="false" customHeight="false" outlineLevel="0" collapsed="false">
      <c r="C45" s="189" t="n">
        <v>21000000</v>
      </c>
      <c r="D45" s="190" t="n">
        <v>3400000</v>
      </c>
      <c r="AD45" s="109"/>
      <c r="AE45" s="0"/>
    </row>
    <row r="46" customFormat="false" ht="13.8" hidden="false" customHeight="false" outlineLevel="0" collapsed="false">
      <c r="C46" s="191" t="s">
        <v>736</v>
      </c>
      <c r="D46" s="19"/>
      <c r="AD46" s="109"/>
      <c r="AE46" s="0"/>
    </row>
    <row r="47" customFormat="false" ht="13.8" hidden="false" customHeight="false" outlineLevel="0" collapsed="false">
      <c r="C47" s="176"/>
    </row>
    <row r="48" customFormat="false" ht="13.8" hidden="false" customHeight="false" outlineLevel="0" collapsed="false">
      <c r="C48" s="176"/>
    </row>
    <row r="49" customFormat="false" ht="13.8" hidden="false" customHeight="false" outlineLevel="0" collapsed="false">
      <c r="C49" s="176" t="s">
        <v>564</v>
      </c>
    </row>
    <row r="50" customFormat="false" ht="13.8" hidden="false" customHeight="false" outlineLevel="0" collapsed="false">
      <c r="C50" s="176" t="s">
        <v>737</v>
      </c>
    </row>
    <row r="51" customFormat="false" ht="13.8" hidden="false" customHeight="false" outlineLevel="0" collapsed="false">
      <c r="C51" s="176"/>
    </row>
    <row r="52" customFormat="false" ht="13.8" hidden="false" customHeight="false" outlineLevel="0" collapsed="false">
      <c r="C52" s="176" t="s">
        <v>567</v>
      </c>
      <c r="D52" s="29" t="s">
        <v>738</v>
      </c>
    </row>
    <row r="53" customFormat="false" ht="13.8" hidden="false" customHeight="false" outlineLevel="0" collapsed="false">
      <c r="C53" s="176" t="s">
        <v>739</v>
      </c>
      <c r="D53" s="0" t="s">
        <v>740</v>
      </c>
    </row>
    <row r="54" customFormat="false" ht="13.8" hidden="false" customHeight="false" outlineLevel="0" collapsed="false">
      <c r="C54" s="176" t="s">
        <v>741</v>
      </c>
      <c r="D54" s="0" t="s">
        <v>742</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3554687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743</v>
      </c>
      <c r="D1" s="0" t="s">
        <v>744</v>
      </c>
      <c r="F1" s="0" t="s">
        <v>561</v>
      </c>
      <c r="I1" s="0" t="s">
        <v>745</v>
      </c>
      <c r="L1" s="0" t="s">
        <v>746</v>
      </c>
      <c r="P1" s="0" t="s">
        <v>589</v>
      </c>
      <c r="R1" s="192" t="s">
        <v>747</v>
      </c>
      <c r="U1" s="0" t="s">
        <v>748</v>
      </c>
      <c r="V1" s="0" t="s">
        <v>749</v>
      </c>
      <c r="W1" s="0" t="s">
        <v>561</v>
      </c>
      <c r="Y1" s="0" t="s">
        <v>750</v>
      </c>
      <c r="Z1" s="0" t="s">
        <v>559</v>
      </c>
      <c r="AA1" s="0" t="s">
        <v>564</v>
      </c>
      <c r="AB1" s="0" t="s">
        <v>566</v>
      </c>
      <c r="AC1" s="0" t="s">
        <v>567</v>
      </c>
      <c r="AD1" s="0" t="s">
        <v>568</v>
      </c>
    </row>
    <row r="2" customFormat="false" ht="13.8" hidden="false" customHeight="false" outlineLevel="0" collapsed="false">
      <c r="A2" s="0" t="n">
        <v>0</v>
      </c>
      <c r="B2" s="0" t="s">
        <v>716</v>
      </c>
      <c r="D2" s="0" t="s">
        <v>592</v>
      </c>
      <c r="F2" s="0" t="s">
        <v>593</v>
      </c>
      <c r="G2" s="0" t="n">
        <v>0</v>
      </c>
      <c r="I2" s="0" t="n">
        <v>0</v>
      </c>
      <c r="J2" s="0" t="s">
        <v>722</v>
      </c>
      <c r="L2" s="0" t="n">
        <v>0</v>
      </c>
      <c r="M2" s="193" t="n">
        <v>0.3</v>
      </c>
      <c r="P2" s="0" t="s">
        <v>751</v>
      </c>
      <c r="R2" s="192" t="s">
        <v>616</v>
      </c>
      <c r="U2" s="0" t="s">
        <v>752</v>
      </c>
      <c r="V2" s="0" t="s">
        <v>592</v>
      </c>
      <c r="W2" s="194" t="s">
        <v>593</v>
      </c>
      <c r="Y2" s="195" t="n">
        <v>400000000</v>
      </c>
      <c r="Z2" s="196" t="n">
        <v>0.0005</v>
      </c>
      <c r="AA2" s="0" t="n">
        <v>1.5</v>
      </c>
      <c r="AB2" s="195" t="n">
        <v>2000000000</v>
      </c>
      <c r="AC2" s="195" t="n">
        <v>15</v>
      </c>
      <c r="AD2" s="196" t="n">
        <v>0.003</v>
      </c>
    </row>
    <row r="3" customFormat="false" ht="13.8" hidden="false" customHeight="false" outlineLevel="0" collapsed="false">
      <c r="A3" s="0" t="n">
        <v>6</v>
      </c>
      <c r="B3" s="0" t="s">
        <v>717</v>
      </c>
      <c r="D3" s="0" t="s">
        <v>753</v>
      </c>
      <c r="F3" s="189" t="n">
        <v>9000000</v>
      </c>
      <c r="G3" s="190" t="n">
        <v>1400000</v>
      </c>
      <c r="I3" s="0" t="n">
        <v>15</v>
      </c>
      <c r="J3" s="0" t="s">
        <v>723</v>
      </c>
      <c r="L3" s="0" t="n">
        <v>3</v>
      </c>
      <c r="M3" s="193" t="n">
        <v>0.6</v>
      </c>
      <c r="R3" s="192" t="s">
        <v>754</v>
      </c>
      <c r="U3" s="0" t="s">
        <v>755</v>
      </c>
      <c r="V3" s="0" t="s">
        <v>753</v>
      </c>
      <c r="W3" s="197" t="n">
        <v>9000000</v>
      </c>
    </row>
    <row r="4" customFormat="false" ht="13.8" hidden="false" customHeight="false" outlineLevel="0" collapsed="false">
      <c r="A4" s="0" t="n">
        <v>36</v>
      </c>
      <c r="B4" s="0" t="s">
        <v>718</v>
      </c>
      <c r="F4" s="189" t="n">
        <v>15000000</v>
      </c>
      <c r="G4" s="190" t="n">
        <v>2000000</v>
      </c>
      <c r="I4" s="0" t="n">
        <v>25</v>
      </c>
      <c r="J4" s="0" t="s">
        <v>724</v>
      </c>
      <c r="L4" s="0" t="n">
        <v>6</v>
      </c>
      <c r="M4" s="193" t="n">
        <v>0.9</v>
      </c>
      <c r="R4" s="192" t="s">
        <v>756</v>
      </c>
      <c r="W4" s="197" t="n">
        <v>15000000</v>
      </c>
    </row>
    <row r="5" customFormat="false" ht="13.8" hidden="false" customHeight="false" outlineLevel="0" collapsed="false">
      <c r="A5" s="0" t="n">
        <v>72</v>
      </c>
      <c r="B5" s="0" t="s">
        <v>719</v>
      </c>
      <c r="F5" s="189" t="n">
        <v>21000000</v>
      </c>
      <c r="G5" s="190" t="n">
        <v>3400000</v>
      </c>
      <c r="L5" s="0" t="n">
        <v>9</v>
      </c>
      <c r="M5" s="193" t="n">
        <v>1</v>
      </c>
      <c r="R5" s="192" t="s">
        <v>757</v>
      </c>
      <c r="W5" s="197" t="n">
        <v>21000000</v>
      </c>
    </row>
    <row r="6" customFormat="false" ht="14.5" hidden="false" customHeight="false" outlineLevel="0" collapsed="false">
      <c r="A6" s="0" t="n">
        <v>120</v>
      </c>
      <c r="B6" s="0" t="s">
        <v>720</v>
      </c>
      <c r="L6" s="0" t="n">
        <v>12</v>
      </c>
      <c r="M6" s="193" t="n">
        <v>1</v>
      </c>
      <c r="R6" s="192" t="s">
        <v>758</v>
      </c>
    </row>
    <row r="7" customFormat="false" ht="14.5" hidden="false" customHeight="false" outlineLevel="0" collapsed="false">
      <c r="A7" s="0" t="n">
        <v>180</v>
      </c>
      <c r="B7" s="0" t="s">
        <v>721</v>
      </c>
      <c r="R7" s="192" t="s">
        <v>759</v>
      </c>
    </row>
    <row r="8" customFormat="false" ht="14.5" hidden="false" customHeight="false" outlineLevel="0" collapsed="false">
      <c r="R8" s="192"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609</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2021-03-06T22:40:29Z</dcterms:modified>
  <cp:revision>360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