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14.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sharedStrings.xml" ContentType="application/vnd.openxmlformats-officedocument.spreadsheetml.sharedStrings+xml"/>
  <Override PartName="/xl/comments1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vmlDrawing4.vml" ContentType="application/vnd.openxmlformats-officedocument.vmlDrawing"/>
  <Override PartName="/xl/comments14.xml" ContentType="application/vnd.openxmlformats-officedocument.spreadsheetml.comments+xml"/>
  <Override PartName="/xl/comments2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Product Attribute" sheetId="1" state="visible" r:id="rId2"/>
    <sheet name="Quoting" sheetId="2" state="visible" r:id="rId3"/>
    <sheet name="Rules tinh phi" sheetId="3" state="visible" r:id="rId4"/>
    <sheet name="Biểu phí TNDSBB ô tô" sheetId="4" state="visible" r:id="rId5"/>
    <sheet name="Bieu phi VCX" sheetId="5" state="visible" r:id="rId6"/>
    <sheet name="Parameters" sheetId="6" state="visible" r:id="rId7"/>
    <sheet name="Nhom xe" sheetId="7" state="visible" r:id="rId8"/>
    <sheet name="Loai xe" sheetId="8" state="visible" r:id="rId9"/>
    <sheet name="Hang" sheetId="9" state="visible" r:id="rId10"/>
    <sheet name="Nhom Hieu Xe" sheetId="10" state="visible" r:id="rId11"/>
    <sheet name="Hieu" sheetId="11" state="visible" r:id="rId12"/>
    <sheet name="Dong" sheetId="12" state="visible" r:id="rId13"/>
    <sheet name="Gia tri xe" sheetId="13" state="visible" r:id="rId14"/>
    <sheet name="Auto Details" sheetId="14" state="visible" r:id="rId15"/>
    <sheet name="Bieu phi XM" sheetId="15" state="visible" r:id="rId16"/>
    <sheet name="Loai XM" sheetId="16" state="visible" r:id="rId17"/>
    <sheet name="Hang XM" sheetId="17" state="visible" r:id="rId18"/>
    <sheet name="Hieu XM" sheetId="18" state="visible" r:id="rId19"/>
    <sheet name="Gia tri XM" sheetId="19" state="visible" r:id="rId20"/>
    <sheet name="Motor Details" sheetId="20" state="visible" r:id="rId21"/>
    <sheet name="San pham" sheetId="21" state="visible" r:id="rId22"/>
    <sheet name="Pham vi" sheetId="22" state="visible" r:id="rId23"/>
    <sheet name="Bang thuong tat" sheetId="23" state="visible" r:id="rId24"/>
    <sheet name="Muc khau tru" sheetId="24" state="visible" r:id="rId25"/>
    <sheet name="Khau hao" sheetId="25" state="visible" r:id="rId26"/>
    <sheet name="Claims note" sheetId="26" state="visible" r:id="rId27"/>
  </sheets>
  <definedNames>
    <definedName function="false" hidden="true" localSheetId="3" name="_xlnm._FilterDatabase" vbProcedure="false">'Biểu phí TNDSBB ô tô'!$B$2:$G$113</definedName>
    <definedName function="false" hidden="true" localSheetId="7" name="_xlnm._FilterDatabase" vbProcedure="false">'Loai xe'!$A$1:$C$25</definedName>
    <definedName function="false" hidden="true" localSheetId="1" name="_xlnm._FilterDatabase" vbProcedure="false">Quoting!$A$3:$AR$723</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6" name="Xe_chở_hàng" vbProcedure="false">'[1]loai xe'!#ref!</definedName>
    <definedName function="false" hidden="false" localSheetId="6" name="Xe_chở_người" vbProcedure="false">'[1]loai xe'!#ref!</definedName>
    <definedName function="false" hidden="false" localSheetId="6" name="Xe_vừa_chở_người_vừa_chở_hàng" vbProcedure="false">'[1]loai xe'!#ref!</definedName>
    <definedName function="false" hidden="false" localSheetId="7" name="Xe_chở_hàng" vbProcedure="false">'loai xe'!#ref!</definedName>
    <definedName function="false" hidden="false" localSheetId="7" name="Xe_chở_người" vbProcedure="false">'loai xe'!#ref!</definedName>
    <definedName function="false" hidden="false" localSheetId="7" name="Xe_vừa_chở_người_vừa_chở_hàng" vbProcedure="false">'loai xe'!#ref!</definedName>
    <definedName function="false" hidden="false" localSheetId="9" name="Xe_chở_hàng" vbProcedure="false">'[1]loai xe'!#ref!</definedName>
    <definedName function="false" hidden="false" localSheetId="9" name="Xe_chở_người" vbProcedure="false">'[1]loai xe'!#ref!</definedName>
    <definedName function="false" hidden="false" localSheetId="9" name="Xe_vừa_chở_người_vừa_chở_hàng" vbProcedure="false">'[1]loai xe'!#ref!</definedName>
    <definedName function="false" hidden="false" localSheetId="10" name="Xe_chở_hàng" vbProcedure="false">'[1]loai xe'!#ref!</definedName>
    <definedName function="false" hidden="false" localSheetId="10" name="Xe_chở_người" vbProcedure="false">'[1]loai xe'!#ref!</definedName>
    <definedName function="false" hidden="false" localSheetId="10" name="Xe_vừa_chở_người_vừa_chở_hàng" vbProcedure="false">'[1]loai xe'!#ref!</definedName>
    <definedName function="false" hidden="false" localSheetId="10" name="_xlnm._FilterDatabase" vbProcedure="false">Hieu!$A$5:$AP$484</definedName>
    <definedName function="false" hidden="false" localSheetId="12" name="_xlnm._FilterDatabase" vbProcedure="false">'Gia tri xe'!$A$1:$Y$479</definedName>
  </definedNames>
  <calcPr iterateCount="100" refMode="A1" iterate="false" iterateDelta="0.0001"/>
  <extLst>
    <ext xmlns:loext="http://schemas.libreoffice.org/" uri="{7626C862-2A13-11E5-B345-FEFF819CDC9F}">
      <loext:extCalcPr stringRefSyntax="ExcelA1"/>
    </ext>
  </extLst>
</workbook>
</file>

<file path=xl/comments11.xml><?xml version="1.0" encoding="utf-8"?>
<comments xmlns="http://schemas.openxmlformats.org/spreadsheetml/2006/main" xmlns:xdr="http://schemas.openxmlformats.org/drawingml/2006/spreadsheetDrawing">
  <authors>
    <author> </author>
  </authors>
  <commentList>
    <comment ref="O5" authorId="0">
      <text>
        <r>
          <rPr>
            <sz val="11"/>
            <color rgb="FF000000"/>
            <rFont val="Calibri"/>
            <family val="2"/>
            <charset val="1"/>
          </rPr>
          <t xml:space="preserve">Lê Hồng Vân Nhi:
</t>
        </r>
        <r>
          <rPr>
            <sz val="9"/>
            <color rgb="FF000000"/>
            <rFont val="Tahoma"/>
            <family val="2"/>
            <charset val="1"/>
          </rPr>
          <t xml:space="preserve">có thể nhập dao động +/- 1 chỗ, các trường hợp khác pending</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18" authorId="0">
      <text>
        <r>
          <rPr>
            <sz val="11"/>
            <color rgb="FF000000"/>
            <rFont val="Calibri"/>
            <family val="2"/>
            <charset val="1"/>
          </rPr>
          <t xml:space="preserve">Lê Hồng Vân Nhi:
</t>
        </r>
        <r>
          <rPr>
            <sz val="9"/>
            <color rgb="FF000000"/>
            <rFont val="Tahoma"/>
            <family val="2"/>
            <charset val="1"/>
          </rPr>
          <t xml:space="preserve">có thể nhập dao động +/- 1 chỗ, các trường hợp khác pending</t>
        </r>
      </text>
    </comment>
  </commentList>
</comments>
</file>

<file path=xl/comments2.xml><?xml version="1.0" encoding="utf-8"?>
<comments xmlns="http://schemas.openxmlformats.org/spreadsheetml/2006/main" xmlns:xdr="http://schemas.openxmlformats.org/drawingml/2006/spreadsheetDrawing">
  <authors>
    <author> </author>
  </authors>
  <commentList>
    <comment ref="AJ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comments24.xml><?xml version="1.0" encoding="utf-8"?>
<comments xmlns="http://schemas.openxmlformats.org/spreadsheetml/2006/main" xmlns:xdr="http://schemas.openxmlformats.org/drawingml/2006/spreadsheetDrawing">
  <authors>
    <author> </author>
  </authors>
  <commentList>
    <comment ref="C1" authorId="0">
      <text>
        <r>
          <rPr>
            <b val="true"/>
            <sz val="9"/>
            <color rgb="FF000000"/>
            <rFont val="Tahoma"/>
            <family val="2"/>
            <charset val="1"/>
          </rPr>
          <t xml:space="preserve">Lê Hồng Vân Nhi: %</t>
        </r>
      </text>
    </comment>
    <comment ref="D1" authorId="0">
      <text>
        <r>
          <rPr>
            <b val="true"/>
            <sz val="9"/>
            <color rgb="FF000000"/>
            <rFont val="Tahoma"/>
            <family val="2"/>
            <charset val="1"/>
          </rPr>
          <t xml:space="preserve">Lê Hồng Vân Nhi: %</t>
        </r>
      </text>
    </comment>
  </commentList>
</comments>
</file>

<file path=xl/sharedStrings.xml><?xml version="1.0" encoding="utf-8"?>
<sst xmlns="http://schemas.openxmlformats.org/spreadsheetml/2006/main" count="24576" uniqueCount="3084">
  <si>
    <t xml:space="preserve">Attribute</t>
  </si>
  <si>
    <t xml:space="preserve">Description</t>
  </si>
  <si>
    <t xml:space="preserve">Product Name</t>
  </si>
  <si>
    <t xml:space="preserve">Tên sản phẩm</t>
  </si>
  <si>
    <t xml:space="preserve">Name of the product</t>
  </si>
  <si>
    <t xml:space="preserve">Product Code</t>
  </si>
  <si>
    <t xml:space="preserve">Mã sản phẩm</t>
  </si>
  <si>
    <t xml:space="preserve">Product code</t>
  </si>
  <si>
    <t xml:space="preserve">Line Of Business</t>
  </si>
  <si>
    <t xml:space="preserve">Nghiệp vụ</t>
  </si>
  <si>
    <t xml:space="preserve">Which profit center this product belongs</t>
  </si>
  <si>
    <t xml:space="preserve">Product Insured Object</t>
  </si>
  <si>
    <t xml:space="preserve">Đối tượng bảo hiểm</t>
  </si>
  <si>
    <t xml:space="preserve">Insured object of each object</t>
  </si>
  <si>
    <t xml:space="preserve">Insured Type</t>
  </si>
  <si>
    <t xml:space="preserve">Loại đối tượng (đơn/nhóm)</t>
  </si>
  <si>
    <t xml:space="preserve">Single Insured or Multiple Insured</t>
  </si>
  <si>
    <t xml:space="preserve">Product Versioning Date</t>
  </si>
  <si>
    <t xml:space="preserve">Ngày đóng gói</t>
  </si>
  <si>
    <t xml:space="preserve">Date used to determine product version during NB process.</t>
  </si>
  <si>
    <t xml:space="preserve">Product Effective/Start Date</t>
  </si>
  <si>
    <t xml:space="preserve">Ngày bắt đầu</t>
  </si>
  <si>
    <t xml:space="preserve">Start Date to sell /market the product(dd/mm/yyyy)</t>
  </si>
  <si>
    <t xml:space="preserve">Product Expiry/End Date</t>
  </si>
  <si>
    <t xml:space="preserve">Ngày kết thúc</t>
  </si>
  <si>
    <t xml:space="preserve">End of product sell. (dd/mm/yyyy)</t>
  </si>
  <si>
    <t xml:space="preserve">Policy default POI</t>
  </si>
  <si>
    <t xml:space="preserve">Hiệu lực hợp đồng mặc định</t>
  </si>
  <si>
    <t xml:space="preserve">Month</t>
  </si>
  <si>
    <t xml:space="preserve">Effective Time On Policy</t>
  </si>
  <si>
    <t xml:space="preserve">Thời gian bắt đầu hiệu lực</t>
  </si>
  <si>
    <t xml:space="preserve">hh:mm
</t>
  </si>
  <si>
    <t xml:space="preserve">Expire Time On Policy</t>
  </si>
  <si>
    <t xml:space="preserve">Thời gian kết thúc hiệu lực</t>
  </si>
  <si>
    <t xml:space="preserve">hh:mm</t>
  </si>
  <si>
    <t xml:space="preserve">Renewal Flag</t>
  </si>
  <si>
    <t xml:space="preserve">Tái tục?</t>
  </si>
  <si>
    <t xml:space="preserve">Whether policy under this product is allowed to be renewed</t>
  </si>
  <si>
    <t xml:space="preserve">Renewal Quotation Generation Date</t>
  </si>
  <si>
    <t xml:space="preserve">Ngày tạo báo giá tái tục</t>
  </si>
  <si>
    <t xml:space="preserve">How many days before previous policy expired when system generate renewal quotation</t>
  </si>
  <si>
    <t xml:space="preserve">Grace Period of Renewal</t>
  </si>
  <si>
    <t xml:space="preserve">Ngày hết hạn tạo báo giá tái tục</t>
  </si>
  <si>
    <t xml:space="preserve">Days allowed for generate renewal quotation after privious policy get expired</t>
  </si>
  <si>
    <t xml:space="preserve">Renewal POI</t>
  </si>
  <si>
    <t xml:space="preserve">Hiệu lực hợp đồng tái tục</t>
  </si>
  <si>
    <t xml:space="preserve">Two options:
- Follow Last Policy
- Update Renewal to 1 year</t>
  </si>
  <si>
    <t xml:space="preserve">Coinsurance Flag</t>
  </si>
  <si>
    <t xml:space="preserve">Đồng bảo hiểm</t>
  </si>
  <si>
    <t xml:space="preserve">Allow accepted coinsurance business, this is more applicable to commercial line product.</t>
  </si>
  <si>
    <t xml:space="preserve">Reinsurance Inward Product</t>
  </si>
  <si>
    <t xml:space="preserve">Nhận tái</t>
  </si>
  <si>
    <t xml:space="preserve">Allow accepted reinsurance business, this is more applicable to commercial line product.</t>
  </si>
  <si>
    <t xml:space="preserve">Multiple Currency?</t>
  </si>
  <si>
    <t xml:space="preserve">Đa tiền tệ</t>
  </si>
  <si>
    <t xml:space="preserve">Yes, No, N/A</t>
  </si>
  <si>
    <t xml:space="preserve">Default Currency</t>
  </si>
  <si>
    <t xml:space="preserve">Đơn vị tiền tệ mặc định</t>
  </si>
  <si>
    <t xml:space="preserve">Local Currency</t>
  </si>
  <si>
    <t xml:space="preserve">Giá trị input từ user</t>
  </si>
  <si>
    <t xml:space="preserve">Loại xe</t>
  </si>
  <si>
    <t xml:space="preserve">Nơi sản xuất</t>
  </si>
  <si>
    <t xml:space="preserve">Dòng xe</t>
  </si>
  <si>
    <t xml:space="preserve">Made in</t>
  </si>
  <si>
    <t xml:space="preserve">Gía trị xe điều chỉnh</t>
  </si>
  <si>
    <t xml:space="preserve">Số tiền bảo hiểm</t>
  </si>
  <si>
    <t xml:space="preserve">Số chỗ</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</si>
  <si>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</si>
  <si>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</si>
  <si>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</si>
  <si>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</si>
  <si>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</si>
  <si>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</si>
  <si>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</si>
  <si>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</si>
  <si>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</si>
  <si>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</si>
  <si>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</si>
  <si>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</si>
  <si>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</si>
  <si>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</si>
  <si>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</si>
  <si>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MMT KT (mặc định)</t>
  </si>
  <si>
    <t xml:space="preserve">1 year period</t>
  </si>
  <si>
    <t xml:space="preserve">Số tháng</t>
  </si>
  <si>
    <t xml:space="preserve">Tuổi xe (tháng)</t>
  </si>
  <si>
    <t xml:space="preserve">Range tuổi xe</t>
  </si>
  <si>
    <t xml:space="preserve">Dưới giá trị %?</t>
  </si>
  <si>
    <t xml:space="preserve">TLP cơ bản</t>
  </si>
  <si>
    <t xml:space="preserve">Period rate</t>
  </si>
  <si>
    <t xml:space="preserve">Phí final before tariff check</t>
  </si>
  <si>
    <t xml:space="preserve">TEST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</si>
  <si>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</si>
  <si>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</si>
  <si>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</si>
  <si>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</si>
  <si>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</si>
  <si>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</si>
  <si>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</si>
  <si>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</si>
  <si>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</si>
  <si>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</si>
  <si>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</si>
  <si>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&gt;400tr</t>
  </si>
  <si>
    <t xml:space="preserve">&lt;400tr - Dưới 3 năm</t>
  </si>
  <si>
    <t xml:space="preserve">Full ĐKBS</t>
  </si>
  <si>
    <t xml:space="preserve">Y</t>
  </si>
  <si>
    <t xml:space="preserve">VCX + BS01</t>
  </si>
  <si>
    <t xml:space="preserve">VCX + BS02</t>
  </si>
  <si>
    <t xml:space="preserve">VCX + BS03</t>
  </si>
  <si>
    <t xml:space="preserve">VCX + BS04</t>
  </si>
  <si>
    <t xml:space="preserve">VCX + BS05</t>
  </si>
  <si>
    <t xml:space="preserve">VCX + BS06</t>
  </si>
  <si>
    <t xml:space="preserve">VCX + BS07</t>
  </si>
  <si>
    <t xml:space="preserve">VCX + BS08</t>
  </si>
  <si>
    <t xml:space="preserve">VCX + BS09</t>
  </si>
  <si>
    <t xml:space="preserve">VCX + BS10</t>
  </si>
  <si>
    <t xml:space="preserve">&gt;400tr - Dưới 3 năm</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</si>
  <si>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</si>
  <si>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</si>
  <si>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</si>
  <si>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</si>
  <si>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</si>
  <si>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</si>
  <si>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</si>
  <si>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</si>
  <si>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</si>
  <si>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</si>
  <si>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</si>
  <si>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tập lái</t>
  </si>
  <si>
    <t xml:space="preserve">Xe chở người Xe không kinh doanh đến 08 chỗ</t>
  </si>
  <si>
    <t xml:space="preserve">SEDAN</t>
  </si>
  <si>
    <t xml:space="preserve">OK</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</si>
  <si>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</si>
  <si>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</si>
  <si>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</si>
  <si>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</si>
  <si>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</si>
  <si>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</si>
  <si>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</si>
  <si>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</si>
  <si>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</si>
  <si>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</si>
  <si>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</si>
  <si>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</si>
  <si>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</si>
  <si>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</si>
  <si>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</si>
  <si>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1. Tính tuổi xe</t>
  </si>
  <si>
    <t xml:space="preserve">if</t>
  </si>
  <si>
    <t xml:space="preserve">Nơi sản xuất' = 'Trong nước'</t>
  </si>
  <si>
    <t xml:space="preserve">tuổi xe (tháng) = tháng cấp đơn (mặc định là tháng hiện hành) - tháng của ngày đăng ký đầu tiên</t>
  </si>
  <si>
    <t xml:space="preserve">Nơi sản xuất' = 'Nhập khẩu'</t>
  </si>
  <si>
    <t xml:space="preserve">tuổi xe (tháng) = tháng cấp đơn (mặc định là tháng hiện hành) - tháng 1 (January) của năm sản xuất</t>
  </si>
  <si>
    <t xml:space="preserve">2. Tính giá trị bảo hiểm</t>
  </si>
  <si>
    <t xml:space="preserve">2.1 Giá trị xe đề xuất: giá trị xe được lưu trên hệ thống trong bảng sheet "Giá trị xe"</t>
  </si>
  <si>
    <t xml:space="preserve">2.2 Giá trị xe thực tế: giá trị xe được user nhập vào khi làm báo giá -&gt; lưu lại thông tin này trong database, mục đích để so sánh giá trị xe nhập vào và giá trị xe đề xuất tại thời điểm làm báo giá</t>
  </si>
  <si>
    <t xml:space="preserve">2.3 Số tiền bảo hiểm: là giá trị công ty bảo hiểm nhận bảo hiểm cho xe đó (database cũng lưu lại thông tin)</t>
  </si>
  <si>
    <t xml:space="preserve">Mặc định</t>
  </si>
  <si>
    <t xml:space="preserve">= "Giá trị xe thực tế", có thể điều chỉnh &lt;= "Giá trị xe thực tế"</t>
  </si>
  <si>
    <t xml:space="preserve">Phí bảo hiểm (cơ bản)</t>
  </si>
  <si>
    <t xml:space="preserve">Tỉ lệ phí: lookup trong sheet "Bieu phi VCX", tiêu chí dựa phân theo "Giá trị xe thực tế"</t>
  </si>
  <si>
    <t xml:space="preserve">Phí = Tỉ lệ phí * "Số tiền bảo hiểm"</t>
  </si>
  <si>
    <t xml:space="preserve">3. Hiệu lực mặc định: 1 năm</t>
  </si>
  <si>
    <t xml:space="preserve">3.1 Ngày bắt đầu hiệu lực: Mặc định là ngày nhập liệu (ngày hiện hành), cho phép điều chỉnh</t>
  </si>
  <si>
    <t xml:space="preserve">3.2 Ngày kết thúc: Ngày tháng trùng với ngày bắt đầu hiệu lực, năm là năm bắt đầu hiệu lực +1. Ví dụ: ngày bắt đầu là 16/11/2020, ngày kết thúc mặc định là 16/11/2021</t>
  </si>
  <si>
    <t xml:space="preserve">4. Rules tính phí ngắn hạn, dài hạn</t>
  </si>
  <si>
    <t xml:space="preserve">4.1 Phí ngắn hạn</t>
  </si>
  <si>
    <t xml:space="preserve">Tháng</t>
  </si>
  <si>
    <t xml:space="preserve">Phí (*Phí 1 năm)</t>
  </si>
  <si>
    <t xml:space="preserve">4.2 Phí dài hạn</t>
  </si>
  <si>
    <t xml:space="preserve">Phí = Phí 1 năm/12 * số tháng</t>
  </si>
  <si>
    <t xml:space="preserve">Số tháng: được làm tròn dựa theo ngày bắt đầu hiệu lực.</t>
  </si>
  <si>
    <t xml:space="preserve">Ví dụ</t>
  </si>
  <si>
    <t xml:space="preserve">hiệu lực từ 16/11/2020 đến 16/11/2021: 1 năm = 12 tháng</t>
  </si>
  <si>
    <t xml:space="preserve">hiệu lực từ 16/11/2020 đến 17/11/2021: 13 tháng</t>
  </si>
  <si>
    <t xml:space="preserve">hiệu lực từ 16/11/2020 đến 16/12/2021: 13 tháng</t>
  </si>
  <si>
    <t xml:space="preserve">hiệu lực từ 16/11/2020 đến 17/12/2021: 14 tháng</t>
  </si>
  <si>
    <t xml:space="preserve">5. Phí ngắn hạn đối với TNDSBB</t>
  </si>
  <si>
    <t xml:space="preserve">số ngày</t>
  </si>
  <si>
    <t xml:space="preserve">&lt;=30</t>
  </si>
  <si>
    <t xml:space="preserve">phí = phí 1 năm/12</t>
  </si>
  <si>
    <t xml:space="preserve">&gt;30</t>
  </si>
  <si>
    <t xml:space="preserve">phí = số ngày hiệu lực * (phí 1 năm/365)</t>
  </si>
  <si>
    <t xml:space="preserve">Nhóm</t>
  </si>
  <si>
    <t xml:space="preserve">Loại xe</t>
  </si>
  <si>
    <t xml:space="preserve">MĐSD</t>
  </si>
  <si>
    <t xml:space="preserve">Số chỗ</t>
  </si>
  <si>
    <t xml:space="preserve">Trọng tải</t>
  </si>
  <si>
    <t xml:space="preserve">Phí (chưa gồm VAT)</t>
  </si>
  <si>
    <t xml:space="preserve">Phí (bao gồm 10% VAT)</t>
  </si>
  <si>
    <t xml:space="preserve">Nhóm xe chở hàng</t>
  </si>
  <si>
    <t xml:space="preserve">Rơ mooc thông thường</t>
  </si>
  <si>
    <t xml:space="preserve">All</t>
  </si>
  <si>
    <t xml:space="preserve">KC</t>
  </si>
  <si>
    <t xml:space="preserve">Rơ mooc tự đổ</t>
  </si>
  <si>
    <t xml:space="preserve">Xe tải</t>
  </si>
  <si>
    <t xml:space="preserve">&lt; 3 tấn</t>
  </si>
  <si>
    <t xml:space="preserve">3 - 8 tấn</t>
  </si>
  <si>
    <t xml:space="preserve">Trên 8 đến 15 tấn</t>
  </si>
  <si>
    <t xml:space="preserve">&gt; 15 tấn</t>
  </si>
  <si>
    <t xml:space="preserve">Xe chở tiền</t>
  </si>
  <si>
    <t xml:space="preserve">Xe cứu thương</t>
  </si>
  <si>
    <t xml:space="preserve">Xe chuyên dùng còn lại</t>
  </si>
  <si>
    <t xml:space="preserve">Xe đông lạnh</t>
  </si>
  <si>
    <t xml:space="preserve">Xe đầu kéo</t>
  </si>
  <si>
    <t xml:space="preserve">Xe hoạt động trong vùng khai thác khoáng sản</t>
  </si>
  <si>
    <t xml:space="preserve">Xe tập lái</t>
  </si>
  <si>
    <t xml:space="preserve">Xe hoạt động trong nội cảng, khu công nghiệp, sân bay</t>
  </si>
  <si>
    <t xml:space="preserve">Nhóm xe chở người</t>
  </si>
  <si>
    <t xml:space="preserve">Xe không kinh doanh đến 08 chỗ</t>
  </si>
  <si>
    <t xml:space="preserve">K</t>
  </si>
  <si>
    <t xml:space="preserve">&lt; 6 chỗ</t>
  </si>
  <si>
    <t xml:space="preserve">6 - 8 chỗ</t>
  </si>
  <si>
    <t xml:space="preserve">Xe không kinh doanh trên 08 chỗ</t>
  </si>
  <si>
    <t xml:space="preserve">9 - 11 chỗ</t>
  </si>
  <si>
    <t xml:space="preserve">12 - 24 chỗ</t>
  </si>
  <si>
    <t xml:space="preserve">&gt; 24 chỗ</t>
  </si>
  <si>
    <t xml:space="preserve">Xe bus</t>
  </si>
  <si>
    <t xml:space="preserve">Xe kinh doanh vận tải hành khách liên tỉnh, Xe giường nằm</t>
  </si>
  <si>
    <t xml:space="preserve">C</t>
  </si>
  <si>
    <t xml:space="preserve">16 chỗ</t>
  </si>
  <si>
    <t xml:space="preserve">17 chỗ</t>
  </si>
  <si>
    <t xml:space="preserve">18 chỗ</t>
  </si>
  <si>
    <t xml:space="preserve">19 chỗ</t>
  </si>
  <si>
    <t xml:space="preserve">20 chỗ</t>
  </si>
  <si>
    <t xml:space="preserve">21 chỗ</t>
  </si>
  <si>
    <t xml:space="preserve">22 chỗ</t>
  </si>
  <si>
    <t xml:space="preserve">23 chỗ</t>
  </si>
  <si>
    <t xml:space="preserve">24 chỗ</t>
  </si>
  <si>
    <t xml:space="preserve">25 chỗ</t>
  </si>
  <si>
    <t xml:space="preserve">&gt;25 chỗ</t>
  </si>
  <si>
    <t xml:space="preserve">4,813,000 + 30,000 x (số chỗ ngồi - 25 chỗ)</t>
  </si>
  <si>
    <t xml:space="preserve">[4,813,000 + 30,000 x (số chỗ ngồi - 25 chỗ)] x 1.1</t>
  </si>
  <si>
    <t xml:space="preserve">Xe taxi truyền thống</t>
  </si>
  <si>
    <t xml:space="preserve">6 chỗ</t>
  </si>
  <si>
    <t xml:space="preserve">7 chỗ</t>
  </si>
  <si>
    <t xml:space="preserve">8 chỗ</t>
  </si>
  <si>
    <t xml:space="preserve">Xe taxi công nghệ </t>
  </si>
  <si>
    <t xml:space="preserve">Xe cho thuê tự lái</t>
  </si>
  <si>
    <t xml:space="preserve">Xe kinh doanh chở người đến 08 chỗ</t>
  </si>
  <si>
    <t xml:space="preserve">Xe kinh doanh chở người còn lại</t>
  </si>
  <si>
    <t xml:space="preserve">9 chỗ</t>
  </si>
  <si>
    <t xml:space="preserve">10 chỗ</t>
  </si>
  <si>
    <t xml:space="preserve">11 chỗ</t>
  </si>
  <si>
    <t xml:space="preserve">12 chỗ</t>
  </si>
  <si>
    <t xml:space="preserve">13 chỗ</t>
  </si>
  <si>
    <t xml:space="preserve">14 chỗ</t>
  </si>
  <si>
    <t xml:space="preserve">15 chỗ</t>
  </si>
  <si>
    <t xml:space="preserve">&lt;6 chỗ</t>
  </si>
  <si>
    <t xml:space="preserve">6 - 11 chỗ</t>
  </si>
  <si>
    <t xml:space="preserve">Xe vừa chở người vừa chở hàng</t>
  </si>
  <si>
    <t xml:space="preserve">Xe bán tải (pickup, minivan)</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</si>
  <si>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</si>
  <si>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</si>
  <si>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</si>
  <si>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</si>
  <si>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</si>
  <si>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</si>
  <si>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</si>
  <si>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</si>
  <si>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</si>
  <si>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</si>
  <si>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</si>
  <si>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</si>
  <si>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</si>
  <si>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15 năm trở lên</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</si>
  <si>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</si>
  <si>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</si>
  <si>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</si>
  <si>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</si>
  <si>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</si>
  <si>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</si>
  <si>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</si>
  <si>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</si>
  <si>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120 đến dưới 180 tháng</t>
  </si>
  <si>
    <t xml:space="preserve">Từ 180 tháng trở lên</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</si>
  <si>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</si>
  <si>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</si>
  <si>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</si>
  <si>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</si>
  <si>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</si>
  <si>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</si>
  <si>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</si>
  <si>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</si>
  <si>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</si>
  <si>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</si>
  <si>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</si>
  <si>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</si>
  <si>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</si>
  <si>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</si>
  <si>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</si>
  <si>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Xe chở hàng</t>
  </si>
  <si>
    <t xml:space="preserve">1000000 (LK)</t>
  </si>
  <si>
    <t xml:space="preserve">Xe chở người</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</si>
  <si>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</si>
  <si>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</si>
  <si>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</si>
  <si>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</si>
  <si>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</si>
  <si>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</si>
  <si>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</si>
  <si>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</si>
  <si>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</si>
  <si>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</si>
  <si>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</si>
  <si>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</si>
  <si>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</si>
  <si>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</si>
  <si>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</si>
  <si>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</si>
  <si>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</si>
  <si>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</si>
  <si>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</si>
  <si>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Nhập khẩu</t>
  </si>
  <si>
    <t xml:space="preserve">GERMANY</t>
  </si>
  <si>
    <t xml:space="preserve">ITALY</t>
  </si>
  <si>
    <t xml:space="preserve">JAPAN</t>
  </si>
  <si>
    <t xml:space="preserve">KOREA</t>
  </si>
  <si>
    <t xml:space="preserve">UK</t>
  </si>
  <si>
    <t xml:space="preserve">USA</t>
  </si>
  <si>
    <t xml:space="preserve">Ma Nhom</t>
  </si>
  <si>
    <t xml:space="preserve">nhom</t>
  </si>
  <si>
    <t xml:space="preserve">Cấu trúc mã Nhóm: 02 chữ số (xx) hệ thống tự sinh theo thứ tự tăng dần, bắt đầu từ 01</t>
  </si>
  <si>
    <t xml:space="preserve">01</t>
  </si>
  <si>
    <t xml:space="preserve">02</t>
  </si>
  <si>
    <t xml:space="preserve">03</t>
  </si>
  <si>
    <t xml:space="preserve">Mã Loại</t>
  </si>
  <si>
    <t xml:space="preserve">Tên Loại</t>
  </si>
  <si>
    <t xml:space="preserve">Cấu trúc mã Loại xe: 4 chữ số xxyy</t>
  </si>
  <si>
    <t xml:space="preserve">0101</t>
  </si>
  <si>
    <t xml:space="preserve">xxx là mã Nhóm xe tương ứng của loại xe đó</t>
  </si>
  <si>
    <t xml:space="preserve">0102</t>
  </si>
  <si>
    <t xml:space="preserve">yy là số thứ tự tăng dần của loại xe hệ thống tự sinh ra, bắt đầu từ 01</t>
  </si>
  <si>
    <t xml:space="preserve">0103</t>
  </si>
  <si>
    <t xml:space="preserve">0104</t>
  </si>
  <si>
    <t xml:space="preserve">0105</t>
  </si>
  <si>
    <t xml:space="preserve">0106</t>
  </si>
  <si>
    <t xml:space="preserve">0107</t>
  </si>
  <si>
    <t xml:space="preserve">0108</t>
  </si>
  <si>
    <t xml:space="preserve">0109</t>
  </si>
  <si>
    <t xml:space="preserve">0110</t>
  </si>
  <si>
    <t xml:space="preserve">0111</t>
  </si>
  <si>
    <t xml:space="preserve">0201</t>
  </si>
  <si>
    <t xml:space="preserve">0202</t>
  </si>
  <si>
    <t xml:space="preserve">0203</t>
  </si>
  <si>
    <t xml:space="preserve">0204</t>
  </si>
  <si>
    <t xml:space="preserve">0205</t>
  </si>
  <si>
    <t xml:space="preserve">0206</t>
  </si>
  <si>
    <t xml:space="preserve">0207</t>
  </si>
  <si>
    <t xml:space="preserve">0208</t>
  </si>
  <si>
    <t xml:space="preserve">0209</t>
  </si>
  <si>
    <t xml:space="preserve">0210</t>
  </si>
  <si>
    <t xml:space="preserve">0211</t>
  </si>
  <si>
    <t xml:space="preserve">0212</t>
  </si>
  <si>
    <t xml:space="preserve">0301</t>
  </si>
  <si>
    <t xml:space="preserve">0302</t>
  </si>
  <si>
    <t xml:space="preserve">0303</t>
  </si>
  <si>
    <t xml:space="preserve">Mã Hãng xe</t>
  </si>
  <si>
    <t xml:space="preserve">Tên Hãng xe</t>
  </si>
  <si>
    <t xml:space="preserve">Xuất xứ thương hiệu</t>
  </si>
  <si>
    <t xml:space="preserve">Cấu trúc mã Hãng: 03 chữ số (xxx) bắt đầu từ 001</t>
  </si>
  <si>
    <t xml:space="preserve">001</t>
  </si>
  <si>
    <t xml:space="preserve">ACURA</t>
  </si>
  <si>
    <t xml:space="preserve">Khi tạo hãng mới, hệ thống sẽ tự sinh ra mã theo số thứ tự tăng dần</t>
  </si>
  <si>
    <t xml:space="preserve">002</t>
  </si>
  <si>
    <t xml:space="preserve">AUDI</t>
  </si>
  <si>
    <t xml:space="preserve">003</t>
  </si>
  <si>
    <t xml:space="preserve">BMW</t>
  </si>
  <si>
    <t xml:space="preserve">004</t>
  </si>
  <si>
    <t xml:space="preserve">CHEVROLET</t>
  </si>
  <si>
    <t xml:space="preserve">005</t>
  </si>
  <si>
    <t xml:space="preserve">FIAT</t>
  </si>
  <si>
    <t xml:space="preserve">006</t>
  </si>
  <si>
    <t xml:space="preserve">FORD</t>
  </si>
  <si>
    <t xml:space="preserve">007</t>
  </si>
  <si>
    <t xml:space="preserve">HONDA</t>
  </si>
  <si>
    <t xml:space="preserve">008</t>
  </si>
  <si>
    <t xml:space="preserve">HYUNDAI</t>
  </si>
  <si>
    <t xml:space="preserve">009</t>
  </si>
  <si>
    <t xml:space="preserve">ISUZU</t>
  </si>
  <si>
    <t xml:space="preserve">010</t>
  </si>
  <si>
    <t xml:space="preserve">KIA</t>
  </si>
  <si>
    <t xml:space="preserve">011</t>
  </si>
  <si>
    <t xml:space="preserve">LANDROVER</t>
  </si>
  <si>
    <t xml:space="preserve">012</t>
  </si>
  <si>
    <t xml:space="preserve">LEXUS</t>
  </si>
  <si>
    <t xml:space="preserve">013</t>
  </si>
  <si>
    <t xml:space="preserve">MAZDA</t>
  </si>
  <si>
    <t xml:space="preserve">014</t>
  </si>
  <si>
    <t xml:space="preserve">MERCEDES-BENZ</t>
  </si>
  <si>
    <t xml:space="preserve">015</t>
  </si>
  <si>
    <t xml:space="preserve">MINICOOPER</t>
  </si>
  <si>
    <t xml:space="preserve">016</t>
  </si>
  <si>
    <t xml:space="preserve">MITSUBISHI</t>
  </si>
  <si>
    <t xml:space="preserve">017</t>
  </si>
  <si>
    <t xml:space="preserve">NISSAN</t>
  </si>
  <si>
    <t xml:space="preserve">018</t>
  </si>
  <si>
    <t xml:space="preserve">PEUGEOT</t>
  </si>
  <si>
    <t xml:space="preserve">019</t>
  </si>
  <si>
    <t xml:space="preserve">PORSCHE</t>
  </si>
  <si>
    <t xml:space="preserve">020</t>
  </si>
  <si>
    <t xml:space="preserve">RENAULT</t>
  </si>
  <si>
    <t xml:space="preserve">021</t>
  </si>
  <si>
    <t xml:space="preserve">SAMSUNG</t>
  </si>
  <si>
    <t xml:space="preserve">022</t>
  </si>
  <si>
    <t xml:space="preserve">SUZUKI</t>
  </si>
  <si>
    <t xml:space="preserve">023</t>
  </si>
  <si>
    <t xml:space="preserve">THACO</t>
  </si>
  <si>
    <t xml:space="preserve">024</t>
  </si>
  <si>
    <t xml:space="preserve">TOYOTA</t>
  </si>
  <si>
    <t xml:space="preserve">025</t>
  </si>
  <si>
    <t xml:space="preserve">VINFAST</t>
  </si>
  <si>
    <t xml:space="preserve">026</t>
  </si>
  <si>
    <t xml:space="preserve">VOLKSWAGEN</t>
  </si>
  <si>
    <t xml:space="preserve">Mã Hãng</t>
  </si>
  <si>
    <t xml:space="preserve">Mã Nhóm hiệu xe</t>
  </si>
  <si>
    <t xml:space="preserve">Tên Nhóm hiệu xe</t>
  </si>
  <si>
    <t xml:space="preserve">Cấu trúc mã Nhóm hiệu xe: 05 chữ số (xxxyy)</t>
  </si>
  <si>
    <t xml:space="preserve">00101</t>
  </si>
  <si>
    <t xml:space="preserve">MDS</t>
  </si>
  <si>
    <t xml:space="preserve">xxx là mã hãng xe tương ứng của Nhóm hiệu xe đó</t>
  </si>
  <si>
    <t xml:space="preserve">00102</t>
  </si>
  <si>
    <t xml:space="preserve">MDX</t>
  </si>
  <si>
    <t xml:space="preserve">yy là số thứ tự tăng dần của Nhóm hiệu xe hệ thống tự sinh ra, bắt đầu từ 01</t>
  </si>
  <si>
    <t xml:space="preserve">00103</t>
  </si>
  <si>
    <t xml:space="preserve">RDX</t>
  </si>
  <si>
    <t xml:space="preserve">00104</t>
  </si>
  <si>
    <t xml:space="preserve">RL</t>
  </si>
  <si>
    <t xml:space="preserve">00105</t>
  </si>
  <si>
    <t xml:space="preserve">TECHNOLOGY</t>
  </si>
  <si>
    <t xml:space="preserve">00106</t>
  </si>
  <si>
    <t xml:space="preserve">TL</t>
  </si>
  <si>
    <t xml:space="preserve">00107</t>
  </si>
  <si>
    <t xml:space="preserve">TSX</t>
  </si>
  <si>
    <t xml:space="preserve">00201</t>
  </si>
  <si>
    <t xml:space="preserve">A3</t>
  </si>
  <si>
    <t xml:space="preserve">00202</t>
  </si>
  <si>
    <t xml:space="preserve">A4</t>
  </si>
  <si>
    <t xml:space="preserve">00203</t>
  </si>
  <si>
    <t xml:space="preserve">A5</t>
  </si>
  <si>
    <t xml:space="preserve">00204</t>
  </si>
  <si>
    <t xml:space="preserve">A6</t>
  </si>
  <si>
    <t xml:space="preserve">00205</t>
  </si>
  <si>
    <t xml:space="preserve">A7</t>
  </si>
  <si>
    <t xml:space="preserve">00206</t>
  </si>
  <si>
    <t xml:space="preserve">A8</t>
  </si>
  <si>
    <t xml:space="preserve">00207</t>
  </si>
  <si>
    <t xml:space="preserve">Q3</t>
  </si>
  <si>
    <t xml:space="preserve">00208</t>
  </si>
  <si>
    <t xml:space="preserve">Q5</t>
  </si>
  <si>
    <t xml:space="preserve">00209</t>
  </si>
  <si>
    <t xml:space="preserve">Q7</t>
  </si>
  <si>
    <t xml:space="preserve">00301</t>
  </si>
  <si>
    <t xml:space="preserve">116i</t>
  </si>
  <si>
    <t xml:space="preserve">00302</t>
  </si>
  <si>
    <t xml:space="preserve">118i</t>
  </si>
  <si>
    <t xml:space="preserve">00303</t>
  </si>
  <si>
    <t xml:space="preserve">218i</t>
  </si>
  <si>
    <t xml:space="preserve">00304</t>
  </si>
  <si>
    <t xml:space="preserve">320i</t>
  </si>
  <si>
    <t xml:space="preserve">00305</t>
  </si>
  <si>
    <t xml:space="preserve">325i</t>
  </si>
  <si>
    <t xml:space="preserve">00306</t>
  </si>
  <si>
    <t xml:space="preserve">328i</t>
  </si>
  <si>
    <t xml:space="preserve">00307</t>
  </si>
  <si>
    <t xml:space="preserve">330i</t>
  </si>
  <si>
    <t xml:space="preserve">00308</t>
  </si>
  <si>
    <t xml:space="preserve">420i</t>
  </si>
  <si>
    <t xml:space="preserve">00309</t>
  </si>
  <si>
    <t xml:space="preserve">428i</t>
  </si>
  <si>
    <t xml:space="preserve">00310</t>
  </si>
  <si>
    <t xml:space="preserve">520i</t>
  </si>
  <si>
    <t xml:space="preserve">00311</t>
  </si>
  <si>
    <t xml:space="preserve">523i</t>
  </si>
  <si>
    <t xml:space="preserve">00312</t>
  </si>
  <si>
    <t xml:space="preserve">528i</t>
  </si>
  <si>
    <t xml:space="preserve">00313</t>
  </si>
  <si>
    <t xml:space="preserve">640i</t>
  </si>
  <si>
    <t xml:space="preserve">00314</t>
  </si>
  <si>
    <t xml:space="preserve">730Li</t>
  </si>
  <si>
    <t xml:space="preserve">00315</t>
  </si>
  <si>
    <t xml:space="preserve">740Li</t>
  </si>
  <si>
    <t xml:space="preserve">00316</t>
  </si>
  <si>
    <t xml:space="preserve">750Li</t>
  </si>
  <si>
    <t xml:space="preserve">00317</t>
  </si>
  <si>
    <t xml:space="preserve">760Li</t>
  </si>
  <si>
    <t xml:space="preserve">00318</t>
  </si>
  <si>
    <t xml:space="preserve">M3</t>
  </si>
  <si>
    <t xml:space="preserve">00319</t>
  </si>
  <si>
    <t xml:space="preserve">M4</t>
  </si>
  <si>
    <t xml:space="preserve">00320</t>
  </si>
  <si>
    <t xml:space="preserve">M6</t>
  </si>
  <si>
    <t xml:space="preserve">00321</t>
  </si>
  <si>
    <t xml:space="preserve">X1</t>
  </si>
  <si>
    <t xml:space="preserve">00322</t>
  </si>
  <si>
    <t xml:space="preserve">X3</t>
  </si>
  <si>
    <t xml:space="preserve">00323</t>
  </si>
  <si>
    <t xml:space="preserve">X4</t>
  </si>
  <si>
    <t xml:space="preserve">00324</t>
  </si>
  <si>
    <t xml:space="preserve">X5</t>
  </si>
  <si>
    <t xml:space="preserve">00325</t>
  </si>
  <si>
    <t xml:space="preserve">X6</t>
  </si>
  <si>
    <t xml:space="preserve">00326</t>
  </si>
  <si>
    <t xml:space="preserve">Z4</t>
  </si>
  <si>
    <t xml:space="preserve">00401</t>
  </si>
  <si>
    <t xml:space="preserve">Aveo</t>
  </si>
  <si>
    <t xml:space="preserve">00402</t>
  </si>
  <si>
    <t xml:space="preserve">Captiva</t>
  </si>
  <si>
    <t xml:space="preserve">00403</t>
  </si>
  <si>
    <t xml:space="preserve">Colorado</t>
  </si>
  <si>
    <t xml:space="preserve">00404</t>
  </si>
  <si>
    <t xml:space="preserve">Cruze</t>
  </si>
  <si>
    <t xml:space="preserve">00405</t>
  </si>
  <si>
    <t xml:space="preserve">Matiz</t>
  </si>
  <si>
    <t xml:space="preserve">00406</t>
  </si>
  <si>
    <t xml:space="preserve">Orlando</t>
  </si>
  <si>
    <t xml:space="preserve">00407</t>
  </si>
  <si>
    <t xml:space="preserve">Spark</t>
  </si>
  <si>
    <t xml:space="preserve">00501</t>
  </si>
  <si>
    <t xml:space="preserve">00502</t>
  </si>
  <si>
    <t xml:space="preserve">Bravo</t>
  </si>
  <si>
    <t xml:space="preserve">00503</t>
  </si>
  <si>
    <t xml:space="preserve">Punto</t>
  </si>
  <si>
    <t xml:space="preserve">00601</t>
  </si>
  <si>
    <t xml:space="preserve">Ecosport</t>
  </si>
  <si>
    <t xml:space="preserve">00602</t>
  </si>
  <si>
    <t xml:space="preserve">Escape</t>
  </si>
  <si>
    <t xml:space="preserve">00603</t>
  </si>
  <si>
    <t xml:space="preserve">Everest</t>
  </si>
  <si>
    <t xml:space="preserve">00604</t>
  </si>
  <si>
    <t xml:space="preserve">Fiesta</t>
  </si>
  <si>
    <t xml:space="preserve">00605</t>
  </si>
  <si>
    <t xml:space="preserve">Focus</t>
  </si>
  <si>
    <t xml:space="preserve">00606</t>
  </si>
  <si>
    <t xml:space="preserve">Mondeo</t>
  </si>
  <si>
    <t xml:space="preserve">00607</t>
  </si>
  <si>
    <t xml:space="preserve">Ranger</t>
  </si>
  <si>
    <t xml:space="preserve">00608</t>
  </si>
  <si>
    <t xml:space="preserve">Transit</t>
  </si>
  <si>
    <t xml:space="preserve">00701</t>
  </si>
  <si>
    <t xml:space="preserve">Accord</t>
  </si>
  <si>
    <t xml:space="preserve">00702</t>
  </si>
  <si>
    <t xml:space="preserve">City</t>
  </si>
  <si>
    <t xml:space="preserve">00703</t>
  </si>
  <si>
    <t xml:space="preserve">Civic</t>
  </si>
  <si>
    <t xml:space="preserve">00704</t>
  </si>
  <si>
    <t xml:space="preserve">CRV</t>
  </si>
  <si>
    <t xml:space="preserve">00801</t>
  </si>
  <si>
    <t xml:space="preserve">Accent</t>
  </si>
  <si>
    <t xml:space="preserve">00802</t>
  </si>
  <si>
    <t xml:space="preserve">Avante</t>
  </si>
  <si>
    <t xml:space="preserve">00803</t>
  </si>
  <si>
    <t xml:space="preserve">Creta</t>
  </si>
  <si>
    <t xml:space="preserve">00804</t>
  </si>
  <si>
    <t xml:space="preserve">Elantra</t>
  </si>
  <si>
    <t xml:space="preserve">00805</t>
  </si>
  <si>
    <t xml:space="preserve">Eon</t>
  </si>
  <si>
    <t xml:space="preserve">00806</t>
  </si>
  <si>
    <t xml:space="preserve">Genesis</t>
  </si>
  <si>
    <t xml:space="preserve">00807</t>
  </si>
  <si>
    <t xml:space="preserve">i10</t>
  </si>
  <si>
    <t xml:space="preserve">00808</t>
  </si>
  <si>
    <t xml:space="preserve">i20</t>
  </si>
  <si>
    <t xml:space="preserve">00809</t>
  </si>
  <si>
    <t xml:space="preserve">i30</t>
  </si>
  <si>
    <t xml:space="preserve">00810</t>
  </si>
  <si>
    <t xml:space="preserve">Santafe</t>
  </si>
  <si>
    <t xml:space="preserve">00811</t>
  </si>
  <si>
    <t xml:space="preserve">SOLATI</t>
  </si>
  <si>
    <t xml:space="preserve">00812</t>
  </si>
  <si>
    <t xml:space="preserve">Sonata</t>
  </si>
  <si>
    <t xml:space="preserve">00813</t>
  </si>
  <si>
    <t xml:space="preserve">Starex</t>
  </si>
  <si>
    <t xml:space="preserve">00814</t>
  </si>
  <si>
    <t xml:space="preserve">Tucson</t>
  </si>
  <si>
    <t xml:space="preserve">00815</t>
  </si>
  <si>
    <t xml:space="preserve">Veloster</t>
  </si>
  <si>
    <t xml:space="preserve">00901</t>
  </si>
  <si>
    <t xml:space="preserve">D-Max</t>
  </si>
  <si>
    <t xml:space="preserve">01001</t>
  </si>
  <si>
    <t xml:space="preserve">Carens</t>
  </si>
  <si>
    <t xml:space="preserve">01002</t>
  </si>
  <si>
    <t xml:space="preserve">Cerato</t>
  </si>
  <si>
    <t xml:space="preserve">01003</t>
  </si>
  <si>
    <t xml:space="preserve">Forte</t>
  </si>
  <si>
    <t xml:space="preserve">01004</t>
  </si>
  <si>
    <t xml:space="preserve">K3</t>
  </si>
  <si>
    <t xml:space="preserve">01005</t>
  </si>
  <si>
    <t xml:space="preserve">K5</t>
  </si>
  <si>
    <t xml:space="preserve">01006</t>
  </si>
  <si>
    <t xml:space="preserve">K7</t>
  </si>
  <si>
    <t xml:space="preserve">01007</t>
  </si>
  <si>
    <t xml:space="preserve">Morning</t>
  </si>
  <si>
    <t xml:space="preserve">01008</t>
  </si>
  <si>
    <t xml:space="preserve">Sportage</t>
  </si>
  <si>
    <t xml:space="preserve">01009</t>
  </si>
  <si>
    <t xml:space="preserve">Rio</t>
  </si>
  <si>
    <t xml:space="preserve">01010</t>
  </si>
  <si>
    <t xml:space="preserve">Rondo</t>
  </si>
  <si>
    <t xml:space="preserve">01011</t>
  </si>
  <si>
    <t xml:space="preserve">SEDONA</t>
  </si>
  <si>
    <t xml:space="preserve">01012</t>
  </si>
  <si>
    <t xml:space="preserve">Sorento</t>
  </si>
  <si>
    <t xml:space="preserve">01013</t>
  </si>
  <si>
    <t xml:space="preserve">Soul</t>
  </si>
  <si>
    <t xml:space="preserve">01101</t>
  </si>
  <si>
    <t xml:space="preserve">DISCOVERY</t>
  </si>
  <si>
    <t xml:space="preserve">01102</t>
  </si>
  <si>
    <t xml:space="preserve">EVOQUE</t>
  </si>
  <si>
    <t xml:space="preserve">01103</t>
  </si>
  <si>
    <t xml:space="preserve">HSE</t>
  </si>
  <si>
    <t xml:space="preserve">01104</t>
  </si>
  <si>
    <t xml:space="preserve">LR3</t>
  </si>
  <si>
    <t xml:space="preserve">01105</t>
  </si>
  <si>
    <t xml:space="preserve">LR4</t>
  </si>
  <si>
    <t xml:space="preserve">01106</t>
  </si>
  <si>
    <t xml:space="preserve">RANGE-ROVER</t>
  </si>
  <si>
    <t xml:space="preserve">01107</t>
  </si>
  <si>
    <t xml:space="preserve">SE</t>
  </si>
  <si>
    <t xml:space="preserve">01201</t>
  </si>
  <si>
    <t xml:space="preserve">ES</t>
  </si>
  <si>
    <t xml:space="preserve">01202</t>
  </si>
  <si>
    <t xml:space="preserve">GS</t>
  </si>
  <si>
    <t xml:space="preserve">01203</t>
  </si>
  <si>
    <t xml:space="preserve">GX</t>
  </si>
  <si>
    <t xml:space="preserve">01204</t>
  </si>
  <si>
    <t xml:space="preserve">IS</t>
  </si>
  <si>
    <t xml:space="preserve">01205</t>
  </si>
  <si>
    <t xml:space="preserve">LS</t>
  </si>
  <si>
    <t xml:space="preserve">01206</t>
  </si>
  <si>
    <t xml:space="preserve">LX</t>
  </si>
  <si>
    <t xml:space="preserve">01207</t>
  </si>
  <si>
    <t xml:space="preserve">NX</t>
  </si>
  <si>
    <t xml:space="preserve">01208</t>
  </si>
  <si>
    <t xml:space="preserve">RX</t>
  </si>
  <si>
    <t xml:space="preserve">01301</t>
  </si>
  <si>
    <t xml:space="preserve">BT50</t>
  </si>
  <si>
    <t xml:space="preserve">01302</t>
  </si>
  <si>
    <t xml:space="preserve">CX-5</t>
  </si>
  <si>
    <t xml:space="preserve">01303</t>
  </si>
  <si>
    <t xml:space="preserve">CX-9</t>
  </si>
  <si>
    <t xml:space="preserve">01304</t>
  </si>
  <si>
    <t xml:space="preserve">01305</t>
  </si>
  <si>
    <t xml:space="preserve">01306</t>
  </si>
  <si>
    <t xml:space="preserve">01401</t>
  </si>
  <si>
    <t xml:space="preserve">A Class</t>
  </si>
  <si>
    <t xml:space="preserve">01402</t>
  </si>
  <si>
    <t xml:space="preserve">C Class</t>
  </si>
  <si>
    <t xml:space="preserve">01403</t>
  </si>
  <si>
    <t xml:space="preserve">CLA</t>
  </si>
  <si>
    <t xml:space="preserve">01404</t>
  </si>
  <si>
    <t xml:space="preserve">E Class</t>
  </si>
  <si>
    <t xml:space="preserve">01405</t>
  </si>
  <si>
    <t xml:space="preserve">GLA</t>
  </si>
  <si>
    <t xml:space="preserve">01406</t>
  </si>
  <si>
    <t xml:space="preserve">S Class</t>
  </si>
  <si>
    <t xml:space="preserve">01407</t>
  </si>
  <si>
    <t xml:space="preserve">Sprinter</t>
  </si>
  <si>
    <t xml:space="preserve">01501</t>
  </si>
  <si>
    <t xml:space="preserve">CLUBMAN</t>
  </si>
  <si>
    <t xml:space="preserve">01502</t>
  </si>
  <si>
    <t xml:space="preserve">CONVERTIBLE</t>
  </si>
  <si>
    <t xml:space="preserve">01503</t>
  </si>
  <si>
    <t xml:space="preserve">HARDTOP</t>
  </si>
  <si>
    <t xml:space="preserve">01504</t>
  </si>
  <si>
    <t xml:space="preserve">HT</t>
  </si>
  <si>
    <t xml:space="preserve">01505</t>
  </si>
  <si>
    <t xml:space="preserve">S</t>
  </si>
  <si>
    <t xml:space="preserve">01601</t>
  </si>
  <si>
    <t xml:space="preserve">Attrage</t>
  </si>
  <si>
    <t xml:space="preserve">01602</t>
  </si>
  <si>
    <t xml:space="preserve">Grandis</t>
  </si>
  <si>
    <t xml:space="preserve">01603</t>
  </si>
  <si>
    <t xml:space="preserve">Mirage</t>
  </si>
  <si>
    <t xml:space="preserve">01604</t>
  </si>
  <si>
    <t xml:space="preserve">Outlander</t>
  </si>
  <si>
    <t xml:space="preserve">01605</t>
  </si>
  <si>
    <t xml:space="preserve">Pajero</t>
  </si>
  <si>
    <t xml:space="preserve">01606</t>
  </si>
  <si>
    <t xml:space="preserve">Triton</t>
  </si>
  <si>
    <t xml:space="preserve">01607</t>
  </si>
  <si>
    <t xml:space="preserve">Zinger</t>
  </si>
  <si>
    <t xml:space="preserve">01701</t>
  </si>
  <si>
    <t xml:space="preserve">370Z</t>
  </si>
  <si>
    <t xml:space="preserve">01702</t>
  </si>
  <si>
    <t xml:space="preserve">Blue Bird</t>
  </si>
  <si>
    <t xml:space="preserve">01703</t>
  </si>
  <si>
    <t xml:space="preserve">Grand Livina</t>
  </si>
  <si>
    <t xml:space="preserve">01704</t>
  </si>
  <si>
    <t xml:space="preserve">Juke</t>
  </si>
  <si>
    <t xml:space="preserve">01705</t>
  </si>
  <si>
    <t xml:space="preserve">Murano</t>
  </si>
  <si>
    <t xml:space="preserve">01706</t>
  </si>
  <si>
    <t xml:space="preserve">Navara</t>
  </si>
  <si>
    <t xml:space="preserve">01707</t>
  </si>
  <si>
    <t xml:space="preserve">Qashqai</t>
  </si>
  <si>
    <t xml:space="preserve">01708</t>
  </si>
  <si>
    <t xml:space="preserve">Sunny</t>
  </si>
  <si>
    <t xml:space="preserve">01709</t>
  </si>
  <si>
    <t xml:space="preserve">Teana</t>
  </si>
  <si>
    <t xml:space="preserve">01710</t>
  </si>
  <si>
    <t xml:space="preserve">Urvan</t>
  </si>
  <si>
    <t xml:space="preserve">01711</t>
  </si>
  <si>
    <t xml:space="preserve">X-trail</t>
  </si>
  <si>
    <t xml:space="preserve">01801</t>
  </si>
  <si>
    <t xml:space="preserve">01802</t>
  </si>
  <si>
    <t xml:space="preserve">01803</t>
  </si>
  <si>
    <t xml:space="preserve">01804</t>
  </si>
  <si>
    <t xml:space="preserve">01805</t>
  </si>
  <si>
    <t xml:space="preserve">RCZ</t>
  </si>
  <si>
    <t xml:space="preserve">01901</t>
  </si>
  <si>
    <t xml:space="preserve">01902</t>
  </si>
  <si>
    <t xml:space="preserve">PANAMERA</t>
  </si>
  <si>
    <t xml:space="preserve">02001</t>
  </si>
  <si>
    <t xml:space="preserve">FLUENCE</t>
  </si>
  <si>
    <t xml:space="preserve">02002</t>
  </si>
  <si>
    <t xml:space="preserve">KOLEOS</t>
  </si>
  <si>
    <t xml:space="preserve">02003</t>
  </si>
  <si>
    <t xml:space="preserve">LATITUDE</t>
  </si>
  <si>
    <t xml:space="preserve">02101</t>
  </si>
  <si>
    <t xml:space="preserve">QM5</t>
  </si>
  <si>
    <t xml:space="preserve">02102</t>
  </si>
  <si>
    <t xml:space="preserve">SM3</t>
  </si>
  <si>
    <t xml:space="preserve">02201</t>
  </si>
  <si>
    <t xml:space="preserve">CELERIO</t>
  </si>
  <si>
    <t xml:space="preserve">02202</t>
  </si>
  <si>
    <t xml:space="preserve">CIAZ</t>
  </si>
  <si>
    <t xml:space="preserve">02203</t>
  </si>
  <si>
    <t xml:space="preserve">SWIFT</t>
  </si>
  <si>
    <t xml:space="preserve">02204</t>
  </si>
  <si>
    <t xml:space="preserve">VITARA</t>
  </si>
  <si>
    <t xml:space="preserve">02301</t>
  </si>
  <si>
    <t xml:space="preserve">OLLIN</t>
  </si>
  <si>
    <t xml:space="preserve">02401</t>
  </si>
  <si>
    <t xml:space="preserve">Avalon</t>
  </si>
  <si>
    <t xml:space="preserve">02402</t>
  </si>
  <si>
    <t xml:space="preserve">Camry</t>
  </si>
  <si>
    <t xml:space="preserve">02403</t>
  </si>
  <si>
    <t xml:space="preserve">Corolla</t>
  </si>
  <si>
    <t xml:space="preserve">02404</t>
  </si>
  <si>
    <t xml:space="preserve">Fortuner</t>
  </si>
  <si>
    <t xml:space="preserve">02405</t>
  </si>
  <si>
    <t xml:space="preserve">Hiace</t>
  </si>
  <si>
    <t xml:space="preserve">02406</t>
  </si>
  <si>
    <t xml:space="preserve">Highlander</t>
  </si>
  <si>
    <t xml:space="preserve">02407</t>
  </si>
  <si>
    <t xml:space="preserve">Hilux</t>
  </si>
  <si>
    <t xml:space="preserve">02408</t>
  </si>
  <si>
    <t xml:space="preserve">Innova</t>
  </si>
  <si>
    <t xml:space="preserve">02409</t>
  </si>
  <si>
    <t xml:space="preserve">Land Cruiser</t>
  </si>
  <si>
    <t xml:space="preserve">02410</t>
  </si>
  <si>
    <t xml:space="preserve">Rav4</t>
  </si>
  <si>
    <t xml:space="preserve">02411</t>
  </si>
  <si>
    <t xml:space="preserve">Sienna</t>
  </si>
  <si>
    <t xml:space="preserve">02412</t>
  </si>
  <si>
    <t xml:space="preserve">Toyota</t>
  </si>
  <si>
    <t xml:space="preserve">02413</t>
  </si>
  <si>
    <t xml:space="preserve">Vios</t>
  </si>
  <si>
    <t xml:space="preserve">02414</t>
  </si>
  <si>
    <t xml:space="preserve">WIGO</t>
  </si>
  <si>
    <t xml:space="preserve">02415</t>
  </si>
  <si>
    <t xml:space="preserve">Yaris</t>
  </si>
  <si>
    <t xml:space="preserve">02501</t>
  </si>
  <si>
    <t xml:space="preserve">Fadil</t>
  </si>
  <si>
    <t xml:space="preserve">02502</t>
  </si>
  <si>
    <t xml:space="preserve">Lux</t>
  </si>
  <si>
    <t xml:space="preserve">02601</t>
  </si>
  <si>
    <t xml:space="preserve">CC</t>
  </si>
  <si>
    <t xml:space="preserve">02602</t>
  </si>
  <si>
    <t xml:space="preserve">EOS</t>
  </si>
  <si>
    <t xml:space="preserve">02603</t>
  </si>
  <si>
    <t xml:space="preserve">GLI</t>
  </si>
  <si>
    <t xml:space="preserve">02604</t>
  </si>
  <si>
    <t xml:space="preserve">BEETLE</t>
  </si>
  <si>
    <t xml:space="preserve">02605</t>
  </si>
  <si>
    <t xml:space="preserve">SCIROCCO</t>
  </si>
  <si>
    <t xml:space="preserve">02606</t>
  </si>
  <si>
    <t xml:space="preserve">TIGUAN</t>
  </si>
  <si>
    <t xml:space="preserve">02607</t>
  </si>
  <si>
    <t xml:space="preserve">OTHER</t>
  </si>
  <si>
    <t xml:space="preserve">Cấu trúc mã Hiệu xe: 08 chữ số (xxxyyzzz)</t>
  </si>
  <si>
    <t xml:space="preserve">xxx: mã Hãng xe tương ứng</t>
  </si>
  <si>
    <t xml:space="preserve">yy: mã Nhóm hiệu xe tương ứng</t>
  </si>
  <si>
    <t xml:space="preserve">zzz: số thứ tự tăng dần của mã Hiệu xe hệ thống tự sinh ra, bắt đầu từ 001</t>
  </si>
  <si>
    <t xml:space="preserve">Mã Xe</t>
  </si>
  <si>
    <t xml:space="preserve">Tên Hiệu xe</t>
  </si>
  <si>
    <t xml:space="preserve">Mã nhóm hiệu xe</t>
  </si>
  <si>
    <t xml:space="preserve">Mã dòng xe</t>
  </si>
  <si>
    <t xml:space="preserve">Tên nhóm xe</t>
  </si>
  <si>
    <t xml:space="preserve">Mã loại xe</t>
  </si>
  <si>
    <t xml:space="preserve">Tên Dòng xe</t>
  </si>
  <si>
    <t xml:space="preserve">Dung tích</t>
  </si>
  <si>
    <t xml:space="preserve">Nhiên liệu</t>
  </si>
  <si>
    <t xml:space="preserve">Kiểu hộp số (AT/MT)</t>
  </si>
  <si>
    <t xml:space="preserve">Số chỗ ngồi</t>
  </si>
  <si>
    <t xml:space="preserve">000000001</t>
  </si>
  <si>
    <t xml:space="preserve">MDS TECH PACKAGE 3.7</t>
  </si>
  <si>
    <t xml:space="preserve">SUV</t>
  </si>
  <si>
    <t xml:space="preserve">Xăng</t>
  </si>
  <si>
    <t xml:space="preserve">AT</t>
  </si>
  <si>
    <t xml:space="preserve">K/C</t>
  </si>
  <si>
    <t xml:space="preserve">000000002</t>
  </si>
  <si>
    <t xml:space="preserve">MDX 3.5</t>
  </si>
  <si>
    <t xml:space="preserve">Dầu</t>
  </si>
  <si>
    <t xml:space="preserve">MT</t>
  </si>
  <si>
    <t xml:space="preserve">000000003</t>
  </si>
  <si>
    <t xml:space="preserve">MDX BASE 3.7</t>
  </si>
  <si>
    <t xml:space="preserve">Điện</t>
  </si>
  <si>
    <t xml:space="preserve">000000004</t>
  </si>
  <si>
    <t xml:space="preserve">MDX SPORT PACKAGE 3.7</t>
  </si>
  <si>
    <t xml:space="preserve">000000005</t>
  </si>
  <si>
    <t xml:space="preserve">MDX TECH 2011</t>
  </si>
  <si>
    <t xml:space="preserve">000000006</t>
  </si>
  <si>
    <t xml:space="preserve">RDX 2.3</t>
  </si>
  <si>
    <t xml:space="preserve">000000007</t>
  </si>
  <si>
    <t xml:space="preserve">RL 3.5</t>
  </si>
  <si>
    <t xml:space="preserve">000000008</t>
  </si>
  <si>
    <t xml:space="preserve">RL CMBS/PAX 3.5</t>
  </si>
  <si>
    <t xml:space="preserve">000000009</t>
  </si>
  <si>
    <t xml:space="preserve">RL TECHNOLOGY 3.5</t>
  </si>
  <si>
    <t xml:space="preserve">000000010</t>
  </si>
  <si>
    <t xml:space="preserve">TECHNOLOGY 2.3</t>
  </si>
  <si>
    <t xml:space="preserve">000000011</t>
  </si>
  <si>
    <t xml:space="preserve">TL 3.2</t>
  </si>
  <si>
    <t xml:space="preserve">000000012</t>
  </si>
  <si>
    <t xml:space="preserve">TL TYPE-S 3.5</t>
  </si>
  <si>
    <t xml:space="preserve">000000013</t>
  </si>
  <si>
    <t xml:space="preserve">TSX AT 2.4</t>
  </si>
  <si>
    <t xml:space="preserve">000000014</t>
  </si>
  <si>
    <t xml:space="preserve">TSX MT 2.4</t>
  </si>
  <si>
    <t xml:space="preserve">000000015</t>
  </si>
  <si>
    <t xml:space="preserve">A3 1.4</t>
  </si>
  <si>
    <t xml:space="preserve">000000016</t>
  </si>
  <si>
    <t xml:space="preserve">A3 1.8</t>
  </si>
  <si>
    <t xml:space="preserve">000000017</t>
  </si>
  <si>
    <t xml:space="preserve">A4 1.8</t>
  </si>
  <si>
    <t xml:space="preserve">000000018</t>
  </si>
  <si>
    <t xml:space="preserve">A5 2.0</t>
  </si>
  <si>
    <t xml:space="preserve">000000019</t>
  </si>
  <si>
    <t xml:space="preserve">A6 2.0</t>
  </si>
  <si>
    <t xml:space="preserve">000000020</t>
  </si>
  <si>
    <t xml:space="preserve">A6 3.0</t>
  </si>
  <si>
    <t xml:space="preserve">000000021</t>
  </si>
  <si>
    <t xml:space="preserve">A7 3.0</t>
  </si>
  <si>
    <t xml:space="preserve">000000022</t>
  </si>
  <si>
    <t xml:space="preserve">A8 3.0</t>
  </si>
  <si>
    <t xml:space="preserve">000000023</t>
  </si>
  <si>
    <t xml:space="preserve">Q3 2.0</t>
  </si>
  <si>
    <t xml:space="preserve">000000024</t>
  </si>
  <si>
    <t xml:space="preserve">Q5 2.0</t>
  </si>
  <si>
    <t xml:space="preserve">000000025</t>
  </si>
  <si>
    <t xml:space="preserve">Q7 3.0</t>
  </si>
  <si>
    <t xml:space="preserve">000000026</t>
  </si>
  <si>
    <t xml:space="preserve">000000027</t>
  </si>
  <si>
    <t xml:space="preserve">000000028</t>
  </si>
  <si>
    <t xml:space="preserve">000000029</t>
  </si>
  <si>
    <t xml:space="preserve">000000030</t>
  </si>
  <si>
    <t xml:space="preserve">320i Convertible</t>
  </si>
  <si>
    <t xml:space="preserve">000000031</t>
  </si>
  <si>
    <t xml:space="preserve">320i GT Gran Turismo</t>
  </si>
  <si>
    <t xml:space="preserve">000000032</t>
  </si>
  <si>
    <t xml:space="preserve">000000033</t>
  </si>
  <si>
    <t xml:space="preserve">000000034</t>
  </si>
  <si>
    <t xml:space="preserve">328i GT</t>
  </si>
  <si>
    <t xml:space="preserve">000000035</t>
  </si>
  <si>
    <t xml:space="preserve">000000036</t>
  </si>
  <si>
    <t xml:space="preserve">420i Convertible Mui trần</t>
  </si>
  <si>
    <t xml:space="preserve">000000037</t>
  </si>
  <si>
    <t xml:space="preserve">420i Coupe Hai cửa</t>
  </si>
  <si>
    <t xml:space="preserve">000000038</t>
  </si>
  <si>
    <t xml:space="preserve">428i Convertible Mui trần</t>
  </si>
  <si>
    <t xml:space="preserve">000000039</t>
  </si>
  <si>
    <t xml:space="preserve">428i Coupe Hai cửa</t>
  </si>
  <si>
    <t xml:space="preserve">000000040</t>
  </si>
  <si>
    <t xml:space="preserve">000000041</t>
  </si>
  <si>
    <t xml:space="preserve">000000042</t>
  </si>
  <si>
    <t xml:space="preserve">000000043</t>
  </si>
  <si>
    <t xml:space="preserve">528i GT Gran Turismo</t>
  </si>
  <si>
    <t xml:space="preserve">000000044</t>
  </si>
  <si>
    <t xml:space="preserve">000000045</t>
  </si>
  <si>
    <t xml:space="preserve">000000046</t>
  </si>
  <si>
    <t xml:space="preserve">000000047</t>
  </si>
  <si>
    <t xml:space="preserve">000000048</t>
  </si>
  <si>
    <t xml:space="preserve">000000049</t>
  </si>
  <si>
    <t xml:space="preserve">000000050</t>
  </si>
  <si>
    <t xml:space="preserve">000000051</t>
  </si>
  <si>
    <t xml:space="preserve">000000052</t>
  </si>
  <si>
    <t xml:space="preserve">000000053</t>
  </si>
  <si>
    <t xml:space="preserve">X3 xDrive 20i/20d</t>
  </si>
  <si>
    <t xml:space="preserve">000000054</t>
  </si>
  <si>
    <t xml:space="preserve">X3 xDrive 28i</t>
  </si>
  <si>
    <t xml:space="preserve">000000055</t>
  </si>
  <si>
    <t xml:space="preserve">X4 xDrive 28i</t>
  </si>
  <si>
    <t xml:space="preserve">000000056</t>
  </si>
  <si>
    <t xml:space="preserve">X5 xDrive 30d</t>
  </si>
  <si>
    <t xml:space="preserve">000000057</t>
  </si>
  <si>
    <t xml:space="preserve">X5 xDrive 35i</t>
  </si>
  <si>
    <t xml:space="preserve">000000058</t>
  </si>
  <si>
    <t xml:space="preserve">X5 xDrive 50i</t>
  </si>
  <si>
    <t xml:space="preserve">000000059</t>
  </si>
  <si>
    <t xml:space="preserve">X6 xDrive 30d</t>
  </si>
  <si>
    <t xml:space="preserve">000000060</t>
  </si>
  <si>
    <t xml:space="preserve">X6 xDrive 35i</t>
  </si>
  <si>
    <t xml:space="preserve">000000061</t>
  </si>
  <si>
    <t xml:space="preserve">Z4 xDrive 20i</t>
  </si>
  <si>
    <t xml:space="preserve">000000062</t>
  </si>
  <si>
    <t xml:space="preserve">Aveo 1.5 AT</t>
  </si>
  <si>
    <t xml:space="preserve">000000063</t>
  </si>
  <si>
    <t xml:space="preserve">Aveo 1.5 MT</t>
  </si>
  <si>
    <t xml:space="preserve">000000064</t>
  </si>
  <si>
    <t xml:space="preserve">Captiva LT Máy dầu</t>
  </si>
  <si>
    <t xml:space="preserve">000000065</t>
  </si>
  <si>
    <t xml:space="preserve">Captiva LT Máy xăng</t>
  </si>
  <si>
    <t xml:space="preserve">000000066</t>
  </si>
  <si>
    <t xml:space="preserve">Captiva LTZ</t>
  </si>
  <si>
    <t xml:space="preserve">000000067</t>
  </si>
  <si>
    <t xml:space="preserve">Colorado High Country</t>
  </si>
  <si>
    <t xml:space="preserve">000000068</t>
  </si>
  <si>
    <t xml:space="preserve">Colorado LT 4x2</t>
  </si>
  <si>
    <t xml:space="preserve">000000069</t>
  </si>
  <si>
    <t xml:space="preserve">Colorado LT 4x4</t>
  </si>
  <si>
    <t xml:space="preserve">000000070</t>
  </si>
  <si>
    <t xml:space="preserve">Colorado LTZ 4x4 AT</t>
  </si>
  <si>
    <t xml:space="preserve">000000071</t>
  </si>
  <si>
    <t xml:space="preserve">Colorado LTZ 4x4 MT</t>
  </si>
  <si>
    <t xml:space="preserve">000000072</t>
  </si>
  <si>
    <t xml:space="preserve">Cruze 1.6 EX/SE/Max</t>
  </si>
  <si>
    <t xml:space="preserve">000000073</t>
  </si>
  <si>
    <t xml:space="preserve">Cruze 1.6 LS/LT</t>
  </si>
  <si>
    <t xml:space="preserve">000000074</t>
  </si>
  <si>
    <t xml:space="preserve">Cruze 1.8 LTZ</t>
  </si>
  <si>
    <t xml:space="preserve">000000075</t>
  </si>
  <si>
    <t xml:space="preserve">Cruze CDX</t>
  </si>
  <si>
    <t xml:space="preserve">000000076</t>
  </si>
  <si>
    <t xml:space="preserve">HATCHBACK</t>
  </si>
  <si>
    <t xml:space="preserve">000000077</t>
  </si>
  <si>
    <t xml:space="preserve">Orlando LS 1.8</t>
  </si>
  <si>
    <t xml:space="preserve">000000078</t>
  </si>
  <si>
    <t xml:space="preserve">Orlando LT 1.8 MT</t>
  </si>
  <si>
    <t xml:space="preserve">000000079</t>
  </si>
  <si>
    <t xml:space="preserve">Orlando LTZ 1.8</t>
  </si>
  <si>
    <t xml:space="preserve">000000080</t>
  </si>
  <si>
    <t xml:space="preserve">Spark LS 1.0 MT</t>
  </si>
  <si>
    <t xml:space="preserve">000000081</t>
  </si>
  <si>
    <t xml:space="preserve">Spark LS 1.2 MT</t>
  </si>
  <si>
    <t xml:space="preserve">000000082</t>
  </si>
  <si>
    <t xml:space="preserve">Spark LT 1.0 MT</t>
  </si>
  <si>
    <t xml:space="preserve">000000083</t>
  </si>
  <si>
    <t xml:space="preserve">Spark LT 1.2 MT</t>
  </si>
  <si>
    <t xml:space="preserve">000000084</t>
  </si>
  <si>
    <t xml:space="preserve">Spark LTZ 1.0 AT</t>
  </si>
  <si>
    <t xml:space="preserve">000000085</t>
  </si>
  <si>
    <t xml:space="preserve">Spark Van 1.0 AT</t>
  </si>
  <si>
    <t xml:space="preserve">000000086</t>
  </si>
  <si>
    <t xml:space="preserve">500 1.2 MPI</t>
  </si>
  <si>
    <t xml:space="preserve">000000087</t>
  </si>
  <si>
    <t xml:space="preserve">500 Lounge 1.2 AT</t>
  </si>
  <si>
    <t xml:space="preserve">000000088</t>
  </si>
  <si>
    <t xml:space="preserve">Bravo 1.4</t>
  </si>
  <si>
    <t xml:space="preserve">000000089</t>
  </si>
  <si>
    <t xml:space="preserve">Punto 1.4 AT</t>
  </si>
  <si>
    <t xml:space="preserve">000000090</t>
  </si>
  <si>
    <t xml:space="preserve">Ecosport 1.5 AT Trend</t>
  </si>
  <si>
    <t xml:space="preserve">000000091</t>
  </si>
  <si>
    <t xml:space="preserve">Ecosport 1.5 AT Trend+</t>
  </si>
  <si>
    <t xml:space="preserve">000000092</t>
  </si>
  <si>
    <t xml:space="preserve">Ecosport 1.5L AT Titanium</t>
  </si>
  <si>
    <t xml:space="preserve">000000093</t>
  </si>
  <si>
    <t xml:space="preserve">Ecosport 1.5L MT Trend</t>
  </si>
  <si>
    <t xml:space="preserve">000000094</t>
  </si>
  <si>
    <t xml:space="preserve">Escape XLS 2.3L 4x2</t>
  </si>
  <si>
    <t xml:space="preserve">000000095</t>
  </si>
  <si>
    <t xml:space="preserve">Escape XLT 2.3L 4x4</t>
  </si>
  <si>
    <t xml:space="preserve">000000096</t>
  </si>
  <si>
    <t xml:space="preserve">Escape XLT 3.0</t>
  </si>
  <si>
    <t xml:space="preserve">000000097</t>
  </si>
  <si>
    <t xml:space="preserve">Everest 4x2</t>
  </si>
  <si>
    <t xml:space="preserve">000000098</t>
  </si>
  <si>
    <t xml:space="preserve">Everest 4x2 AT</t>
  </si>
  <si>
    <t xml:space="preserve">000000099</t>
  </si>
  <si>
    <t xml:space="preserve">Everest 4x2 MT</t>
  </si>
  <si>
    <t xml:space="preserve">000000100</t>
  </si>
  <si>
    <t xml:space="preserve">Everest 4x4 MT</t>
  </si>
  <si>
    <t xml:space="preserve">000000101</t>
  </si>
  <si>
    <t xml:space="preserve">Fiesta 1.0 AT Sport</t>
  </si>
  <si>
    <t xml:space="preserve">000000102</t>
  </si>
  <si>
    <t xml:space="preserve">Fiesta 1.5 AT Titanium</t>
  </si>
  <si>
    <t xml:space="preserve">000000103</t>
  </si>
  <si>
    <t xml:space="preserve">Fiesta 1.5L Sport</t>
  </si>
  <si>
    <t xml:space="preserve">000000104</t>
  </si>
  <si>
    <t xml:space="preserve">Fiesta 4D Trend</t>
  </si>
  <si>
    <t xml:space="preserve">000000105</t>
  </si>
  <si>
    <t xml:space="preserve">Fiesta 5D Trend</t>
  </si>
  <si>
    <t xml:space="preserve">000000106</t>
  </si>
  <si>
    <t xml:space="preserve">Focus 1.6L Ambiente</t>
  </si>
  <si>
    <t xml:space="preserve">000000107</t>
  </si>
  <si>
    <t xml:space="preserve">Focus 1.6L Trend</t>
  </si>
  <si>
    <t xml:space="preserve">000000108</t>
  </si>
  <si>
    <t xml:space="preserve">Focus 1.8 Hatchback</t>
  </si>
  <si>
    <t xml:space="preserve">000000109</t>
  </si>
  <si>
    <t xml:space="preserve">Focus 1.8 Sedan</t>
  </si>
  <si>
    <t xml:space="preserve">000000110</t>
  </si>
  <si>
    <t xml:space="preserve">Focus 2.0 L SportS/ Eco</t>
  </si>
  <si>
    <t xml:space="preserve">000000111</t>
  </si>
  <si>
    <t xml:space="preserve">Focus 2.0 L/AT Titanium</t>
  </si>
  <si>
    <t xml:space="preserve">000000112</t>
  </si>
  <si>
    <t xml:space="preserve">Mondeo 2.3 L AT</t>
  </si>
  <si>
    <t xml:space="preserve">000000113</t>
  </si>
  <si>
    <t xml:space="preserve">Ranger Wildtrack 2.2</t>
  </si>
  <si>
    <t xml:space="preserve">000000114</t>
  </si>
  <si>
    <t xml:space="preserve">Ranger Wildtrack 3.2</t>
  </si>
  <si>
    <t xml:space="preserve">000000115</t>
  </si>
  <si>
    <t xml:space="preserve">Ranger XL 2.2 4x4 Chasis</t>
  </si>
  <si>
    <t xml:space="preserve">000000116</t>
  </si>
  <si>
    <t xml:space="preserve">Ranger XL 2.2 4x4 MT</t>
  </si>
  <si>
    <t xml:space="preserve">000000117</t>
  </si>
  <si>
    <t xml:space="preserve">Ranger XLS 2.2 AT</t>
  </si>
  <si>
    <t xml:space="preserve">000000118</t>
  </si>
  <si>
    <t xml:space="preserve">Ranger XLS 2.2 MT</t>
  </si>
  <si>
    <t xml:space="preserve">000000119</t>
  </si>
  <si>
    <t xml:space="preserve">Ranger XLT 2.2 4x2</t>
  </si>
  <si>
    <t xml:space="preserve">000000120</t>
  </si>
  <si>
    <t xml:space="preserve">Ranger XLT 2.2 4x4</t>
  </si>
  <si>
    <t xml:space="preserve">000000121</t>
  </si>
  <si>
    <t xml:space="preserve">Transit Luxury</t>
  </si>
  <si>
    <t xml:space="preserve">000000122</t>
  </si>
  <si>
    <t xml:space="preserve">Transit Standard</t>
  </si>
  <si>
    <t xml:space="preserve">000000123</t>
  </si>
  <si>
    <t xml:space="preserve">Accord 2.4L</t>
  </si>
  <si>
    <t xml:space="preserve">000000124</t>
  </si>
  <si>
    <t xml:space="preserve">Accord 3.5L AT V6</t>
  </si>
  <si>
    <t xml:space="preserve">000000125</t>
  </si>
  <si>
    <t xml:space="preserve">City 1.5 AT</t>
  </si>
  <si>
    <t xml:space="preserve">000000126</t>
  </si>
  <si>
    <t xml:space="preserve">City 1.5 MT</t>
  </si>
  <si>
    <t xml:space="preserve">000000127</t>
  </si>
  <si>
    <t xml:space="preserve">Civic 1.8 AT</t>
  </si>
  <si>
    <t xml:space="preserve">000000128</t>
  </si>
  <si>
    <t xml:space="preserve">Civic 1.8 MT</t>
  </si>
  <si>
    <t xml:space="preserve">000000129</t>
  </si>
  <si>
    <t xml:space="preserve">Civic 2.0 AT</t>
  </si>
  <si>
    <t xml:space="preserve">000000130</t>
  </si>
  <si>
    <t xml:space="preserve">Civic Modulo 1.8 AT</t>
  </si>
  <si>
    <t xml:space="preserve">000000131</t>
  </si>
  <si>
    <t xml:space="preserve">Civic Modulo 2.0 AT</t>
  </si>
  <si>
    <t xml:space="preserve">000000132</t>
  </si>
  <si>
    <t xml:space="preserve">CRV 2.0</t>
  </si>
  <si>
    <t xml:space="preserve">000000133</t>
  </si>
  <si>
    <t xml:space="preserve">CRV 2.4 AT</t>
  </si>
  <si>
    <t xml:space="preserve">000000134</t>
  </si>
  <si>
    <t xml:space="preserve">Accent Hatchback</t>
  </si>
  <si>
    <t xml:space="preserve">000000135</t>
  </si>
  <si>
    <t xml:space="preserve">Accent Sedan 1.4 AT</t>
  </si>
  <si>
    <t xml:space="preserve">000000136</t>
  </si>
  <si>
    <t xml:space="preserve">Accent Sedan 1.4 MT</t>
  </si>
  <si>
    <t xml:space="preserve">000000137</t>
  </si>
  <si>
    <t xml:space="preserve">avante 1.6 AT</t>
  </si>
  <si>
    <t xml:space="preserve">000000138</t>
  </si>
  <si>
    <t xml:space="preserve">avante 1.6 MT</t>
  </si>
  <si>
    <t xml:space="preserve">000000139</t>
  </si>
  <si>
    <t xml:space="preserve">avante 2.0 AT</t>
  </si>
  <si>
    <t xml:space="preserve">000000140</t>
  </si>
  <si>
    <t xml:space="preserve">Creta Máy dầu</t>
  </si>
  <si>
    <t xml:space="preserve">000000141</t>
  </si>
  <si>
    <t xml:space="preserve">Creta Máy xăng</t>
  </si>
  <si>
    <t xml:space="preserve">000000142</t>
  </si>
  <si>
    <t xml:space="preserve">Elantra 1.6 AT</t>
  </si>
  <si>
    <t xml:space="preserve">000000143</t>
  </si>
  <si>
    <t xml:space="preserve">Elantra 1.6 MT</t>
  </si>
  <si>
    <t xml:space="preserve">000000144</t>
  </si>
  <si>
    <t xml:space="preserve">Elantra 1.8 AT</t>
  </si>
  <si>
    <t xml:space="preserve">000000145</t>
  </si>
  <si>
    <t xml:space="preserve">Elantra 1.8 MT</t>
  </si>
  <si>
    <t xml:space="preserve">000000146</t>
  </si>
  <si>
    <t xml:space="preserve">Eon 1.0 MT</t>
  </si>
  <si>
    <t xml:space="preserve">000000147</t>
  </si>
  <si>
    <t xml:space="preserve">Genesis Coupe</t>
  </si>
  <si>
    <t xml:space="preserve">000000148</t>
  </si>
  <si>
    <t xml:space="preserve">i10 1.0 AT / grand - Hatchback</t>
  </si>
  <si>
    <t xml:space="preserve">000000149</t>
  </si>
  <si>
    <t xml:space="preserve">i10 1.0 MT / grand - Base</t>
  </si>
  <si>
    <t xml:space="preserve">000000150</t>
  </si>
  <si>
    <t xml:space="preserve">i10 1.0 MT / grand - Hatchback</t>
  </si>
  <si>
    <t xml:space="preserve">000000151</t>
  </si>
  <si>
    <t xml:space="preserve">i10 1.2 AT / grand - Hatchback</t>
  </si>
  <si>
    <t xml:space="preserve">000000152</t>
  </si>
  <si>
    <t xml:space="preserve">i10 1.2 AT / grand - Sedan</t>
  </si>
  <si>
    <t xml:space="preserve">000000153</t>
  </si>
  <si>
    <t xml:space="preserve">i10 1.2 MT / grand - Hatchback</t>
  </si>
  <si>
    <t xml:space="preserve">000000154</t>
  </si>
  <si>
    <t xml:space="preserve">i10 1.2 MT / grand - Sedan</t>
  </si>
  <si>
    <t xml:space="preserve">000000155</t>
  </si>
  <si>
    <t xml:space="preserve">i10 1.2 MT Hatchback / grand - Base</t>
  </si>
  <si>
    <t xml:space="preserve">000000156</t>
  </si>
  <si>
    <t xml:space="preserve">i10 1.2 MT Sedan / grand - Base</t>
  </si>
  <si>
    <t xml:space="preserve">000000157</t>
  </si>
  <si>
    <t xml:space="preserve">000000158</t>
  </si>
  <si>
    <t xml:space="preserve">i20 active</t>
  </si>
  <si>
    <t xml:space="preserve">000000159</t>
  </si>
  <si>
    <t xml:space="preserve">000000160</t>
  </si>
  <si>
    <t xml:space="preserve">Santafe Máy dầu , 2 cầu, 7 chỗ</t>
  </si>
  <si>
    <t xml:space="preserve">000000161</t>
  </si>
  <si>
    <t xml:space="preserve">Santafe Máy dầu, 1 cầu, 5 chỗ</t>
  </si>
  <si>
    <t xml:space="preserve">000000162</t>
  </si>
  <si>
    <t xml:space="preserve">Santafe Máy dầu, 1 cầu, 7 chỗ</t>
  </si>
  <si>
    <t xml:space="preserve">000000163</t>
  </si>
  <si>
    <t xml:space="preserve">Santafe Máy xăng, 1 cầu, 5 chỗ</t>
  </si>
  <si>
    <t xml:space="preserve">000000164</t>
  </si>
  <si>
    <t xml:space="preserve">Santafe Máy xăng, 1 cầu, 7 chỗ</t>
  </si>
  <si>
    <t xml:space="preserve">000000165</t>
  </si>
  <si>
    <t xml:space="preserve">Santafe Máy xăng, 2 cầu, 7 chỗ</t>
  </si>
  <si>
    <t xml:space="preserve">000000166</t>
  </si>
  <si>
    <t xml:space="preserve">SOLATI 2.5</t>
  </si>
  <si>
    <t xml:space="preserve">MPV</t>
  </si>
  <si>
    <t xml:space="preserve">000000167</t>
  </si>
  <si>
    <t xml:space="preserve">000000168</t>
  </si>
  <si>
    <t xml:space="preserve">Starex 3 chỗ</t>
  </si>
  <si>
    <t xml:space="preserve">000000169</t>
  </si>
  <si>
    <t xml:space="preserve">Starex 6 chỗ, máy dầu</t>
  </si>
  <si>
    <t xml:space="preserve">000000170</t>
  </si>
  <si>
    <t xml:space="preserve">Starex 6 chỗ, máy xăng</t>
  </si>
  <si>
    <t xml:space="preserve">000000171</t>
  </si>
  <si>
    <t xml:space="preserve">Starex 9 chỗ, máy dầu</t>
  </si>
  <si>
    <t xml:space="preserve">000000172</t>
  </si>
  <si>
    <t xml:space="preserve">Starex 9 chỗ, máy xăng</t>
  </si>
  <si>
    <t xml:space="preserve">000000173</t>
  </si>
  <si>
    <t xml:space="preserve">Starex cứu thương Máy dầu</t>
  </si>
  <si>
    <t xml:space="preserve">000000174</t>
  </si>
  <si>
    <t xml:space="preserve">Starex cứu thương Máy xăng</t>
  </si>
  <si>
    <t xml:space="preserve">000000175</t>
  </si>
  <si>
    <t xml:space="preserve">Tucson 2.0</t>
  </si>
  <si>
    <t xml:space="preserve">000000176</t>
  </si>
  <si>
    <t xml:space="preserve">Tucson 2.0 Special</t>
  </si>
  <si>
    <t xml:space="preserve">000000177</t>
  </si>
  <si>
    <t xml:space="preserve">Tucson 2.4</t>
  </si>
  <si>
    <t xml:space="preserve">000000178</t>
  </si>
  <si>
    <t xml:space="preserve">000000179</t>
  </si>
  <si>
    <t xml:space="preserve">D Max Gold AT</t>
  </si>
  <si>
    <t xml:space="preserve">000000180</t>
  </si>
  <si>
    <t xml:space="preserve">D Max LS AT 2 WD</t>
  </si>
  <si>
    <t xml:space="preserve">000000181</t>
  </si>
  <si>
    <t xml:space="preserve">D Max LS AT 4 WD</t>
  </si>
  <si>
    <t xml:space="preserve">000000182</t>
  </si>
  <si>
    <t xml:space="preserve">D Max LS MT 2 WD</t>
  </si>
  <si>
    <t xml:space="preserve">000000183</t>
  </si>
  <si>
    <t xml:space="preserve">D Max LS MT 4 WD</t>
  </si>
  <si>
    <t xml:space="preserve">000000184</t>
  </si>
  <si>
    <t xml:space="preserve">D Max S MT 4WD</t>
  </si>
  <si>
    <t xml:space="preserve">000000185</t>
  </si>
  <si>
    <t xml:space="preserve">Carens 1.6</t>
  </si>
  <si>
    <t xml:space="preserve">000000186</t>
  </si>
  <si>
    <t xml:space="preserve">Carens 2.0 EX/SX AT</t>
  </si>
  <si>
    <t xml:space="preserve">000000187</t>
  </si>
  <si>
    <t xml:space="preserve">Carens 2.0 EX/SX MT</t>
  </si>
  <si>
    <t xml:space="preserve">000000188</t>
  </si>
  <si>
    <t xml:space="preserve">Cerato Hatchback</t>
  </si>
  <si>
    <t xml:space="preserve">000000189</t>
  </si>
  <si>
    <t xml:space="preserve">Cerato Koup</t>
  </si>
  <si>
    <t xml:space="preserve">000000190</t>
  </si>
  <si>
    <t xml:space="preserve">Cerato Sedan</t>
  </si>
  <si>
    <t xml:space="preserve">000000191</t>
  </si>
  <si>
    <t xml:space="preserve">Forte Nhập khẩu, số sàn</t>
  </si>
  <si>
    <t xml:space="preserve">000000192</t>
  </si>
  <si>
    <t xml:space="preserve">Forte Nhập khẩu, tự động</t>
  </si>
  <si>
    <t xml:space="preserve">000000193</t>
  </si>
  <si>
    <t xml:space="preserve">Forte Trong nước, số sàn</t>
  </si>
  <si>
    <t xml:space="preserve">000000194</t>
  </si>
  <si>
    <t xml:space="preserve">Forte Trong nước, tự động</t>
  </si>
  <si>
    <t xml:space="preserve">000000195</t>
  </si>
  <si>
    <t xml:space="preserve">K3 1.6 AT</t>
  </si>
  <si>
    <t xml:space="preserve">000000196</t>
  </si>
  <si>
    <t xml:space="preserve">K3 1.6 EXAT</t>
  </si>
  <si>
    <t xml:space="preserve">000000197</t>
  </si>
  <si>
    <t xml:space="preserve">K3 1.6 MT</t>
  </si>
  <si>
    <t xml:space="preserve">000000198</t>
  </si>
  <si>
    <t xml:space="preserve">K3 2.0 AT</t>
  </si>
  <si>
    <t xml:space="preserve">000000199</t>
  </si>
  <si>
    <t xml:space="preserve">K5 Optima</t>
  </si>
  <si>
    <t xml:space="preserve">000000200</t>
  </si>
  <si>
    <t xml:space="preserve">K7 Cadenza</t>
  </si>
  <si>
    <t xml:space="preserve">000000201</t>
  </si>
  <si>
    <t xml:space="preserve">Morning EX/LX AT</t>
  </si>
  <si>
    <t xml:space="preserve">000000202</t>
  </si>
  <si>
    <t xml:space="preserve">Morning EX/LX MT</t>
  </si>
  <si>
    <t xml:space="preserve">000000203</t>
  </si>
  <si>
    <t xml:space="preserve">Morning Nhập khẩu AT</t>
  </si>
  <si>
    <t xml:space="preserve">000000204</t>
  </si>
  <si>
    <t xml:space="preserve">Morning Nhập khẩu MT</t>
  </si>
  <si>
    <t xml:space="preserve">000000205</t>
  </si>
  <si>
    <t xml:space="preserve">Morning S/Si/SX AT</t>
  </si>
  <si>
    <t xml:space="preserve">000000206</t>
  </si>
  <si>
    <t xml:space="preserve">Morning S/Si/SX MT</t>
  </si>
  <si>
    <t xml:space="preserve">000000207</t>
  </si>
  <si>
    <t xml:space="preserve">Morning Van</t>
  </si>
  <si>
    <t xml:space="preserve">000000208</t>
  </si>
  <si>
    <t xml:space="preserve">New Sportage</t>
  </si>
  <si>
    <t xml:space="preserve">000000209</t>
  </si>
  <si>
    <t xml:space="preserve">Rio 1.4 AT Hatchback</t>
  </si>
  <si>
    <t xml:space="preserve">000000210</t>
  </si>
  <si>
    <t xml:space="preserve">Rio 1.4 AT Sedan</t>
  </si>
  <si>
    <t xml:space="preserve">000000211</t>
  </si>
  <si>
    <t xml:space="preserve">Rondo D AT 1.7</t>
  </si>
  <si>
    <t xml:space="preserve">000000212</t>
  </si>
  <si>
    <t xml:space="preserve">Rondo D MT 1.7</t>
  </si>
  <si>
    <t xml:space="preserve">000000213</t>
  </si>
  <si>
    <t xml:space="preserve">Rondo G AT</t>
  </si>
  <si>
    <t xml:space="preserve">000000214</t>
  </si>
  <si>
    <t xml:space="preserve">Rondo G ATH</t>
  </si>
  <si>
    <t xml:space="preserve">000000215</t>
  </si>
  <si>
    <t xml:space="preserve">000000216</t>
  </si>
  <si>
    <t xml:space="preserve">Sorento D AT</t>
  </si>
  <si>
    <t xml:space="preserve">000000217</t>
  </si>
  <si>
    <t xml:space="preserve">Sorento D MT</t>
  </si>
  <si>
    <t xml:space="preserve">000000218</t>
  </si>
  <si>
    <t xml:space="preserve">Sorento G AT</t>
  </si>
  <si>
    <t xml:space="preserve">000000219</t>
  </si>
  <si>
    <t xml:space="preserve">Sorento G ATH</t>
  </si>
  <si>
    <t xml:space="preserve">000000220</t>
  </si>
  <si>
    <t xml:space="preserve">Soul 1.6 AT</t>
  </si>
  <si>
    <t xml:space="preserve">000000221</t>
  </si>
  <si>
    <t xml:space="preserve">Soul 1.6 MT</t>
  </si>
  <si>
    <t xml:space="preserve">000000222</t>
  </si>
  <si>
    <t xml:space="preserve">Soul 2.0 AT</t>
  </si>
  <si>
    <t xml:space="preserve">000000223</t>
  </si>
  <si>
    <t xml:space="preserve">Sportage 2.0 GAT 2WD</t>
  </si>
  <si>
    <t xml:space="preserve">000000224</t>
  </si>
  <si>
    <t xml:space="preserve">Sportage 2.0 GAT 4WD</t>
  </si>
  <si>
    <t xml:space="preserve">000000225</t>
  </si>
  <si>
    <t xml:space="preserve">Sportage 2.0 GMT 4WD</t>
  </si>
  <si>
    <t xml:space="preserve">000000226</t>
  </si>
  <si>
    <t xml:space="preserve">DISCOVERY SPORT</t>
  </si>
  <si>
    <t xml:space="preserve">000000227</t>
  </si>
  <si>
    <t xml:space="preserve">EVOQUE TD V8 HSE 3.6L</t>
  </si>
  <si>
    <t xml:space="preserve">000000228</t>
  </si>
  <si>
    <t xml:space="preserve">HSE 3.2</t>
  </si>
  <si>
    <t xml:space="preserve">000000229</t>
  </si>
  <si>
    <t xml:space="preserve">LR3 HSE 4.4</t>
  </si>
  <si>
    <t xml:space="preserve">000000230</t>
  </si>
  <si>
    <t xml:space="preserve">LR3 SE 4.4</t>
  </si>
  <si>
    <t xml:space="preserve">000000231</t>
  </si>
  <si>
    <t xml:space="preserve">LR4 5.5</t>
  </si>
  <si>
    <t xml:space="preserve">000000232</t>
  </si>
  <si>
    <t xml:space="preserve">LR4 HSE 5.0</t>
  </si>
  <si>
    <t xml:space="preserve">000000233</t>
  </si>
  <si>
    <t xml:space="preserve">LR4 SUPERCHARGED 5.0</t>
  </si>
  <si>
    <t xml:space="preserve">000000234</t>
  </si>
  <si>
    <t xml:space="preserve">RANGE ROVER</t>
  </si>
  <si>
    <t xml:space="preserve">000000235</t>
  </si>
  <si>
    <t xml:space="preserve">RANGE ROVER EVOQUE</t>
  </si>
  <si>
    <t xml:space="preserve">000000236</t>
  </si>
  <si>
    <t xml:space="preserve">RANGE ROVER SPORT</t>
  </si>
  <si>
    <t xml:space="preserve">000000237</t>
  </si>
  <si>
    <t xml:space="preserve">RANGE ROVER SPORT DISCOVERY 3HSE V8 MÁY XĂNG</t>
  </si>
  <si>
    <t xml:space="preserve">000000238</t>
  </si>
  <si>
    <t xml:space="preserve">RANGE ROVER SPORT FREELANDER 2GSEI6 SPORT UNTILITIES 3.2L</t>
  </si>
  <si>
    <t xml:space="preserve">000000239</t>
  </si>
  <si>
    <t xml:space="preserve">RANGE ROVER SPORT HSE 5.0</t>
  </si>
  <si>
    <t xml:space="preserve">000000240</t>
  </si>
  <si>
    <t xml:space="preserve">RANGE ROVER SPORT HSE V8</t>
  </si>
  <si>
    <t xml:space="preserve">000000241</t>
  </si>
  <si>
    <t xml:space="preserve">RANGE ROVER SUPER CHARGED 5.0</t>
  </si>
  <si>
    <t xml:space="preserve">000000242</t>
  </si>
  <si>
    <t xml:space="preserve">RANGE ROVER SUPER CHARGED V8 4.2L</t>
  </si>
  <si>
    <t xml:space="preserve">000000243</t>
  </si>
  <si>
    <t xml:space="preserve">SE 3.2</t>
  </si>
  <si>
    <t xml:space="preserve">000000244</t>
  </si>
  <si>
    <t xml:space="preserve">ES 250 2.5 L</t>
  </si>
  <si>
    <t xml:space="preserve">000000245</t>
  </si>
  <si>
    <t xml:space="preserve">ES 350 3.5 L</t>
  </si>
  <si>
    <t xml:space="preserve">000000246</t>
  </si>
  <si>
    <t xml:space="preserve">GS 350 Sedan</t>
  </si>
  <si>
    <t xml:space="preserve">000000247</t>
  </si>
  <si>
    <t xml:space="preserve">GX 460 SUV</t>
  </si>
  <si>
    <t xml:space="preserve">000000248</t>
  </si>
  <si>
    <t xml:space="preserve">GX 470 SUV</t>
  </si>
  <si>
    <t xml:space="preserve">000000249</t>
  </si>
  <si>
    <t xml:space="preserve">IS 250</t>
  </si>
  <si>
    <t xml:space="preserve">000000250</t>
  </si>
  <si>
    <t xml:space="preserve">IS 350</t>
  </si>
  <si>
    <t xml:space="preserve">000000251</t>
  </si>
  <si>
    <t xml:space="preserve">LS 460L Sedan</t>
  </si>
  <si>
    <t xml:space="preserve">000000252</t>
  </si>
  <si>
    <t xml:space="preserve">LS 600h L Sedan</t>
  </si>
  <si>
    <t xml:space="preserve">000000253</t>
  </si>
  <si>
    <t xml:space="preserve">LX 470 SUV</t>
  </si>
  <si>
    <t xml:space="preserve">000000254</t>
  </si>
  <si>
    <t xml:space="preserve">LX 570 SUV</t>
  </si>
  <si>
    <t xml:space="preserve">000000255</t>
  </si>
  <si>
    <t xml:space="preserve">NX Turbo</t>
  </si>
  <si>
    <t xml:space="preserve">000000256</t>
  </si>
  <si>
    <t xml:space="preserve">RX 350 SUV</t>
  </si>
  <si>
    <t xml:space="preserve">000000257</t>
  </si>
  <si>
    <t xml:space="preserve">RX 400h Hybrid</t>
  </si>
  <si>
    <t xml:space="preserve">000000258</t>
  </si>
  <si>
    <t xml:space="preserve">RX 450h Hybrid</t>
  </si>
  <si>
    <t xml:space="preserve">000000259</t>
  </si>
  <si>
    <t xml:space="preserve">BT50 2.2 2WD</t>
  </si>
  <si>
    <t xml:space="preserve">000000260</t>
  </si>
  <si>
    <t xml:space="preserve">BT50 2.2 4WD</t>
  </si>
  <si>
    <t xml:space="preserve">000000261</t>
  </si>
  <si>
    <t xml:space="preserve">BT50 3.2 4WD</t>
  </si>
  <si>
    <t xml:space="preserve">000000262</t>
  </si>
  <si>
    <t xml:space="preserve">CX-5 2.0 2WD</t>
  </si>
  <si>
    <t xml:space="preserve">000000263</t>
  </si>
  <si>
    <t xml:space="preserve">CX-5 2.0 4WD</t>
  </si>
  <si>
    <t xml:space="preserve">000000264</t>
  </si>
  <si>
    <t xml:space="preserve">CX-9 3.7</t>
  </si>
  <si>
    <t xml:space="preserve">000000265</t>
  </si>
  <si>
    <t xml:space="preserve">2 1.5 AT Hatchback</t>
  </si>
  <si>
    <t xml:space="preserve">000000266</t>
  </si>
  <si>
    <t xml:space="preserve">2 1.5 AT Sedan</t>
  </si>
  <si>
    <t xml:space="preserve">000000267</t>
  </si>
  <si>
    <t xml:space="preserve">2 1.5 MT</t>
  </si>
  <si>
    <t xml:space="preserve">000000268</t>
  </si>
  <si>
    <t xml:space="preserve">2s 1.5 AT Hatchback</t>
  </si>
  <si>
    <t xml:space="preserve">000000269</t>
  </si>
  <si>
    <t xml:space="preserve">2s 1.5 AT Sedan</t>
  </si>
  <si>
    <t xml:space="preserve">000000270</t>
  </si>
  <si>
    <t xml:space="preserve">2s 1.5 MT</t>
  </si>
  <si>
    <t xml:space="preserve">000000271</t>
  </si>
  <si>
    <t xml:space="preserve">3 2.0</t>
  </si>
  <si>
    <t xml:space="preserve">000000272</t>
  </si>
  <si>
    <t xml:space="preserve">3 AT Hatchback</t>
  </si>
  <si>
    <t xml:space="preserve">000000273</t>
  </si>
  <si>
    <t xml:space="preserve">3 AT Sedan (Nhập khẩu)</t>
  </si>
  <si>
    <t xml:space="preserve">000000274</t>
  </si>
  <si>
    <t xml:space="preserve">3 AT Sedan (Việt Nam)</t>
  </si>
  <si>
    <t xml:space="preserve">000000275</t>
  </si>
  <si>
    <t xml:space="preserve">3 MT Sedan (Nhập khẩu)</t>
  </si>
  <si>
    <t xml:space="preserve">000000276</t>
  </si>
  <si>
    <t xml:space="preserve">3 MT Sedan (Việt Nam)</t>
  </si>
  <si>
    <t xml:space="preserve">000000277</t>
  </si>
  <si>
    <t xml:space="preserve">3S 2.0</t>
  </si>
  <si>
    <t xml:space="preserve">000000278</t>
  </si>
  <si>
    <t xml:space="preserve">3S AT Hatchback</t>
  </si>
  <si>
    <t xml:space="preserve">000000279</t>
  </si>
  <si>
    <t xml:space="preserve">3S AT Sedan (Nhập khẩu)</t>
  </si>
  <si>
    <t xml:space="preserve">000000280</t>
  </si>
  <si>
    <t xml:space="preserve">3S AT Sedan (Việt Nam)</t>
  </si>
  <si>
    <t xml:space="preserve">000000281</t>
  </si>
  <si>
    <t xml:space="preserve">3S MT Sedan (Nhập khẩu)</t>
  </si>
  <si>
    <t xml:space="preserve">000000282</t>
  </si>
  <si>
    <t xml:space="preserve">3S MT Sedan (Việt Nam)</t>
  </si>
  <si>
    <t xml:space="preserve">000000283</t>
  </si>
  <si>
    <t xml:space="preserve">6 2.0 AT</t>
  </si>
  <si>
    <t xml:space="preserve">000000284</t>
  </si>
  <si>
    <t xml:space="preserve">6 2.5 AT</t>
  </si>
  <si>
    <t xml:space="preserve">000000285</t>
  </si>
  <si>
    <t xml:space="preserve">A 200</t>
  </si>
  <si>
    <t xml:space="preserve">000000286</t>
  </si>
  <si>
    <t xml:space="preserve">A 250 AMG</t>
  </si>
  <si>
    <t xml:space="preserve">000000287</t>
  </si>
  <si>
    <t xml:space="preserve">A 45 AMG</t>
  </si>
  <si>
    <t xml:space="preserve">000000288</t>
  </si>
  <si>
    <t xml:space="preserve">C 200</t>
  </si>
  <si>
    <t xml:space="preserve">000000289</t>
  </si>
  <si>
    <t xml:space="preserve">C 250</t>
  </si>
  <si>
    <t xml:space="preserve">000000290</t>
  </si>
  <si>
    <t xml:space="preserve">C 280</t>
  </si>
  <si>
    <t xml:space="preserve">000000291</t>
  </si>
  <si>
    <t xml:space="preserve">C 300</t>
  </si>
  <si>
    <t xml:space="preserve">000000292</t>
  </si>
  <si>
    <t xml:space="preserve">C 300 AMG</t>
  </si>
  <si>
    <t xml:space="preserve">000000293</t>
  </si>
  <si>
    <t xml:space="preserve">C180</t>
  </si>
  <si>
    <t xml:space="preserve">000000294</t>
  </si>
  <si>
    <t xml:space="preserve">CLA 200</t>
  </si>
  <si>
    <t xml:space="preserve">000000295</t>
  </si>
  <si>
    <t xml:space="preserve">CLA 250 4Matic</t>
  </si>
  <si>
    <t xml:space="preserve">000000296</t>
  </si>
  <si>
    <t xml:space="preserve">CLA 45 AMG 4Matic</t>
  </si>
  <si>
    <t xml:space="preserve">000000297</t>
  </si>
  <si>
    <t xml:space="preserve">E 200</t>
  </si>
  <si>
    <t xml:space="preserve">000000298</t>
  </si>
  <si>
    <t xml:space="preserve">E 250</t>
  </si>
  <si>
    <t xml:space="preserve">000000299</t>
  </si>
  <si>
    <t xml:space="preserve">E 250 AMG</t>
  </si>
  <si>
    <t xml:space="preserve">000000300</t>
  </si>
  <si>
    <t xml:space="preserve">E 280</t>
  </si>
  <si>
    <t xml:space="preserve">000000301</t>
  </si>
  <si>
    <t xml:space="preserve">E 300</t>
  </si>
  <si>
    <t xml:space="preserve">000000302</t>
  </si>
  <si>
    <t xml:space="preserve">E 300 AMG</t>
  </si>
  <si>
    <t xml:space="preserve">000000303</t>
  </si>
  <si>
    <t xml:space="preserve">E 400</t>
  </si>
  <si>
    <t xml:space="preserve">000000304</t>
  </si>
  <si>
    <t xml:space="preserve">E 400 AMG</t>
  </si>
  <si>
    <t xml:space="preserve">000000305</t>
  </si>
  <si>
    <t xml:space="preserve">GLA 200</t>
  </si>
  <si>
    <t xml:space="preserve">000000306</t>
  </si>
  <si>
    <t xml:space="preserve">GLA 250 4MATIC</t>
  </si>
  <si>
    <t xml:space="preserve">000000307</t>
  </si>
  <si>
    <t xml:space="preserve">GLA 45 4MATIC</t>
  </si>
  <si>
    <t xml:space="preserve">000000308</t>
  </si>
  <si>
    <t xml:space="preserve">GLA 45 AMG Edition 1</t>
  </si>
  <si>
    <t xml:space="preserve">000000309</t>
  </si>
  <si>
    <t xml:space="preserve">S 400L</t>
  </si>
  <si>
    <t xml:space="preserve">000000310</t>
  </si>
  <si>
    <t xml:space="preserve">S 500</t>
  </si>
  <si>
    <t xml:space="preserve">000000311</t>
  </si>
  <si>
    <t xml:space="preserve">S 500 4 Matic</t>
  </si>
  <si>
    <t xml:space="preserve">000000312</t>
  </si>
  <si>
    <t xml:space="preserve">S 63</t>
  </si>
  <si>
    <t xml:space="preserve">000000313</t>
  </si>
  <si>
    <t xml:space="preserve">Sprinter 311</t>
  </si>
  <si>
    <t xml:space="preserve">000000314</t>
  </si>
  <si>
    <t xml:space="preserve">Sprinter 313</t>
  </si>
  <si>
    <t xml:space="preserve">000000315</t>
  </si>
  <si>
    <t xml:space="preserve">CLUBMAN BASE 1.6</t>
  </si>
  <si>
    <t xml:space="preserve">000000316</t>
  </si>
  <si>
    <t xml:space="preserve">CLUBMAN S 1.6</t>
  </si>
  <si>
    <t xml:space="preserve">000000317</t>
  </si>
  <si>
    <t xml:space="preserve">CONVERTIBLE 1.6</t>
  </si>
  <si>
    <t xml:space="preserve">000000318</t>
  </si>
  <si>
    <t xml:space="preserve">CONVERTIBLE BASE 1.6</t>
  </si>
  <si>
    <t xml:space="preserve">000000319</t>
  </si>
  <si>
    <t xml:space="preserve">CONVERTIBLE S 1.6</t>
  </si>
  <si>
    <t xml:space="preserve">000000320</t>
  </si>
  <si>
    <t xml:space="preserve">HARDTOP BASE 1.6</t>
  </si>
  <si>
    <t xml:space="preserve">000000321</t>
  </si>
  <si>
    <t xml:space="preserve">HARDTOP S 1.6</t>
  </si>
  <si>
    <t xml:space="preserve">000000322</t>
  </si>
  <si>
    <t xml:space="preserve">HT 1.6</t>
  </si>
  <si>
    <t xml:space="preserve">000000323</t>
  </si>
  <si>
    <t xml:space="preserve">S 1.6_1</t>
  </si>
  <si>
    <t xml:space="preserve">000000324</t>
  </si>
  <si>
    <t xml:space="preserve">S 1.6_2</t>
  </si>
  <si>
    <t xml:space="preserve">000000325</t>
  </si>
  <si>
    <t xml:space="preserve">Attrage 1.2 CVT</t>
  </si>
  <si>
    <t xml:space="preserve">000000326</t>
  </si>
  <si>
    <t xml:space="preserve">Attrage 1.2 MT</t>
  </si>
  <si>
    <t xml:space="preserve">000000327</t>
  </si>
  <si>
    <t xml:space="preserve">Attrage MT STD</t>
  </si>
  <si>
    <t xml:space="preserve">000000328</t>
  </si>
  <si>
    <t xml:space="preserve">Grandis Bản thường</t>
  </si>
  <si>
    <t xml:space="preserve">000000329</t>
  </si>
  <si>
    <t xml:space="preserve">Grandis Limited</t>
  </si>
  <si>
    <t xml:space="preserve">000000330</t>
  </si>
  <si>
    <t xml:space="preserve">Mirage 1.2 AT</t>
  </si>
  <si>
    <t xml:space="preserve">000000331</t>
  </si>
  <si>
    <t xml:space="preserve">Mirage 1.2 MT</t>
  </si>
  <si>
    <t xml:space="preserve">000000332</t>
  </si>
  <si>
    <t xml:space="preserve">Outlander Sport CVT</t>
  </si>
  <si>
    <t xml:space="preserve">000000333</t>
  </si>
  <si>
    <t xml:space="preserve">Outlander Sport CVT Premium</t>
  </si>
  <si>
    <t xml:space="preserve">000000334</t>
  </si>
  <si>
    <t xml:space="preserve">Pajero 3.0 AT</t>
  </si>
  <si>
    <t xml:space="preserve">000000335</t>
  </si>
  <si>
    <t xml:space="preserve">Pajero 3.0 MT</t>
  </si>
  <si>
    <t xml:space="preserve">000000336</t>
  </si>
  <si>
    <t xml:space="preserve">Pajero 3.8</t>
  </si>
  <si>
    <t xml:space="preserve">000000337</t>
  </si>
  <si>
    <t xml:space="preserve">Pajero Sport D 4x2 AT</t>
  </si>
  <si>
    <t xml:space="preserve">000000338</t>
  </si>
  <si>
    <t xml:space="preserve">Pajero Sport D 4x2 MT</t>
  </si>
  <si>
    <t xml:space="preserve">000000339</t>
  </si>
  <si>
    <t xml:space="preserve">Pajero Sport G 4x4 AT</t>
  </si>
  <si>
    <t xml:space="preserve">000000340</t>
  </si>
  <si>
    <t xml:space="preserve">Triton 4x2 AT</t>
  </si>
  <si>
    <t xml:space="preserve">000000341</t>
  </si>
  <si>
    <t xml:space="preserve">Triton 4x2 MT</t>
  </si>
  <si>
    <t xml:space="preserve">000000342</t>
  </si>
  <si>
    <t xml:space="preserve">Triton 4x4 AT</t>
  </si>
  <si>
    <t xml:space="preserve">000000343</t>
  </si>
  <si>
    <t xml:space="preserve">Triton 4x4 MT</t>
  </si>
  <si>
    <t xml:space="preserve">000000344</t>
  </si>
  <si>
    <t xml:space="preserve">Zinger GLS AT</t>
  </si>
  <si>
    <t xml:space="preserve">000000345</t>
  </si>
  <si>
    <t xml:space="preserve">Zinger GLS MT</t>
  </si>
  <si>
    <t xml:space="preserve">000000346</t>
  </si>
  <si>
    <t xml:space="preserve">370Z 3.7 V6</t>
  </si>
  <si>
    <t xml:space="preserve">000000347</t>
  </si>
  <si>
    <t xml:space="preserve">Blue Bird XE 2.0</t>
  </si>
  <si>
    <t xml:space="preserve">000000348</t>
  </si>
  <si>
    <t xml:space="preserve">Blue Bird XL 2.0</t>
  </si>
  <si>
    <t xml:space="preserve">000000349</t>
  </si>
  <si>
    <t xml:space="preserve">Blue Bird XV 2.0</t>
  </si>
  <si>
    <t xml:space="preserve">000000350</t>
  </si>
  <si>
    <t xml:space="preserve">Grand Livina 1.8 AT</t>
  </si>
  <si>
    <t xml:space="preserve">000000351</t>
  </si>
  <si>
    <t xml:space="preserve">Grand Livina 1.8 MT</t>
  </si>
  <si>
    <t xml:space="preserve">000000352</t>
  </si>
  <si>
    <t xml:space="preserve">Juke 1.6 AT</t>
  </si>
  <si>
    <t xml:space="preserve">000000353</t>
  </si>
  <si>
    <t xml:space="preserve">Juke 1.6 MT</t>
  </si>
  <si>
    <t xml:space="preserve">000000354</t>
  </si>
  <si>
    <t xml:space="preserve">Murano 3.5 CVT 4WD</t>
  </si>
  <si>
    <t xml:space="preserve">000000355</t>
  </si>
  <si>
    <t xml:space="preserve">Navara Số sàn, 1 cầu</t>
  </si>
  <si>
    <t xml:space="preserve">000000356</t>
  </si>
  <si>
    <t xml:space="preserve">Navara Số sàn, 2 cầu</t>
  </si>
  <si>
    <t xml:space="preserve">000000357</t>
  </si>
  <si>
    <t xml:space="preserve">Navara Số tự động, 2 cầu</t>
  </si>
  <si>
    <t xml:space="preserve">000000358</t>
  </si>
  <si>
    <t xml:space="preserve">000000359</t>
  </si>
  <si>
    <t xml:space="preserve">Sunny 1.5 XL</t>
  </si>
  <si>
    <t xml:space="preserve">000000360</t>
  </si>
  <si>
    <t xml:space="preserve">Sunny 1.5 XV</t>
  </si>
  <si>
    <t xml:space="preserve">000000361</t>
  </si>
  <si>
    <t xml:space="preserve">Sunny 1.5 XV Se</t>
  </si>
  <si>
    <t xml:space="preserve">000000362</t>
  </si>
  <si>
    <t xml:space="preserve">Teana 2.0</t>
  </si>
  <si>
    <t xml:space="preserve">000000363</t>
  </si>
  <si>
    <t xml:space="preserve">Teana 2.5</t>
  </si>
  <si>
    <t xml:space="preserve">000000364</t>
  </si>
  <si>
    <t xml:space="preserve">Teana 3.5</t>
  </si>
  <si>
    <t xml:space="preserve">000000365</t>
  </si>
  <si>
    <t xml:space="preserve">000000366</t>
  </si>
  <si>
    <t xml:space="preserve">X-trail 2.0</t>
  </si>
  <si>
    <t xml:space="preserve">000000367</t>
  </si>
  <si>
    <t xml:space="preserve">X-trail 2.5</t>
  </si>
  <si>
    <t xml:space="preserve">000000368</t>
  </si>
  <si>
    <t xml:space="preserve">208</t>
  </si>
  <si>
    <t xml:space="preserve">000000369</t>
  </si>
  <si>
    <t xml:space="preserve">3008</t>
  </si>
  <si>
    <t xml:space="preserve">000000370</t>
  </si>
  <si>
    <t xml:space="preserve">408 Deluxe</t>
  </si>
  <si>
    <t xml:space="preserve">000000371</t>
  </si>
  <si>
    <t xml:space="preserve">408 Premium</t>
  </si>
  <si>
    <t xml:space="preserve">000000372</t>
  </si>
  <si>
    <t xml:space="preserve">508</t>
  </si>
  <si>
    <t xml:space="preserve">000000373</t>
  </si>
  <si>
    <t xml:space="preserve">000000374</t>
  </si>
  <si>
    <t xml:space="preserve">911 CABRIOLET 3.6</t>
  </si>
  <si>
    <t xml:space="preserve">000000375</t>
  </si>
  <si>
    <t xml:space="preserve">911 CARRECA 4</t>
  </si>
  <si>
    <t xml:space="preserve">000000376</t>
  </si>
  <si>
    <t xml:space="preserve">911 CARRECA 4 S CABRIOLET 3.8</t>
  </si>
  <si>
    <t xml:space="preserve">000000377</t>
  </si>
  <si>
    <t xml:space="preserve">911 CARRECA 4 CABRIOLET 3.6</t>
  </si>
  <si>
    <t xml:space="preserve">000000378</t>
  </si>
  <si>
    <t xml:space="preserve">911 CARRECA 4 COUPE 3.6</t>
  </si>
  <si>
    <t xml:space="preserve">000000379</t>
  </si>
  <si>
    <t xml:space="preserve">911 CARRECA 4 S COUPE 3.8</t>
  </si>
  <si>
    <t xml:space="preserve">000000380</t>
  </si>
  <si>
    <t xml:space="preserve">911 CARRERA</t>
  </si>
  <si>
    <t xml:space="preserve">000000381</t>
  </si>
  <si>
    <t xml:space="preserve">911 CARRERA CABRIOLET</t>
  </si>
  <si>
    <t xml:space="preserve">000000382</t>
  </si>
  <si>
    <t xml:space="preserve">911 CARRERA GTS</t>
  </si>
  <si>
    <t xml:space="preserve">000000383</t>
  </si>
  <si>
    <t xml:space="preserve">911 CARRERA GTS CABRIOLET</t>
  </si>
  <si>
    <t xml:space="preserve">000000384</t>
  </si>
  <si>
    <t xml:space="preserve">911 CARRERA S</t>
  </si>
  <si>
    <t xml:space="preserve">000000385</t>
  </si>
  <si>
    <t xml:space="preserve">911 COUPE 3.6</t>
  </si>
  <si>
    <t xml:space="preserve">000000386</t>
  </si>
  <si>
    <t xml:space="preserve">911 GT3</t>
  </si>
  <si>
    <t xml:space="preserve">000000387</t>
  </si>
  <si>
    <t xml:space="preserve">911 GT3 RS</t>
  </si>
  <si>
    <t xml:space="preserve">000000388</t>
  </si>
  <si>
    <t xml:space="preserve">PANAMERA 4</t>
  </si>
  <si>
    <t xml:space="preserve">000000389</t>
  </si>
  <si>
    <t xml:space="preserve">PANAMERA 4S</t>
  </si>
  <si>
    <t xml:space="preserve">000000390</t>
  </si>
  <si>
    <t xml:space="preserve">PANAMERA TURBO</t>
  </si>
  <si>
    <t xml:space="preserve">000000391</t>
  </si>
  <si>
    <t xml:space="preserve">000000392</t>
  </si>
  <si>
    <t xml:space="preserve">000000393</t>
  </si>
  <si>
    <t xml:space="preserve">LATITUDE 2.5 AT V6</t>
  </si>
  <si>
    <t xml:space="preserve">000000394</t>
  </si>
  <si>
    <t xml:space="preserve">QM5 RE25 2011</t>
  </si>
  <si>
    <t xml:space="preserve">000000395</t>
  </si>
  <si>
    <t xml:space="preserve">SM3 1.6</t>
  </si>
  <si>
    <t xml:space="preserve">000000396</t>
  </si>
  <si>
    <t xml:space="preserve">CELERIO AT</t>
  </si>
  <si>
    <t xml:space="preserve">000000397</t>
  </si>
  <si>
    <t xml:space="preserve">CELERIO MT</t>
  </si>
  <si>
    <t xml:space="preserve">000000398</t>
  </si>
  <si>
    <t xml:space="preserve">000000399</t>
  </si>
  <si>
    <t xml:space="preserve">000000400</t>
  </si>
  <si>
    <t xml:space="preserve">VITARA AT</t>
  </si>
  <si>
    <t xml:space="preserve">000000401</t>
  </si>
  <si>
    <t xml:space="preserve">VITARA MT</t>
  </si>
  <si>
    <t xml:space="preserve">000000402</t>
  </si>
  <si>
    <t xml:space="preserve">OLLIN 345</t>
  </si>
  <si>
    <t xml:space="preserve">000000403</t>
  </si>
  <si>
    <t xml:space="preserve">Avalon 3.5 AT</t>
  </si>
  <si>
    <t xml:space="preserve">000000404</t>
  </si>
  <si>
    <t xml:space="preserve">Avalon 3.5 V6 AT</t>
  </si>
  <si>
    <t xml:space="preserve">000000405</t>
  </si>
  <si>
    <t xml:space="preserve">Avalon 3.5 V6 AT Limited</t>
  </si>
  <si>
    <t xml:space="preserve">000000406</t>
  </si>
  <si>
    <t xml:space="preserve">Avalon XL 3.5 AT</t>
  </si>
  <si>
    <t xml:space="preserve">000000407</t>
  </si>
  <si>
    <t xml:space="preserve">Camry 2.0 E Nhập khẩu</t>
  </si>
  <si>
    <t xml:space="preserve">000000408</t>
  </si>
  <si>
    <t xml:space="preserve">Camry 2.0 E Trong nước</t>
  </si>
  <si>
    <t xml:space="preserve">000000409</t>
  </si>
  <si>
    <t xml:space="preserve">Camry 2.4 G</t>
  </si>
  <si>
    <t xml:space="preserve">000000410</t>
  </si>
  <si>
    <t xml:space="preserve">Camry 2.5 G</t>
  </si>
  <si>
    <t xml:space="preserve">000000411</t>
  </si>
  <si>
    <t xml:space="preserve">Camry 2.5 Q</t>
  </si>
  <si>
    <t xml:space="preserve">000000412</t>
  </si>
  <si>
    <t xml:space="preserve">Camry 3.5 Q</t>
  </si>
  <si>
    <t xml:space="preserve">000000413</t>
  </si>
  <si>
    <t xml:space="preserve">Camry nhập khẩu</t>
  </si>
  <si>
    <t xml:space="preserve">000000414</t>
  </si>
  <si>
    <t xml:space="preserve">Camry XLE</t>
  </si>
  <si>
    <t xml:space="preserve">000000415</t>
  </si>
  <si>
    <t xml:space="preserve">Camry xuất mỹ</t>
  </si>
  <si>
    <t xml:space="preserve">000000416</t>
  </si>
  <si>
    <t xml:space="preserve">Corolla Altis 1.8 CVT</t>
  </si>
  <si>
    <t xml:space="preserve">000000417</t>
  </si>
  <si>
    <t xml:space="preserve">Corolla Altis 1.8 MT</t>
  </si>
  <si>
    <t xml:space="preserve">000000418</t>
  </si>
  <si>
    <t xml:space="preserve">Corolla Altis 2.0 CVT</t>
  </si>
  <si>
    <t xml:space="preserve">000000419</t>
  </si>
  <si>
    <t xml:space="preserve">Corolla Altis RS 2.0</t>
  </si>
  <si>
    <t xml:space="preserve">000000420</t>
  </si>
  <si>
    <t xml:space="preserve">Corolla XLI 1.6</t>
  </si>
  <si>
    <t xml:space="preserve">000000421</t>
  </si>
  <si>
    <t xml:space="preserve">Fortuner G</t>
  </si>
  <si>
    <t xml:space="preserve">000000422</t>
  </si>
  <si>
    <t xml:space="preserve">Fortuner V 4x2</t>
  </si>
  <si>
    <t xml:space="preserve">000000423</t>
  </si>
  <si>
    <t xml:space="preserve">Fortuner V 4x4</t>
  </si>
  <si>
    <t xml:space="preserve">000000424</t>
  </si>
  <si>
    <t xml:space="preserve">Fortuner X</t>
  </si>
  <si>
    <t xml:space="preserve">000000425</t>
  </si>
  <si>
    <t xml:space="preserve">Hiace Máy dầu</t>
  </si>
  <si>
    <t xml:space="preserve">000000426</t>
  </si>
  <si>
    <t xml:space="preserve">Hiace Máy xăng</t>
  </si>
  <si>
    <t xml:space="preserve">000000427</t>
  </si>
  <si>
    <t xml:space="preserve">Highlander 2.7 AT</t>
  </si>
  <si>
    <t xml:space="preserve">000000428</t>
  </si>
  <si>
    <t xml:space="preserve">Highlander 3.5 AT</t>
  </si>
  <si>
    <t xml:space="preserve">000000429</t>
  </si>
  <si>
    <t xml:space="preserve">Hilux E</t>
  </si>
  <si>
    <t xml:space="preserve">000000430</t>
  </si>
  <si>
    <t xml:space="preserve">Hilux G</t>
  </si>
  <si>
    <t xml:space="preserve">000000431</t>
  </si>
  <si>
    <t xml:space="preserve">Hilux Q</t>
  </si>
  <si>
    <t xml:space="preserve">000000432</t>
  </si>
  <si>
    <t xml:space="preserve">Innova E</t>
  </si>
  <si>
    <t xml:space="preserve">000000433</t>
  </si>
  <si>
    <t xml:space="preserve">Innova G</t>
  </si>
  <si>
    <t xml:space="preserve">000000434</t>
  </si>
  <si>
    <t xml:space="preserve">Innova GSR</t>
  </si>
  <si>
    <t xml:space="preserve">000000435</t>
  </si>
  <si>
    <t xml:space="preserve">Innova V</t>
  </si>
  <si>
    <t xml:space="preserve">000000436</t>
  </si>
  <si>
    <t xml:space="preserve">Land Cruiser Prado TXL/XL</t>
  </si>
  <si>
    <t xml:space="preserve">000000437</t>
  </si>
  <si>
    <t xml:space="preserve">Land Cruiser VX</t>
  </si>
  <si>
    <t xml:space="preserve">000000438</t>
  </si>
  <si>
    <t xml:space="preserve">Rav4 2.5 AT</t>
  </si>
  <si>
    <t xml:space="preserve">000000439</t>
  </si>
  <si>
    <t xml:space="preserve">Rav4 2.5 AT Limited</t>
  </si>
  <si>
    <t xml:space="preserve">000000440</t>
  </si>
  <si>
    <t xml:space="preserve">Sienna Limited 3.5 AT</t>
  </si>
  <si>
    <t xml:space="preserve">000000441</t>
  </si>
  <si>
    <t xml:space="preserve">000000442</t>
  </si>
  <si>
    <t xml:space="preserve">Vios 1.5 E</t>
  </si>
  <si>
    <t xml:space="preserve">000000443</t>
  </si>
  <si>
    <t xml:space="preserve">Vios 1.5 G</t>
  </si>
  <si>
    <t xml:space="preserve">000000444</t>
  </si>
  <si>
    <t xml:space="preserve">Vios J</t>
  </si>
  <si>
    <t xml:space="preserve">000000445</t>
  </si>
  <si>
    <t xml:space="preserve">WIGO AT</t>
  </si>
  <si>
    <t xml:space="preserve">000000446</t>
  </si>
  <si>
    <t xml:space="preserve">WIGO MT</t>
  </si>
  <si>
    <t xml:space="preserve">000000447</t>
  </si>
  <si>
    <t xml:space="preserve">Yaris 1.3 Hatchback</t>
  </si>
  <si>
    <t xml:space="preserve">000000448</t>
  </si>
  <si>
    <t xml:space="preserve">Yaris 1.3 Sedan</t>
  </si>
  <si>
    <t xml:space="preserve">000000449</t>
  </si>
  <si>
    <t xml:space="preserve">Yaris 1.5 Hatchback</t>
  </si>
  <si>
    <t xml:space="preserve">000000450</t>
  </si>
  <si>
    <t xml:space="preserve">Yaris 1.5 RS</t>
  </si>
  <si>
    <t xml:space="preserve">000000451</t>
  </si>
  <si>
    <t xml:space="preserve">Yaris E 1.5</t>
  </si>
  <si>
    <t xml:space="preserve">000000452</t>
  </si>
  <si>
    <t xml:space="preserve">Yaris G 1.5</t>
  </si>
  <si>
    <t xml:space="preserve">000000453</t>
  </si>
  <si>
    <t xml:space="preserve">Fadil 1.4L Base</t>
  </si>
  <si>
    <t xml:space="preserve">000000454</t>
  </si>
  <si>
    <t xml:space="preserve">Fadil 1.4L Plus</t>
  </si>
  <si>
    <t xml:space="preserve">000000455</t>
  </si>
  <si>
    <t xml:space="preserve">Lux A2.0 Plus</t>
  </si>
  <si>
    <t xml:space="preserve">000000456</t>
  </si>
  <si>
    <t xml:space="preserve">Lux A2.0 Base</t>
  </si>
  <si>
    <t xml:space="preserve">000000457</t>
  </si>
  <si>
    <t xml:space="preserve">Lux A2.0 Premium</t>
  </si>
  <si>
    <t xml:space="preserve">000000458</t>
  </si>
  <si>
    <t xml:space="preserve">Lux SA2.0 Base</t>
  </si>
  <si>
    <t xml:space="preserve">000000459</t>
  </si>
  <si>
    <t xml:space="preserve">Lux SA2.0 Plus</t>
  </si>
  <si>
    <t xml:space="preserve">000000460</t>
  </si>
  <si>
    <t xml:space="preserve">Lux SA2.0 Premium</t>
  </si>
  <si>
    <t xml:space="preserve">000000461</t>
  </si>
  <si>
    <t xml:space="preserve">CC DYNAMISCH</t>
  </si>
  <si>
    <t xml:space="preserve">000000462</t>
  </si>
  <si>
    <t xml:space="preserve">CC LUXURIOS PACKAGE</t>
  </si>
  <si>
    <t xml:space="preserve">000000463</t>
  </si>
  <si>
    <t xml:space="preserve">CC STANDARD</t>
  </si>
  <si>
    <t xml:space="preserve">000000464</t>
  </si>
  <si>
    <t xml:space="preserve">EOS KOMFORT 2.0</t>
  </si>
  <si>
    <t xml:space="preserve">000000465</t>
  </si>
  <si>
    <t xml:space="preserve">EOS LUX 2.0</t>
  </si>
  <si>
    <t xml:space="preserve">000000466</t>
  </si>
  <si>
    <t xml:space="preserve">EOS TURBO 2.0</t>
  </si>
  <si>
    <t xml:space="preserve">000000467</t>
  </si>
  <si>
    <t xml:space="preserve">EOS VR6 3.2</t>
  </si>
  <si>
    <t xml:space="preserve">000000468</t>
  </si>
  <si>
    <t xml:space="preserve">GLI 2.0T</t>
  </si>
  <si>
    <t xml:space="preserve">000000469</t>
  </si>
  <si>
    <t xml:space="preserve">GLI 2.0T PZEV</t>
  </si>
  <si>
    <t xml:space="preserve">000000470</t>
  </si>
  <si>
    <t xml:space="preserve">NEW BEETLE 1.6</t>
  </si>
  <si>
    <t xml:space="preserve">000000471</t>
  </si>
  <si>
    <t xml:space="preserve">NEW BEETLE 2.0</t>
  </si>
  <si>
    <t xml:space="preserve">000000472</t>
  </si>
  <si>
    <t xml:space="preserve">SCIROCCO 1.4 TSI 1.4</t>
  </si>
  <si>
    <t xml:space="preserve">000000473</t>
  </si>
  <si>
    <t xml:space="preserve">SCIROCCO GT 2 2.0</t>
  </si>
  <si>
    <t xml:space="preserve">000000474</t>
  </si>
  <si>
    <t xml:space="preserve">SCIROCCO GT 2.0</t>
  </si>
  <si>
    <t xml:space="preserve">000000475</t>
  </si>
  <si>
    <t xml:space="preserve">TIGUAN CC DYNAMISCH</t>
  </si>
  <si>
    <t xml:space="preserve">000000476</t>
  </si>
  <si>
    <t xml:space="preserve">TIGUAN PANORAMISH</t>
  </si>
  <si>
    <t xml:space="preserve">000000477</t>
  </si>
  <si>
    <t xml:space="preserve">TIGUAN SPORT PACKAGE 2.0</t>
  </si>
  <si>
    <t xml:space="preserve">000000478</t>
  </si>
  <si>
    <t xml:space="preserve">TIGUAN STANDARD 2.0</t>
  </si>
  <si>
    <t xml:space="preserve">x</t>
  </si>
  <si>
    <t xml:space="preserve">000000479</t>
  </si>
  <si>
    <t xml:space="preserve">027</t>
  </si>
  <si>
    <t xml:space="preserve">Mã Dòng xe</t>
  </si>
  <si>
    <t xml:space="preserve">Cấu trúc mã Dòng xe: 02 chữ số (xx) hệ thống tự sinh theo thứ tự tăng dần, bắt đầu từ 01</t>
  </si>
  <si>
    <t xml:space="preserve">COUPE</t>
  </si>
  <si>
    <t xml:space="preserve">SPORT</t>
  </si>
  <si>
    <t xml:space="preserve">VAN</t>
  </si>
  <si>
    <t xml:space="preserve">MINIVAN</t>
  </si>
  <si>
    <t xml:space="preserve">CROSSOVER</t>
  </si>
  <si>
    <t xml:space="preserve">Ma xe</t>
  </si>
  <si>
    <t xml:space="preserve">ID</t>
  </si>
  <si>
    <t xml:space="preserve">Hãng</t>
  </si>
  <si>
    <t xml:space="preserve">Hiệu xe</t>
  </si>
  <si>
    <t xml:space="preserve">ACURAMDS TECH PACKAGE 3.7</t>
  </si>
  <si>
    <t xml:space="preserve">ACURAMDX 3.5</t>
  </si>
  <si>
    <t xml:space="preserve">ACURAMDX BASE 3.7</t>
  </si>
  <si>
    <t xml:space="preserve">ACURAMDX SPORT PACKAGE 3.7</t>
  </si>
  <si>
    <t xml:space="preserve">ACURAMDX TECH 2011</t>
  </si>
  <si>
    <t xml:space="preserve">ACURARDX 2.3</t>
  </si>
  <si>
    <t xml:space="preserve">ACURARL 3.5</t>
  </si>
  <si>
    <t xml:space="preserve">ACURARL CMBS/PAX 3.5</t>
  </si>
  <si>
    <t xml:space="preserve">ACURARL TECHNOLOGY 3.5</t>
  </si>
  <si>
    <t xml:space="preserve">ACURATECHNOLOGY 2.3</t>
  </si>
  <si>
    <t xml:space="preserve">ACURATL 3.2</t>
  </si>
  <si>
    <t xml:space="preserve">ACURATL TYPE-S 3.5</t>
  </si>
  <si>
    <t xml:space="preserve">ACURATSX AT 2.4</t>
  </si>
  <si>
    <t xml:space="preserve">ACURATSX MT 2.4</t>
  </si>
  <si>
    <t xml:space="preserve">AUDIA3 1.4</t>
  </si>
  <si>
    <t xml:space="preserve">AUDIA3 1.8</t>
  </si>
  <si>
    <t xml:space="preserve">AUDIA4 1.8</t>
  </si>
  <si>
    <t xml:space="preserve">AUDIA5 2.0</t>
  </si>
  <si>
    <t xml:space="preserve">AUDIA6 2.0</t>
  </si>
  <si>
    <t xml:space="preserve">AUDIA6 3.0</t>
  </si>
  <si>
    <t xml:space="preserve">AUDIA7 3.0</t>
  </si>
  <si>
    <t xml:space="preserve">AUDIA8 3.0</t>
  </si>
  <si>
    <t xml:space="preserve">AUDIQ3 2.0</t>
  </si>
  <si>
    <t xml:space="preserve">AUDIQ5 2.0</t>
  </si>
  <si>
    <t xml:space="preserve">AUDIQ7 3.0</t>
  </si>
  <si>
    <t xml:space="preserve">BMW116i</t>
  </si>
  <si>
    <t xml:space="preserve">BMW118i</t>
  </si>
  <si>
    <t xml:space="preserve">BMW218i</t>
  </si>
  <si>
    <t xml:space="preserve">BMW320i</t>
  </si>
  <si>
    <t xml:space="preserve">BMW320i Convertible</t>
  </si>
  <si>
    <t xml:space="preserve">BMW320i GT Gran Turismo</t>
  </si>
  <si>
    <t xml:space="preserve">BMW325i</t>
  </si>
  <si>
    <t xml:space="preserve">BMW328i</t>
  </si>
  <si>
    <t xml:space="preserve">BMW328i GT</t>
  </si>
  <si>
    <t xml:space="preserve">BMW330i</t>
  </si>
  <si>
    <t xml:space="preserve">BMW420i Convertible Mui trần</t>
  </si>
  <si>
    <t xml:space="preserve">BMW420i Coupe Hai cửa</t>
  </si>
  <si>
    <t xml:space="preserve">BMW428i Convertible Mui trần</t>
  </si>
  <si>
    <t xml:space="preserve">BMW428i Coupe Hai cửa</t>
  </si>
  <si>
    <t xml:space="preserve">BMW520i</t>
  </si>
  <si>
    <t xml:space="preserve">BMW523i</t>
  </si>
  <si>
    <t xml:space="preserve">BMW528i</t>
  </si>
  <si>
    <t xml:space="preserve">BMW528i GT Gran Turismo</t>
  </si>
  <si>
    <t xml:space="preserve">BMW640i</t>
  </si>
  <si>
    <t xml:space="preserve">BMW730Li</t>
  </si>
  <si>
    <t xml:space="preserve">BMW740Li</t>
  </si>
  <si>
    <t xml:space="preserve">BMW750Li</t>
  </si>
  <si>
    <t xml:space="preserve">BMW760Li</t>
  </si>
  <si>
    <t xml:space="preserve">BMWM3</t>
  </si>
  <si>
    <t xml:space="preserve">BMWM4</t>
  </si>
  <si>
    <t xml:space="preserve">BMWM6</t>
  </si>
  <si>
    <t xml:space="preserve">BMWX1</t>
  </si>
  <si>
    <t xml:space="preserve">BMWX3 xDrive 20i/20d</t>
  </si>
  <si>
    <t xml:space="preserve">BMWX3 xDrive 28i</t>
  </si>
  <si>
    <t xml:space="preserve">BMWX4 xDrive 28i</t>
  </si>
  <si>
    <t xml:space="preserve">BMWX5 xDrive 30d</t>
  </si>
  <si>
    <t xml:space="preserve">BMWX5 xDrive 35i</t>
  </si>
  <si>
    <t xml:space="preserve">BMWX5 xDrive 50i</t>
  </si>
  <si>
    <t xml:space="preserve">BMWX6 xDrive 30d</t>
  </si>
  <si>
    <t xml:space="preserve">BMWX6 xDrive 35i</t>
  </si>
  <si>
    <t xml:space="preserve">BMWZ4 xDrive 20i</t>
  </si>
  <si>
    <t xml:space="preserve">CHEVROLETAveo 1.5 AT</t>
  </si>
  <si>
    <t xml:space="preserve">CHEVROLETAveo 1.5 MT</t>
  </si>
  <si>
    <t xml:space="preserve">CHEVROLETCaptiva LT Máy dầu</t>
  </si>
  <si>
    <t xml:space="preserve">CHEVROLETCaptiva LT Máy xăng</t>
  </si>
  <si>
    <t xml:space="preserve">CHEVROLETCaptiva LTZ</t>
  </si>
  <si>
    <t xml:space="preserve">CHEVROLETColorado High Country</t>
  </si>
  <si>
    <t xml:space="preserve">CHEVROLETColorado LT 4x2</t>
  </si>
  <si>
    <t xml:space="preserve">CHEVROLETColorado LT 4x4</t>
  </si>
  <si>
    <t xml:space="preserve">CHEVROLETColorado LTZ 4x4 AT</t>
  </si>
  <si>
    <t xml:space="preserve">CHEVROLETColorado LTZ 4x4 MT</t>
  </si>
  <si>
    <t xml:space="preserve">CHEVROLETCruze 1.6 EX/SE/Max</t>
  </si>
  <si>
    <t xml:space="preserve">CHEVROLETCruze 1.6 LS/LT</t>
  </si>
  <si>
    <t xml:space="preserve">CHEVROLETCruze 1.8 LTZ</t>
  </si>
  <si>
    <t xml:space="preserve">CHEVROLETCruze CDX</t>
  </si>
  <si>
    <t xml:space="preserve">CHEVROLETMatiz</t>
  </si>
  <si>
    <t xml:space="preserve">CHEVROLETOrlando LS 1.8</t>
  </si>
  <si>
    <t xml:space="preserve">CHEVROLETOrlando LT 1.8 MT</t>
  </si>
  <si>
    <t xml:space="preserve">CHEVROLETOrlando LTZ 1.8</t>
  </si>
  <si>
    <t xml:space="preserve">CHEVROLETSpark LS 1.0 MT</t>
  </si>
  <si>
    <t xml:space="preserve">CHEVROLETSpark LS 1.2 MT</t>
  </si>
  <si>
    <t xml:space="preserve">CHEVROLETSpark LT 1.0 MT</t>
  </si>
  <si>
    <t xml:space="preserve">CHEVROLETSpark LT 1.2 MT</t>
  </si>
  <si>
    <t xml:space="preserve">CHEVROLETSpark LTZ 1.0 AT</t>
  </si>
  <si>
    <t xml:space="preserve">CHEVROLETSpark Van 1.0 AT</t>
  </si>
  <si>
    <t xml:space="preserve">FIAT500 1.2 MPI</t>
  </si>
  <si>
    <t xml:space="preserve">FIAT500 Lounge 1.2 AT</t>
  </si>
  <si>
    <t xml:space="preserve">FIATBravo 1.4</t>
  </si>
  <si>
    <t xml:space="preserve">FIATPunto 1.4 AT</t>
  </si>
  <si>
    <t xml:space="preserve">FORDEcosport 1.5 AT Trend</t>
  </si>
  <si>
    <t xml:space="preserve">FORDEcosport 1.5 AT Trend+</t>
  </si>
  <si>
    <t xml:space="preserve">FORDEcosport 1.5L AT Titanium</t>
  </si>
  <si>
    <t xml:space="preserve">FORDEcosport 1.5L MT Trend</t>
  </si>
  <si>
    <t xml:space="preserve">FORDEscape XLS 2.3L 4x2</t>
  </si>
  <si>
    <t xml:space="preserve">FORDEscape XLT 2.3L 4x4</t>
  </si>
  <si>
    <t xml:space="preserve">FORDEscape XLT 3.0</t>
  </si>
  <si>
    <t xml:space="preserve">FORDEverest 4x2</t>
  </si>
  <si>
    <t xml:space="preserve">FORDEverest 4x2 AT</t>
  </si>
  <si>
    <t xml:space="preserve">FORDEverest 4x2 MT</t>
  </si>
  <si>
    <t xml:space="preserve">FORDEverest 4x4 MT</t>
  </si>
  <si>
    <t xml:space="preserve">FORDFiesta 1.0 AT Sport</t>
  </si>
  <si>
    <t xml:space="preserve">FORDFiesta 1.5 AT Titanium</t>
  </si>
  <si>
    <t xml:space="preserve">FORDFiesta 1.5L Sport</t>
  </si>
  <si>
    <t xml:space="preserve">FORDFiesta 4D Trend</t>
  </si>
  <si>
    <t xml:space="preserve">FORDFiesta 5D Trend</t>
  </si>
  <si>
    <t xml:space="preserve">FORDFocus 1.6L Ambiente</t>
  </si>
  <si>
    <t xml:space="preserve">FORDFocus 1.6L Trend</t>
  </si>
  <si>
    <t xml:space="preserve">FORDFocus 1.8 Hatchback</t>
  </si>
  <si>
    <t xml:space="preserve">FORDFocus 1.8 Sedan</t>
  </si>
  <si>
    <t xml:space="preserve">FORDFocus 2.0 L SportS/ Eco</t>
  </si>
  <si>
    <t xml:space="preserve">FORDFocus 2.0 L/AT Titanium</t>
  </si>
  <si>
    <t xml:space="preserve">FORDMondeo 2.3 L AT</t>
  </si>
  <si>
    <t xml:space="preserve">FORDRanger Wildtrack 2.2</t>
  </si>
  <si>
    <t xml:space="preserve">FORDRanger Wildtrack 3.2</t>
  </si>
  <si>
    <t xml:space="preserve">FORDRanger XL 2.2 4x4 Chasis</t>
  </si>
  <si>
    <t xml:space="preserve">FORDRanger XL 2.2 4x4 MT</t>
  </si>
  <si>
    <t xml:space="preserve">FORDRanger XLS 2.2 AT</t>
  </si>
  <si>
    <t xml:space="preserve">FORDRanger XLS 2.2 MT</t>
  </si>
  <si>
    <t xml:space="preserve">FORDRanger XLT 2.2 4x2</t>
  </si>
  <si>
    <t xml:space="preserve">FORDRanger XLT 2.2 4x4</t>
  </si>
  <si>
    <t xml:space="preserve">FORDTransit Luxury</t>
  </si>
  <si>
    <t xml:space="preserve">FORDTransit Standard</t>
  </si>
  <si>
    <t xml:space="preserve">HONDAAccord 2.4L</t>
  </si>
  <si>
    <t xml:space="preserve">HONDAAccord 3.5L AT V6</t>
  </si>
  <si>
    <t xml:space="preserve">HONDACity 1.5 AT</t>
  </si>
  <si>
    <t xml:space="preserve">HONDACity 1.5 MT</t>
  </si>
  <si>
    <t xml:space="preserve">HONDACivic 1.8 AT</t>
  </si>
  <si>
    <t xml:space="preserve">HONDACivic 1.8 MT</t>
  </si>
  <si>
    <t xml:space="preserve">HONDACivic 2.0 AT</t>
  </si>
  <si>
    <t xml:space="preserve">HONDACivic Modulo 1.8 AT</t>
  </si>
  <si>
    <t xml:space="preserve">HONDACivic Modulo 2.0 AT</t>
  </si>
  <si>
    <t xml:space="preserve">HONDACRV 2.0</t>
  </si>
  <si>
    <t xml:space="preserve">HONDACRV 2.4 AT</t>
  </si>
  <si>
    <t xml:space="preserve">HYUNDAIAccent Hatchback</t>
  </si>
  <si>
    <t xml:space="preserve">HYUNDAIAccent Sedan 1.4 AT</t>
  </si>
  <si>
    <t xml:space="preserve">HYUNDAIAccent Sedan 1.4 MT</t>
  </si>
  <si>
    <t xml:space="preserve">HYUNDAIavante 1.6 AT</t>
  </si>
  <si>
    <t xml:space="preserve">HYUNDAIavante 1.6 MT</t>
  </si>
  <si>
    <t xml:space="preserve">HYUNDAIavante 2.0 AT</t>
  </si>
  <si>
    <t xml:space="preserve">HYUNDAICreta Máy dầu</t>
  </si>
  <si>
    <t xml:space="preserve">HYUNDAICreta Máy xăng</t>
  </si>
  <si>
    <t xml:space="preserve">HYUNDAIElantra 1.6 AT</t>
  </si>
  <si>
    <t xml:space="preserve">HYUNDAIElantra 1.6 MT</t>
  </si>
  <si>
    <t xml:space="preserve">HYUNDAIElantra 1.8 AT</t>
  </si>
  <si>
    <t xml:space="preserve">HYUNDAIElantra 1.8 MT</t>
  </si>
  <si>
    <t xml:space="preserve">HYUNDAIEon 1.0 MT</t>
  </si>
  <si>
    <t xml:space="preserve">HYUNDAIGenesis Coupe</t>
  </si>
  <si>
    <t xml:space="preserve">HYUNDAIi10 1.0 AT / grand - Hatchback</t>
  </si>
  <si>
    <t xml:space="preserve">HYUNDAIi10 1.0 MT / grand - Base</t>
  </si>
  <si>
    <t xml:space="preserve">HYUNDAIi10 1.0 MT / grand - Hatchback</t>
  </si>
  <si>
    <t xml:space="preserve">HYUNDAIi10 1.2 AT / grand - Hatchback</t>
  </si>
  <si>
    <t xml:space="preserve">HYUNDAIi10 1.2 AT / grand - Sedan</t>
  </si>
  <si>
    <t xml:space="preserve">HYUNDAIi10 1.2 MT / grand - Hatchback</t>
  </si>
  <si>
    <t xml:space="preserve">HYUNDAIi10 1.2 MT / grand - Sedan</t>
  </si>
  <si>
    <t xml:space="preserve">HYUNDAIi10 1.2 MT Hatchback / grand - Base</t>
  </si>
  <si>
    <t xml:space="preserve">HYUNDAIi10 1.2 MT Sedan / grand - Base</t>
  </si>
  <si>
    <t xml:space="preserve">HYUNDAIi20</t>
  </si>
  <si>
    <t xml:space="preserve">HYUNDAIi20 active</t>
  </si>
  <si>
    <t xml:space="preserve">HYUNDAIi30</t>
  </si>
  <si>
    <t xml:space="preserve">HYUNDAISantafe Máy dầu , 2 cầu, 7 chỗ</t>
  </si>
  <si>
    <t xml:space="preserve">HYUNDAISantafe Máy dầu, 1 cầu, 5 chỗ</t>
  </si>
  <si>
    <t xml:space="preserve">HYUNDAISantafe Máy dầu, 1 cầu, 7 chỗ</t>
  </si>
  <si>
    <t xml:space="preserve">HYUNDAISantafe Máy xăng, 1 cầu, 5 chỗ</t>
  </si>
  <si>
    <t xml:space="preserve">HYUNDAISantafe Máy xăng, 1 cầu, 7 chỗ</t>
  </si>
  <si>
    <t xml:space="preserve">HYUNDAISantafe Máy xăng, 2 cầu, 7 chỗ</t>
  </si>
  <si>
    <t xml:space="preserve">HYUNDAISOLATI 2.5</t>
  </si>
  <si>
    <t xml:space="preserve">HYUNDAISonata</t>
  </si>
  <si>
    <t xml:space="preserve">HYUNDAIStarex 3 chỗ</t>
  </si>
  <si>
    <t xml:space="preserve">HYUNDAIStarex 6 chỗ, máy dầu</t>
  </si>
  <si>
    <t xml:space="preserve">HYUNDAIStarex 6 chỗ, máy xăng</t>
  </si>
  <si>
    <t xml:space="preserve">HYUNDAIStarex 9 chỗ, máy dầu</t>
  </si>
  <si>
    <t xml:space="preserve">HYUNDAIStarex 9 chỗ, máy xăng</t>
  </si>
  <si>
    <t xml:space="preserve">HYUNDAIStarex cứu thương Máy dầu</t>
  </si>
  <si>
    <t xml:space="preserve">HYUNDAIStarex cứu thương Máy xăng</t>
  </si>
  <si>
    <t xml:space="preserve">HYUNDAITucson 2.0</t>
  </si>
  <si>
    <t xml:space="preserve">HYUNDAITucson 2.0 Special</t>
  </si>
  <si>
    <t xml:space="preserve">HYUNDAITucson 2.4</t>
  </si>
  <si>
    <t xml:space="preserve">HYUNDAIVeloster</t>
  </si>
  <si>
    <t xml:space="preserve">ISUZUD Max Gold AT</t>
  </si>
  <si>
    <t xml:space="preserve">ISUZUD Max LS AT 2 WD</t>
  </si>
  <si>
    <t xml:space="preserve">ISUZUD Max LS AT 4 WD</t>
  </si>
  <si>
    <t xml:space="preserve">ISUZUD Max LS MT 2 WD</t>
  </si>
  <si>
    <t xml:space="preserve">ISUZUD Max LS MT 4 WD</t>
  </si>
  <si>
    <t xml:space="preserve">ISUZUD Max S MT 4WD</t>
  </si>
  <si>
    <t xml:space="preserve">KIACarens 1.6</t>
  </si>
  <si>
    <t xml:space="preserve">KIACarens 2.0 EX/SX AT</t>
  </si>
  <si>
    <t xml:space="preserve">KIACarens 2.0 EX/SX MT</t>
  </si>
  <si>
    <t xml:space="preserve">KIACerato Hatchback</t>
  </si>
  <si>
    <t xml:space="preserve">KIACerato Koup</t>
  </si>
  <si>
    <t xml:space="preserve">KIACerato Sedan</t>
  </si>
  <si>
    <t xml:space="preserve">KIAForte Nhập khẩu, số sàn</t>
  </si>
  <si>
    <t xml:space="preserve">KIAForte Nhập khẩu, tự động</t>
  </si>
  <si>
    <t xml:space="preserve">KIAForte Trong nước, số sàn</t>
  </si>
  <si>
    <t xml:space="preserve">KIAForte Trong nước, tự động</t>
  </si>
  <si>
    <t xml:space="preserve">KIAK3 1.6 AT</t>
  </si>
  <si>
    <t xml:space="preserve">KIAK3 1.6 EXAT</t>
  </si>
  <si>
    <t xml:space="preserve">KIAK3 1.6 MT</t>
  </si>
  <si>
    <t xml:space="preserve">KIAK3 2.0 AT</t>
  </si>
  <si>
    <t xml:space="preserve">KIAK5 Optima</t>
  </si>
  <si>
    <t xml:space="preserve">KIAK7 Cadenza</t>
  </si>
  <si>
    <t xml:space="preserve">KIAMorning EX/LX AT</t>
  </si>
  <si>
    <t xml:space="preserve">KIAMorning EX/LX MT</t>
  </si>
  <si>
    <t xml:space="preserve">KIAMorning Nhập khẩu AT</t>
  </si>
  <si>
    <t xml:space="preserve">KIAMorning Nhập khẩu MT</t>
  </si>
  <si>
    <t xml:space="preserve">KIAMorning S/Si/SX AT</t>
  </si>
  <si>
    <t xml:space="preserve">KIAMorning S/Si/SX MT</t>
  </si>
  <si>
    <t xml:space="preserve">KIAMorning Van</t>
  </si>
  <si>
    <t xml:space="preserve">KIANew Sportage</t>
  </si>
  <si>
    <t xml:space="preserve">KIARio 1.4 AT Hatchback</t>
  </si>
  <si>
    <t xml:space="preserve">KIARio 1.4 AT Sedan</t>
  </si>
  <si>
    <t xml:space="preserve">KIARondo D AT 1.7</t>
  </si>
  <si>
    <t xml:space="preserve">KIARondo D MT 1.7</t>
  </si>
  <si>
    <t xml:space="preserve">KIARondo G AT</t>
  </si>
  <si>
    <t xml:space="preserve">KIARondo G ATH</t>
  </si>
  <si>
    <t xml:space="preserve">KIASEDONA</t>
  </si>
  <si>
    <t xml:space="preserve">KIASorento D AT</t>
  </si>
  <si>
    <t xml:space="preserve">KIASorento D MT</t>
  </si>
  <si>
    <t xml:space="preserve">KIASorento G AT</t>
  </si>
  <si>
    <t xml:space="preserve">KIASorento G ATH</t>
  </si>
  <si>
    <t xml:space="preserve">KIASoul 1.6 AT</t>
  </si>
  <si>
    <t xml:space="preserve">KIASoul 1.6 MT</t>
  </si>
  <si>
    <t xml:space="preserve">KIASoul 2.0 AT</t>
  </si>
  <si>
    <t xml:space="preserve">KIASportage 2.0 GAT 2WD</t>
  </si>
  <si>
    <t xml:space="preserve">KIASportage 2.0 GAT 4WD</t>
  </si>
  <si>
    <t xml:space="preserve">KIASportage 2.0 GMT 4WD</t>
  </si>
  <si>
    <t xml:space="preserve">LANDROVERDISCOVERY SPORT</t>
  </si>
  <si>
    <t xml:space="preserve">LANDROVEREVOQUE TD V8 HSE 3.6L</t>
  </si>
  <si>
    <t xml:space="preserve">LANDROVERHSE 3.2</t>
  </si>
  <si>
    <t xml:space="preserve">LANDROVERLR3 HSE 4.4</t>
  </si>
  <si>
    <t xml:space="preserve">LANDROVERLR3 SE 4.4</t>
  </si>
  <si>
    <t xml:space="preserve">LANDROVERLR4 5.5</t>
  </si>
  <si>
    <t xml:space="preserve">LANDROVERLR4 HSE 5.0</t>
  </si>
  <si>
    <t xml:space="preserve">LANDROVERLR4 SUPERCHARGED 5.0</t>
  </si>
  <si>
    <t xml:space="preserve">LANDROVERRANGE ROVER</t>
  </si>
  <si>
    <t xml:space="preserve">LANDROVERRANGE ROVER EVOQUE</t>
  </si>
  <si>
    <t xml:space="preserve">LANDROVERRANGE ROVER SPORT</t>
  </si>
  <si>
    <t xml:space="preserve">LANDROVERRANGE ROVER SPORT DISCOVERY 3HSE V8 MÁY XĂNG</t>
  </si>
  <si>
    <t xml:space="preserve">LANDROVERRANGE ROVER SPORT FREELANDER 2GSEI6 SPORT UNTILITIES 3.2L</t>
  </si>
  <si>
    <t xml:space="preserve">LANDROVERRANGE ROVER SPORT HSE 5.0</t>
  </si>
  <si>
    <t xml:space="preserve">LANDROVERRANGE ROVER SPORT HSE V8</t>
  </si>
  <si>
    <t xml:space="preserve">LANDROVERRANGE ROVER SUPER CHARGED 5.0</t>
  </si>
  <si>
    <t xml:space="preserve">LANDROVERRANGE ROVER SUPER CHARGED V8 4.2L</t>
  </si>
  <si>
    <t xml:space="preserve">LANDROVERSE 3.2</t>
  </si>
  <si>
    <t xml:space="preserve">LEXUSES 250 2.5 L</t>
  </si>
  <si>
    <t xml:space="preserve">LEXUSES 350 3.5 L</t>
  </si>
  <si>
    <t xml:space="preserve">LEXUSGS 350 Sedan</t>
  </si>
  <si>
    <t xml:space="preserve">LEXUSGX 460 SUV</t>
  </si>
  <si>
    <t xml:space="preserve">LEXUSGX 470 SUV</t>
  </si>
  <si>
    <t xml:space="preserve">LEXUSIS 250</t>
  </si>
  <si>
    <t xml:space="preserve">LEXUSIS 350</t>
  </si>
  <si>
    <t xml:space="preserve">LEXUSLS 460L Sedan</t>
  </si>
  <si>
    <t xml:space="preserve">LEXUSLS 600h L Sedan</t>
  </si>
  <si>
    <t xml:space="preserve">LEXUSLX 470 SUV</t>
  </si>
  <si>
    <t xml:space="preserve">LEXUSLX 570 SUV</t>
  </si>
  <si>
    <t xml:space="preserve">LEXUSNX Turbo</t>
  </si>
  <si>
    <t xml:space="preserve">LEXUSRX 350 SUV</t>
  </si>
  <si>
    <t xml:space="preserve">LEXUSRX 400h Hybrid</t>
  </si>
  <si>
    <t xml:space="preserve">LEXUSRX 450h Hybrid</t>
  </si>
  <si>
    <t xml:space="preserve">MAZDABT50 2.2 2WD</t>
  </si>
  <si>
    <t xml:space="preserve">MAZDABT50 2.2 4WD</t>
  </si>
  <si>
    <t xml:space="preserve">MAZDABT50 3.2 4WD</t>
  </si>
  <si>
    <t xml:space="preserve">MAZDACX-5 2.0 2WD</t>
  </si>
  <si>
    <t xml:space="preserve">MAZDACX-5 2.0 4WD</t>
  </si>
  <si>
    <t xml:space="preserve">MAZDACX-9 3.7</t>
  </si>
  <si>
    <t xml:space="preserve">MAZDA2 1.5 AT Hatchback</t>
  </si>
  <si>
    <t xml:space="preserve">MAZDA2 1.5 AT Sedan</t>
  </si>
  <si>
    <t xml:space="preserve">MAZDA2 1.5 MT</t>
  </si>
  <si>
    <t xml:space="preserve">MAZDA2s 1.5 AT Hatchback</t>
  </si>
  <si>
    <t xml:space="preserve">MAZDA2s 1.5 AT Sedan</t>
  </si>
  <si>
    <t xml:space="preserve">MAZDA2s 1.5 MT</t>
  </si>
  <si>
    <t xml:space="preserve">MAZDA3 2.0</t>
  </si>
  <si>
    <t xml:space="preserve">MAZDA3 AT Hatchback</t>
  </si>
  <si>
    <t xml:space="preserve">MAZDA3 AT Sedan (Nhập khẩu)</t>
  </si>
  <si>
    <t xml:space="preserve">MAZDA3 AT Sedan (Việt Nam)</t>
  </si>
  <si>
    <t xml:space="preserve">MAZDA3 MT Sedan (Nhập khẩu)</t>
  </si>
  <si>
    <t xml:space="preserve">MAZDA3 MT Sedan (Việt Nam)</t>
  </si>
  <si>
    <t xml:space="preserve">MAZDA3S 2.0</t>
  </si>
  <si>
    <t xml:space="preserve">MAZDA3S AT Hatchback</t>
  </si>
  <si>
    <t xml:space="preserve">MAZDA3S AT Sedan (Nhập khẩu)</t>
  </si>
  <si>
    <t xml:space="preserve">MAZDA3S AT Sedan (Việt Nam)</t>
  </si>
  <si>
    <t xml:space="preserve">MAZDA3S MT Sedan (Nhập khẩu)</t>
  </si>
  <si>
    <t xml:space="preserve">MAZDA3S MT Sedan (Việt Nam)</t>
  </si>
  <si>
    <t xml:space="preserve">MAZDA6 2.0 AT</t>
  </si>
  <si>
    <t xml:space="preserve">MAZDA6 2.5 AT</t>
  </si>
  <si>
    <t xml:space="preserve">MERCEDES-BENZA 200</t>
  </si>
  <si>
    <t xml:space="preserve">MERCEDES-BENZA 250 AMG</t>
  </si>
  <si>
    <t xml:space="preserve">MERCEDES-BENZA 45 AMG</t>
  </si>
  <si>
    <t xml:space="preserve">MERCEDES-BENZC 200</t>
  </si>
  <si>
    <t xml:space="preserve">MERCEDES-BENZC 250</t>
  </si>
  <si>
    <t xml:space="preserve">MERCEDES-BENZC 280</t>
  </si>
  <si>
    <t xml:space="preserve">MERCEDES-BENZC 300</t>
  </si>
  <si>
    <t xml:space="preserve">MERCEDES-BENZC 300 AMG</t>
  </si>
  <si>
    <t xml:space="preserve">MERCEDES-BENZC180</t>
  </si>
  <si>
    <t xml:space="preserve">MERCEDES-BENZCLA 200</t>
  </si>
  <si>
    <t xml:space="preserve">MERCEDES-BENZCLA 250 4Matic</t>
  </si>
  <si>
    <t xml:space="preserve">MERCEDES-BENZCLA 45 AMG 4Matic</t>
  </si>
  <si>
    <t xml:space="preserve">MERCEDES-BENZE 200</t>
  </si>
  <si>
    <t xml:space="preserve">MERCEDES-BENZE 250</t>
  </si>
  <si>
    <t xml:space="preserve">MERCEDES-BENZE 250 AMG</t>
  </si>
  <si>
    <t xml:space="preserve">MERCEDES-BENZE 280</t>
  </si>
  <si>
    <t xml:space="preserve">MERCEDES-BENZE 300</t>
  </si>
  <si>
    <t xml:space="preserve">MERCEDES-BENZE 300 AMG</t>
  </si>
  <si>
    <t xml:space="preserve">MERCEDES-BENZE 400</t>
  </si>
  <si>
    <t xml:space="preserve">MERCEDES-BENZE 400 AMG</t>
  </si>
  <si>
    <t xml:space="preserve">MERCEDES-BENZGLA 200</t>
  </si>
  <si>
    <t xml:space="preserve">MERCEDES-BENZGLA 250 4MATIC</t>
  </si>
  <si>
    <t xml:space="preserve">MERCEDES-BENZGLA 45 4MATIC</t>
  </si>
  <si>
    <t xml:space="preserve">MERCEDES-BENZGLA 45 AMG Edition 1</t>
  </si>
  <si>
    <t xml:space="preserve">MERCEDES-BENZS 400L</t>
  </si>
  <si>
    <t xml:space="preserve">MERCEDES-BENZS 500</t>
  </si>
  <si>
    <t xml:space="preserve">MERCEDES-BENZS 500 4 Matic</t>
  </si>
  <si>
    <t xml:space="preserve">MERCEDES-BENZS 63</t>
  </si>
  <si>
    <t xml:space="preserve">MERCEDES-BENZSprinter 311</t>
  </si>
  <si>
    <t xml:space="preserve">MERCEDES-BENZSprinter 313</t>
  </si>
  <si>
    <t xml:space="preserve">MINICOOPERCLUBMAN BASE 1.6</t>
  </si>
  <si>
    <t xml:space="preserve">MINICOOPERCLUBMAN S 1.6</t>
  </si>
  <si>
    <t xml:space="preserve">MINICOOPERCONVERTIBLE 1.6</t>
  </si>
  <si>
    <t xml:space="preserve">MINICOOPERCONVERTIBLE BASE 1.6</t>
  </si>
  <si>
    <t xml:space="preserve">MINICOOPERCONVERTIBLE S 1.6</t>
  </si>
  <si>
    <t xml:space="preserve">MINICOOPERHARDTOP BASE 1.6</t>
  </si>
  <si>
    <t xml:space="preserve">MINICOOPERHARDTOP S 1.6</t>
  </si>
  <si>
    <t xml:space="preserve">MINICOOPERHT 1.6</t>
  </si>
  <si>
    <t xml:space="preserve">MINICOOPERS 1.6_1</t>
  </si>
  <si>
    <t xml:space="preserve">MINICOOPERS 1.6_2</t>
  </si>
  <si>
    <t xml:space="preserve">MITSUBISHIAttrage 1.2 CVT</t>
  </si>
  <si>
    <t xml:space="preserve">MITSUBISHIAttrage 1.2 MT</t>
  </si>
  <si>
    <t xml:space="preserve">MITSUBISHIAttrage MT STD</t>
  </si>
  <si>
    <t xml:space="preserve">MITSUBISHIGrandis Bản thường</t>
  </si>
  <si>
    <t xml:space="preserve">MITSUBISHIGrandis Limited</t>
  </si>
  <si>
    <t xml:space="preserve">MITSUBISHIMirage 1.2 AT</t>
  </si>
  <si>
    <t xml:space="preserve">MITSUBISHIMirage 1.2 MT</t>
  </si>
  <si>
    <t xml:space="preserve">MITSUBISHIOutlander Sport CVT</t>
  </si>
  <si>
    <t xml:space="preserve">MITSUBISHIOutlander Sport CVT Premium</t>
  </si>
  <si>
    <t xml:space="preserve">MITSUBISHIPajero 3.0 AT</t>
  </si>
  <si>
    <t xml:space="preserve">MITSUBISHIPajero 3.0 MT</t>
  </si>
  <si>
    <t xml:space="preserve">MITSUBISHIPajero 3.8</t>
  </si>
  <si>
    <t xml:space="preserve">MITSUBISHIPajero Sport D 4x2 AT</t>
  </si>
  <si>
    <t xml:space="preserve">MITSUBISHIPajero Sport D 4x2 MT</t>
  </si>
  <si>
    <t xml:space="preserve">MITSUBISHIPajero Sport G 4x4 AT</t>
  </si>
  <si>
    <t xml:space="preserve">MITSUBISHITriton 4x2 AT</t>
  </si>
  <si>
    <t xml:space="preserve">MITSUBISHITriton 4x2 MT</t>
  </si>
  <si>
    <t xml:space="preserve">MITSUBISHITriton 4x4 AT</t>
  </si>
  <si>
    <t xml:space="preserve">MITSUBISHITriton 4x4 MT</t>
  </si>
  <si>
    <t xml:space="preserve">MITSUBISHIZinger GLS AT</t>
  </si>
  <si>
    <t xml:space="preserve">MITSUBISHIZinger GLS MT</t>
  </si>
  <si>
    <t xml:space="preserve">NISSAN370Z 3.7 V6</t>
  </si>
  <si>
    <t xml:space="preserve">NISSANBlue Bird XE 2.0</t>
  </si>
  <si>
    <t xml:space="preserve">NISSANBlue Bird XL 2.0</t>
  </si>
  <si>
    <t xml:space="preserve">NISSANBlue Bird XV 2.0</t>
  </si>
  <si>
    <t xml:space="preserve">NISSANGrand Livina 1.8 AT</t>
  </si>
  <si>
    <t xml:space="preserve">NISSANGrand Livina 1.8 MT</t>
  </si>
  <si>
    <t xml:space="preserve">NISSANJuke 1.6 AT</t>
  </si>
  <si>
    <t xml:space="preserve">NISSANJuke 1.6 MT</t>
  </si>
  <si>
    <t xml:space="preserve">NISSANMurano 3.5 CVT 4WD</t>
  </si>
  <si>
    <t xml:space="preserve">NISSANNavara Số sàn, 1 cầu</t>
  </si>
  <si>
    <t xml:space="preserve">NISSANNavara Số sàn, 2 cầu</t>
  </si>
  <si>
    <t xml:space="preserve">NISSANNavara Số tự động, 2 cầu</t>
  </si>
  <si>
    <t xml:space="preserve">NISSANQashqai</t>
  </si>
  <si>
    <t xml:space="preserve">NISSANSunny 1.5 XL</t>
  </si>
  <si>
    <t xml:space="preserve">NISSANSunny 1.5 XV</t>
  </si>
  <si>
    <t xml:space="preserve">NISSANSunny 1.5 XV Se</t>
  </si>
  <si>
    <t xml:space="preserve">NISSANTeana 2.0</t>
  </si>
  <si>
    <t xml:space="preserve">NISSANTeana 2.5</t>
  </si>
  <si>
    <t xml:space="preserve">NISSANTeana 3.5</t>
  </si>
  <si>
    <t xml:space="preserve">NISSANUrvan</t>
  </si>
  <si>
    <t xml:space="preserve">NISSANX-trail 2.0</t>
  </si>
  <si>
    <t xml:space="preserve">NISSANX-trail 2.5</t>
  </si>
  <si>
    <t xml:space="preserve">PEUGEOT208</t>
  </si>
  <si>
    <t xml:space="preserve">PEUGEOT3008</t>
  </si>
  <si>
    <t xml:space="preserve">PEUGEOT408 Deluxe</t>
  </si>
  <si>
    <t xml:space="preserve">PEUGEOT408 Premium</t>
  </si>
  <si>
    <t xml:space="preserve">PEUGEOT508</t>
  </si>
  <si>
    <t xml:space="preserve">PEUGEOTRCZ</t>
  </si>
  <si>
    <t xml:space="preserve">PORSCHE911 CABRIOLET 3.6</t>
  </si>
  <si>
    <t xml:space="preserve">PORSCHE911 CARRERA 4</t>
  </si>
  <si>
    <t xml:space="preserve">911 CARRERA 4</t>
  </si>
  <si>
    <t xml:space="preserve">PORSCHE911 CARRERA 4 S CABRIOLET 3.8</t>
  </si>
  <si>
    <t xml:space="preserve">911 CARRERA 4 S CABRIOLET 3.8</t>
  </si>
  <si>
    <t xml:space="preserve">PORSCHE911 CARRERA 4 CABRIOLET 3.6</t>
  </si>
  <si>
    <t xml:space="preserve">911 CARRERA 4 CABRIOLET 3.6</t>
  </si>
  <si>
    <t xml:space="preserve">PORSCHE911 CARRERA 4 COUPE 3.6</t>
  </si>
  <si>
    <t xml:space="preserve">911 CARRERA 4 COUPE 3.6</t>
  </si>
  <si>
    <t xml:space="preserve">PORSCHE911 CARRERA 4 S COUPE 3.8</t>
  </si>
  <si>
    <t xml:space="preserve">911 CARRERA 4 S COUPE 3.8</t>
  </si>
  <si>
    <t xml:space="preserve">PORSCHE911 CARRERA</t>
  </si>
  <si>
    <t xml:space="preserve">PORSCHE911 CARRERA CABRIOLET</t>
  </si>
  <si>
    <t xml:space="preserve">PORSCHE911 CARRERA GTS</t>
  </si>
  <si>
    <t xml:space="preserve">PORSCHE911 CARRERA GTS CABRIOLET</t>
  </si>
  <si>
    <t xml:space="preserve">PORSCHE911 CARRERA S</t>
  </si>
  <si>
    <t xml:space="preserve">PORSCHE911 COUPE 3.6</t>
  </si>
  <si>
    <t xml:space="preserve">PORSCHE911 GT3</t>
  </si>
  <si>
    <t xml:space="preserve">PORSCHE911 GT3 RS</t>
  </si>
  <si>
    <t xml:space="preserve">PORSCHEPANAMERA 4</t>
  </si>
  <si>
    <t xml:space="preserve">PORSCHEPANAMERA 4S</t>
  </si>
  <si>
    <t xml:space="preserve">PORSCHEPANAMERA TURBO</t>
  </si>
  <si>
    <t xml:space="preserve">RENAULTFLUENCE</t>
  </si>
  <si>
    <t xml:space="preserve">RENAULTKOLEOS</t>
  </si>
  <si>
    <t xml:space="preserve">RENAULTLATITUDE 2.5 AT V6</t>
  </si>
  <si>
    <t xml:space="preserve">SAMSUNGQM5 RE25 2011</t>
  </si>
  <si>
    <t xml:space="preserve">SAMSUNGSM3 1.6</t>
  </si>
  <si>
    <t xml:space="preserve">SUZUKICELERIO AT</t>
  </si>
  <si>
    <t xml:space="preserve">SUZUKICELERIO MT</t>
  </si>
  <si>
    <t xml:space="preserve">SUZUKICIAZ</t>
  </si>
  <si>
    <t xml:space="preserve">SUZUKISWIFT</t>
  </si>
  <si>
    <t xml:space="preserve">SUZUKIVITARA AT</t>
  </si>
  <si>
    <t xml:space="preserve">SUZUKIVITARA MT</t>
  </si>
  <si>
    <t xml:space="preserve">THACOOLLIN 345</t>
  </si>
  <si>
    <t xml:space="preserve">TOYOTAAvalon 3.5 AT</t>
  </si>
  <si>
    <t xml:space="preserve">TOYOTAAvalon 3.5 V6 AT</t>
  </si>
  <si>
    <t xml:space="preserve">TOYOTAAvalon 3.5 V6 AT Limited</t>
  </si>
  <si>
    <t xml:space="preserve">TOYOTAAvalon XL 3.5 AT</t>
  </si>
  <si>
    <t xml:space="preserve">TOYOTACamry 2.0 E Nhập khẩu</t>
  </si>
  <si>
    <t xml:space="preserve">TOYOTACamry 2.0 E Trong nước</t>
  </si>
  <si>
    <t xml:space="preserve">TOYOTACamry 2.4 G</t>
  </si>
  <si>
    <t xml:space="preserve">TOYOTACamry 2.5 G</t>
  </si>
  <si>
    <t xml:space="preserve">TOYOTACamry 2.5 Q</t>
  </si>
  <si>
    <t xml:space="preserve">TOYOTACamry 3.5 Q</t>
  </si>
  <si>
    <t xml:space="preserve">TOYOTACamry nhập khẩu</t>
  </si>
  <si>
    <t xml:space="preserve">TOYOTACamry XLE</t>
  </si>
  <si>
    <t xml:space="preserve">TOYOTACamry xuất mỹ</t>
  </si>
  <si>
    <t xml:space="preserve">TOYOTACorolla Altis 1.8 CVT</t>
  </si>
  <si>
    <t xml:space="preserve">TOYOTACorolla Altis 1.8 MT</t>
  </si>
  <si>
    <t xml:space="preserve">TOYOTACorolla Altis 2.0 CVT</t>
  </si>
  <si>
    <t xml:space="preserve">TOYOTACorolla Altis RS 2.0</t>
  </si>
  <si>
    <t xml:space="preserve">TOYOTACorolla XLI 1.6</t>
  </si>
  <si>
    <t xml:space="preserve">TOYOTAFortuner G</t>
  </si>
  <si>
    <t xml:space="preserve">TOYOTAFortuner V 4x2</t>
  </si>
  <si>
    <t xml:space="preserve">TOYOTAFortuner V 4x4</t>
  </si>
  <si>
    <t xml:space="preserve">TOYOTAFortuner X</t>
  </si>
  <si>
    <t xml:space="preserve">TOYOTAHiace Máy dầu</t>
  </si>
  <si>
    <t xml:space="preserve">TOYOTAHiace Máy xăng</t>
  </si>
  <si>
    <t xml:space="preserve">TOYOTAHighlander 2.7 AT</t>
  </si>
  <si>
    <t xml:space="preserve">TOYOTAHighlander 3.5 AT</t>
  </si>
  <si>
    <t xml:space="preserve">TOYOTAHilux E</t>
  </si>
  <si>
    <t xml:space="preserve">TOYOTAHilux G</t>
  </si>
  <si>
    <t xml:space="preserve">TOYOTAHilux Q</t>
  </si>
  <si>
    <t xml:space="preserve">TOYOTAInnova E</t>
  </si>
  <si>
    <t xml:space="preserve">TOYOTAInnova G</t>
  </si>
  <si>
    <t xml:space="preserve">TOYOTAInnova GSR</t>
  </si>
  <si>
    <t xml:space="preserve">TOYOTAInnova V</t>
  </si>
  <si>
    <t xml:space="preserve">TOYOTALand Cruiser Prado TXL/XL</t>
  </si>
  <si>
    <t xml:space="preserve">TOYOTALand Cruiser VX</t>
  </si>
  <si>
    <t xml:space="preserve">TOYOTARav4 2.5 AT</t>
  </si>
  <si>
    <t xml:space="preserve">TOYOTARav4 2.5 AT Limited</t>
  </si>
  <si>
    <t xml:space="preserve">TOYOTASienna Limited 3.5 AT</t>
  </si>
  <si>
    <t xml:space="preserve">TOYOTAToyota 86</t>
  </si>
  <si>
    <t xml:space="preserve">Toyota 86</t>
  </si>
  <si>
    <t xml:space="preserve">TOYOTAVios 1.5 E</t>
  </si>
  <si>
    <t xml:space="preserve">TOYOTAVios 1.5 G</t>
  </si>
  <si>
    <t xml:space="preserve">TOYOTAVios J</t>
  </si>
  <si>
    <t xml:space="preserve">TOYOTAWIGO AT</t>
  </si>
  <si>
    <t xml:space="preserve">TOYOTAWIGO MT</t>
  </si>
  <si>
    <t xml:space="preserve">TOYOTAYaris 1.3 Hatchback</t>
  </si>
  <si>
    <t xml:space="preserve">TOYOTAYaris 1.3 Sedan</t>
  </si>
  <si>
    <t xml:space="preserve">TOYOTAYaris 1.5 Hatchback</t>
  </si>
  <si>
    <t xml:space="preserve">TOYOTAYaris 1.5 RS</t>
  </si>
  <si>
    <t xml:space="preserve">TOYOTAYaris E 1.5</t>
  </si>
  <si>
    <t xml:space="preserve">TOYOTAYaris G 1.5</t>
  </si>
  <si>
    <t xml:space="preserve">VINFASTFadil 1.4L Base</t>
  </si>
  <si>
    <t xml:space="preserve">VINFASTFadil 1.4L Plus</t>
  </si>
  <si>
    <t xml:space="preserve">VINFASTLux A2.0 Plus</t>
  </si>
  <si>
    <t xml:space="preserve">VINFASTLux A2.0 Base</t>
  </si>
  <si>
    <t xml:space="preserve">VINFASTLux A2.0 Premium</t>
  </si>
  <si>
    <t xml:space="preserve">VINFASTLux SA2.0 Base</t>
  </si>
  <si>
    <t xml:space="preserve">VINFASTLux SA2.0 Plus</t>
  </si>
  <si>
    <t xml:space="preserve">VINFASTLux SA2.0 Premium</t>
  </si>
  <si>
    <t xml:space="preserve">VOLKSWAGENCC DYNAMISCH</t>
  </si>
  <si>
    <t xml:space="preserve">VOLKSWAGENCC LUXURIOS PACKAGE</t>
  </si>
  <si>
    <t xml:space="preserve">VOLKSWAGENCC STANDARD</t>
  </si>
  <si>
    <t xml:space="preserve">VOLKSWAGENEOS KOMFORT 2.0</t>
  </si>
  <si>
    <t xml:space="preserve">VOLKSWAGENEOS LUX 2.0</t>
  </si>
  <si>
    <t xml:space="preserve">VOLKSWAGENEOS TURBO 2.0</t>
  </si>
  <si>
    <t xml:space="preserve">VOLKSWAGENEOS VR6 3.2</t>
  </si>
  <si>
    <t xml:space="preserve">VOLKSWAGENGLI 2.0T</t>
  </si>
  <si>
    <t xml:space="preserve">VOLKSWAGENGLI 2.0T PZEV</t>
  </si>
  <si>
    <t xml:space="preserve">VOLKSWAGENNEW BEETLE 1.6</t>
  </si>
  <si>
    <t xml:space="preserve">VOLKSWAGENNEW BEETLE 2.0</t>
  </si>
  <si>
    <t xml:space="preserve">VOLKSWAGENSCIROCCO 1.4 TSI 1.4</t>
  </si>
  <si>
    <t xml:space="preserve">VOLKSWAGENSCIROCCO GT 2 2.0</t>
  </si>
  <si>
    <t xml:space="preserve">VOLKSWAGENSCIROCCO GT 2.0</t>
  </si>
  <si>
    <t xml:space="preserve">VOLKSWAGENTIGUAN CC DYNAMISCH</t>
  </si>
  <si>
    <t xml:space="preserve">VOLKSWAGENTIGUAN PANORAMISH</t>
  </si>
  <si>
    <t xml:space="preserve">VOLKSWAGENTIGUAN SPORT PACKAGE 2.0</t>
  </si>
  <si>
    <t xml:space="preserve">VOLKSWAGENTIGUAN STANDARD 2.0</t>
  </si>
  <si>
    <t xml:space="preserve">Group</t>
  </si>
  <si>
    <t xml:space="preserve">Trường thông tin</t>
  </si>
  <si>
    <t xml:space="preserve">Bắt Buộc?</t>
  </si>
  <si>
    <t xml:space="preserve">Factor tính phí</t>
  </si>
  <si>
    <t xml:space="preserve">Kiểu dữ liệu</t>
  </si>
  <si>
    <t xml:space="preserve">Data validation</t>
  </si>
  <si>
    <t xml:space="preserve">Note</t>
  </si>
  <si>
    <t xml:space="preserve">TNDSBB</t>
  </si>
  <si>
    <t xml:space="preserve">TNDSTN</t>
  </si>
  <si>
    <t xml:space="preserve">VCX</t>
  </si>
  <si>
    <t xml:space="preserve">LPX&amp;NNTX</t>
  </si>
  <si>
    <t xml:space="preserve">Thông tin chính</t>
  </si>
  <si>
    <t xml:space="preserve">Số GCN</t>
  </si>
  <si>
    <t xml:space="preserve">TEXT</t>
  </si>
  <si>
    <t xml:space="preserve">Tên chủ xe</t>
  </si>
  <si>
    <t xml:space="preserve">Địa chỉ</t>
  </si>
  <si>
    <t xml:space="preserve">LIST</t>
  </si>
  <si>
    <t xml:space="preserve">Nhóm xe</t>
  </si>
  <si>
    <t xml:space="preserve">Nơi sản xuất</t>
  </si>
  <si>
    <t xml:space="preserve">Ngày đăng ký lần đầu</t>
  </si>
  <si>
    <t xml:space="preserve">DATE</t>
  </si>
  <si>
    <t xml:space="preserve">Giá trị xe</t>
  </si>
  <si>
    <t xml:space="preserve">NUMBER</t>
  </si>
  <si>
    <t xml:space="preserve">Biển số xe</t>
  </si>
  <si>
    <t xml:space="preserve">Bao gồm chữ số, chữ cái, không bao gồm các ký tự đặc biệt ngoài số và chữ, kể cả space, nếu nhập ký tự đặc biệt sẽ tự clear hết các ký tự đặc biệt &amp; space
Độ dài từ 7 - 9 ký tự</t>
  </si>
  <si>
    <t xml:space="preserve">Số khung</t>
  </si>
  <si>
    <t xml:space="preserve">Bao gồm chữ số, chữ cái, không bao gồm các ký tự đặc biệt ngoài số và chữ, kể cả space, nếu nhập ký tự đặc biệt sẽ tự clear hết các ký tự đặc biệt &amp; space
Độ dài từ 4 - 17 ký tự</t>
  </si>
  <si>
    <t xml:space="preserve">Số máy</t>
  </si>
  <si>
    <t xml:space="preserve">Bao gồm chữ số, chữ cái, không bao gồm các ký tự đặc biệt ngoài số và chữ, kể cả space, nếu nhập ký tự đặc biệt sẽ tự clear hết các ký tự đặc biệt &amp; space
Độ dài tối thiểu 4 ký tự</t>
  </si>
  <si>
    <t xml:space="preserve">Thời hạn bảo hiểm</t>
  </si>
  <si>
    <t xml:space="preserve">HH:MM/DD/MM/YYYY - HH:MM/DD/MM/YYYY</t>
  </si>
  <si>
    <t xml:space="preserve">Ngày cấp</t>
  </si>
  <si>
    <t xml:space="preserve">Thông tin bổ sung</t>
  </si>
  <si>
    <t xml:space="preserve">Màu xe</t>
  </si>
  <si>
    <t xml:space="preserve">Số km đã chạy</t>
  </si>
  <si>
    <t xml:space="preserve">Tỉnh/thành</t>
  </si>
  <si>
    <t xml:space="preserve">Tên lái xe</t>
  </si>
  <si>
    <t xml:space="preserve">Giới tính lái xe</t>
  </si>
  <si>
    <t xml:space="preserve">Số GPLX</t>
  </si>
  <si>
    <t xml:space="preserve">Ngày cấp GPLX</t>
  </si>
  <si>
    <t xml:space="preserve">Trách nhiệm dân sự bắt buộc</t>
  </si>
  <si>
    <t xml:space="preserve">Xe dưới 50cc</t>
  </si>
  <si>
    <t xml:space="preserve">Xe trên 50cc</t>
  </si>
  <si>
    <t xml:space="preserve">Xe mô tô ba bánh, xe gắn máy và các loại xe cơ giới tương tự</t>
  </si>
  <si>
    <t xml:space="preserve">Trách nhiệm dân sự tự nguyện</t>
  </si>
  <si>
    <t xml:space="preserve">Tỷ lệ phí  (gồm 10% VAT)</t>
  </si>
  <si>
    <t xml:space="preserve">Lái xe &amp; NNTX (chỉ được tham gia khi có tham gia TNDSBB)</t>
  </si>
  <si>
    <t xml:space="preserve">Tỷ lệ phí: 0.1% (không VAT)</t>
  </si>
  <si>
    <t xml:space="preserve">Phí bảo hiểm = 0.1% x 2 chỗ x Mức trách nhiệm</t>
  </si>
  <si>
    <t xml:space="preserve">Vật chất xe</t>
  </si>
  <si>
    <t xml:space="preserve">Trường hợp có tham gia TNDSBB</t>
  </si>
  <si>
    <t xml:space="preserve">Tỷ lệ phí cháy nổ (gồm 10% VAT)</t>
  </si>
  <si>
    <t xml:space="preserve">Tỷ lệ phí tổn thất toàn bộ (gồm 10% VAT)</t>
  </si>
  <si>
    <t xml:space="preserve">Từ 15.000.000 đến 50.000.000 đồng/vụ</t>
  </si>
  <si>
    <t xml:space="preserve">Trên 50.000.000 đồng/vụ</t>
  </si>
  <si>
    <t xml:space="preserve">Trường hợp không tham gia TNDSBB:</t>
  </si>
  <si>
    <t xml:space="preserve">Mức khấu trừ (đối với vật chất xe máy): 500.000 đ/vụ</t>
  </si>
  <si>
    <t xml:space="preserve">Từ 50 cc trở xuống</t>
  </si>
  <si>
    <t xml:space="preserve">Trên 50 cc</t>
  </si>
  <si>
    <t xml:space="preserve">Cấu trúc mã Hãng: 02 chữ số (xx) bắt đầu từ 01</t>
  </si>
  <si>
    <t xml:space="preserve">Benelli</t>
  </si>
  <si>
    <t xml:space="preserve">Ducati</t>
  </si>
  <si>
    <t xml:space="preserve">04</t>
  </si>
  <si>
    <t xml:space="preserve">Honda</t>
  </si>
  <si>
    <t xml:space="preserve">05</t>
  </si>
  <si>
    <t xml:space="preserve">Kawasaki</t>
  </si>
  <si>
    <t xml:space="preserve">06</t>
  </si>
  <si>
    <t xml:space="preserve">Piaggio</t>
  </si>
  <si>
    <t xml:space="preserve">07</t>
  </si>
  <si>
    <t xml:space="preserve">Suzuki</t>
  </si>
  <si>
    <t xml:space="preserve">08</t>
  </si>
  <si>
    <t xml:space="preserve">SYM</t>
  </si>
  <si>
    <t xml:space="preserve">09</t>
  </si>
  <si>
    <t xml:space="preserve">Triumph</t>
  </si>
  <si>
    <t xml:space="preserve">10</t>
  </si>
  <si>
    <t xml:space="preserve">Vinfast</t>
  </si>
  <si>
    <t xml:space="preserve">11</t>
  </si>
  <si>
    <t xml:space="preserve">Yamaha</t>
  </si>
  <si>
    <t xml:space="preserve">Cấu trúc mã Hiệu xe: 04 chữ số (xxyy)</t>
  </si>
  <si>
    <t xml:space="preserve">302R</t>
  </si>
  <si>
    <t xml:space="preserve">xx là mã hãng xe tương ứng của hiệu xe đó</t>
  </si>
  <si>
    <t xml:space="preserve">BN251</t>
  </si>
  <si>
    <t xml:space="preserve">yy là số thứ tự tăng dần của  hiệu xe hệ thống tự sinh ra, bắt đầu từ 01</t>
  </si>
  <si>
    <t xml:space="preserve">BN302</t>
  </si>
  <si>
    <t xml:space="preserve">BN600GT</t>
  </si>
  <si>
    <t xml:space="preserve">BN600i</t>
  </si>
  <si>
    <t xml:space="preserve">Caffe</t>
  </si>
  <si>
    <t xml:space="preserve">Pepe</t>
  </si>
  <si>
    <t xml:space="preserve">T15</t>
  </si>
  <si>
    <t xml:space="preserve">TNT</t>
  </si>
  <si>
    <t xml:space="preserve">TNT1130R</t>
  </si>
  <si>
    <t xml:space="preserve">TNT125</t>
  </si>
  <si>
    <t xml:space="preserve">0112</t>
  </si>
  <si>
    <t xml:space="preserve">TNT175</t>
  </si>
  <si>
    <t xml:space="preserve">0113</t>
  </si>
  <si>
    <t xml:space="preserve">TNT899</t>
  </si>
  <si>
    <t xml:space="preserve">0114</t>
  </si>
  <si>
    <t xml:space="preserve">TRK</t>
  </si>
  <si>
    <t xml:space="preserve">0115</t>
  </si>
  <si>
    <t xml:space="preserve">VLM</t>
  </si>
  <si>
    <t xml:space="preserve">C400</t>
  </si>
  <si>
    <t xml:space="preserve">G310</t>
  </si>
  <si>
    <t xml:space="preserve">G310R</t>
  </si>
  <si>
    <t xml:space="preserve">K1600</t>
  </si>
  <si>
    <t xml:space="preserve">R1200</t>
  </si>
  <si>
    <t xml:space="preserve">RNine</t>
  </si>
  <si>
    <t xml:space="preserve">S1000</t>
  </si>
  <si>
    <t xml:space="preserve">Diavel</t>
  </si>
  <si>
    <t xml:space="preserve">Hypermotard</t>
  </si>
  <si>
    <t xml:space="preserve">Hyperstrada</t>
  </si>
  <si>
    <t xml:space="preserve">0304</t>
  </si>
  <si>
    <t xml:space="preserve">Monster</t>
  </si>
  <si>
    <t xml:space="preserve">0305</t>
  </si>
  <si>
    <t xml:space="preserve">Multistrada</t>
  </si>
  <si>
    <t xml:space="preserve">0306</t>
  </si>
  <si>
    <t xml:space="preserve">Scrambler</t>
  </si>
  <si>
    <t xml:space="preserve">0307</t>
  </si>
  <si>
    <t xml:space="preserve">Streetfighter</t>
  </si>
  <si>
    <t xml:space="preserve">0308</t>
  </si>
  <si>
    <t xml:space="preserve">Superbike</t>
  </si>
  <si>
    <t xml:space="preserve">0401</t>
  </si>
  <si>
    <t xml:space="preserve">Air Blade</t>
  </si>
  <si>
    <t xml:space="preserve">0402</t>
  </si>
  <si>
    <t xml:space="preserve">Blade</t>
  </si>
  <si>
    <t xml:space="preserve">0403</t>
  </si>
  <si>
    <t xml:space="preserve">CB1000R</t>
  </si>
  <si>
    <t xml:space="preserve">0404</t>
  </si>
  <si>
    <t xml:space="preserve">CB500F</t>
  </si>
  <si>
    <t xml:space="preserve">0405</t>
  </si>
  <si>
    <t xml:space="preserve">CB500X</t>
  </si>
  <si>
    <t xml:space="preserve">0406</t>
  </si>
  <si>
    <t xml:space="preserve">CB650F</t>
  </si>
  <si>
    <t xml:space="preserve">0407</t>
  </si>
  <si>
    <t xml:space="preserve">CB650R</t>
  </si>
  <si>
    <t xml:space="preserve">0408</t>
  </si>
  <si>
    <t xml:space="preserve">CBR1000RR</t>
  </si>
  <si>
    <t xml:space="preserve">0409</t>
  </si>
  <si>
    <t xml:space="preserve">CBR650F</t>
  </si>
  <si>
    <t xml:space="preserve">0410</t>
  </si>
  <si>
    <t xml:space="preserve">Future</t>
  </si>
  <si>
    <t xml:space="preserve">0411</t>
  </si>
  <si>
    <t xml:space="preserve">Gold Wing</t>
  </si>
  <si>
    <t xml:space="preserve">0412</t>
  </si>
  <si>
    <t xml:space="preserve">Lead</t>
  </si>
  <si>
    <t xml:space="preserve">0413</t>
  </si>
  <si>
    <t xml:space="preserve">MSX</t>
  </si>
  <si>
    <t xml:space="preserve">0414</t>
  </si>
  <si>
    <t xml:space="preserve">PCX</t>
  </si>
  <si>
    <t xml:space="preserve">0415</t>
  </si>
  <si>
    <t xml:space="preserve">Rebel 300</t>
  </si>
  <si>
    <t xml:space="preserve">0416</t>
  </si>
  <si>
    <t xml:space="preserve">Rebel 500</t>
  </si>
  <si>
    <t xml:space="preserve">0417</t>
  </si>
  <si>
    <t xml:space="preserve">SH</t>
  </si>
  <si>
    <t xml:space="preserve">0418</t>
  </si>
  <si>
    <t xml:space="preserve">SH mode</t>
  </si>
  <si>
    <t xml:space="preserve">0419</t>
  </si>
  <si>
    <t xml:space="preserve">Vision</t>
  </si>
  <si>
    <t xml:space="preserve">0420</t>
  </si>
  <si>
    <t xml:space="preserve">Wave RSX</t>
  </si>
  <si>
    <t xml:space="preserve">0421</t>
  </si>
  <si>
    <t xml:space="preserve">Winner</t>
  </si>
  <si>
    <t xml:space="preserve">0501</t>
  </si>
  <si>
    <t xml:space="preserve">D-Tracker</t>
  </si>
  <si>
    <t xml:space="preserve">0502</t>
  </si>
  <si>
    <t xml:space="preserve">ER-6N</t>
  </si>
  <si>
    <t xml:space="preserve">0503</t>
  </si>
  <si>
    <t xml:space="preserve">Estrella</t>
  </si>
  <si>
    <t xml:space="preserve">0504</t>
  </si>
  <si>
    <t xml:space="preserve">KLX</t>
  </si>
  <si>
    <t xml:space="preserve">0505</t>
  </si>
  <si>
    <t xml:space="preserve">Ninja</t>
  </si>
  <si>
    <t xml:space="preserve">0506</t>
  </si>
  <si>
    <t xml:space="preserve">Versys</t>
  </si>
  <si>
    <t xml:space="preserve">0507</t>
  </si>
  <si>
    <t xml:space="preserve">Vulcan</t>
  </si>
  <si>
    <t xml:space="preserve">0508</t>
  </si>
  <si>
    <t xml:space="preserve">W175</t>
  </si>
  <si>
    <t xml:space="preserve">0509</t>
  </si>
  <si>
    <t xml:space="preserve">Z1000</t>
  </si>
  <si>
    <t xml:space="preserve">0510</t>
  </si>
  <si>
    <t xml:space="preserve">Z1000R</t>
  </si>
  <si>
    <t xml:space="preserve">0511</t>
  </si>
  <si>
    <t xml:space="preserve">Z125</t>
  </si>
  <si>
    <t xml:space="preserve">0512</t>
  </si>
  <si>
    <t xml:space="preserve">Z300</t>
  </si>
  <si>
    <t xml:space="preserve">0513</t>
  </si>
  <si>
    <t xml:space="preserve">Z650</t>
  </si>
  <si>
    <t xml:space="preserve">0514</t>
  </si>
  <si>
    <t xml:space="preserve">Z800</t>
  </si>
  <si>
    <t xml:space="preserve">0515</t>
  </si>
  <si>
    <t xml:space="preserve">Z900</t>
  </si>
  <si>
    <t xml:space="preserve">0516</t>
  </si>
  <si>
    <t xml:space="preserve">ZX-10RR</t>
  </si>
  <si>
    <t xml:space="preserve">0601</t>
  </si>
  <si>
    <t xml:space="preserve">Fly</t>
  </si>
  <si>
    <t xml:space="preserve">0602</t>
  </si>
  <si>
    <t xml:space="preserve">Liberty</t>
  </si>
  <si>
    <t xml:space="preserve">0603</t>
  </si>
  <si>
    <t xml:space="preserve">Medley</t>
  </si>
  <si>
    <t xml:space="preserve">0604</t>
  </si>
  <si>
    <t xml:space="preserve">Vespa</t>
  </si>
  <si>
    <t xml:space="preserve">0605</t>
  </si>
  <si>
    <t xml:space="preserve">Zip</t>
  </si>
  <si>
    <t xml:space="preserve">0701</t>
  </si>
  <si>
    <t xml:space="preserve">ADDRESS</t>
  </si>
  <si>
    <t xml:space="preserve">0702</t>
  </si>
  <si>
    <t xml:space="preserve">AXELO</t>
  </si>
  <si>
    <t xml:space="preserve">0703</t>
  </si>
  <si>
    <t xml:space="preserve">GD110</t>
  </si>
  <si>
    <t xml:space="preserve">0704</t>
  </si>
  <si>
    <t xml:space="preserve">GSX-R150</t>
  </si>
  <si>
    <t xml:space="preserve">0705</t>
  </si>
  <si>
    <t xml:space="preserve">GSX-S1000</t>
  </si>
  <si>
    <t xml:space="preserve">0706</t>
  </si>
  <si>
    <t xml:space="preserve">GSX-S150</t>
  </si>
  <si>
    <t xml:space="preserve">0707</t>
  </si>
  <si>
    <t xml:space="preserve">GZ</t>
  </si>
  <si>
    <t xml:space="preserve">0708</t>
  </si>
  <si>
    <t xml:space="preserve">IMPULSE</t>
  </si>
  <si>
    <t xml:space="preserve">0709</t>
  </si>
  <si>
    <t xml:space="preserve">Raider</t>
  </si>
  <si>
    <t xml:space="preserve">0710</t>
  </si>
  <si>
    <t xml:space="preserve">V-STROM</t>
  </si>
  <si>
    <t xml:space="preserve">0801</t>
  </si>
  <si>
    <t xml:space="preserve">Abela</t>
  </si>
  <si>
    <t xml:space="preserve">0802</t>
  </si>
  <si>
    <t xml:space="preserve">Amigo</t>
  </si>
  <si>
    <t xml:space="preserve">0803</t>
  </si>
  <si>
    <t xml:space="preserve">Angela</t>
  </si>
  <si>
    <t xml:space="preserve">0804</t>
  </si>
  <si>
    <t xml:space="preserve">Attila</t>
  </si>
  <si>
    <t xml:space="preserve">0805</t>
  </si>
  <si>
    <t xml:space="preserve">Elegant</t>
  </si>
  <si>
    <t xml:space="preserve">0806</t>
  </si>
  <si>
    <t xml:space="preserve">Elite</t>
  </si>
  <si>
    <t xml:space="preserve">0807</t>
  </si>
  <si>
    <t xml:space="preserve">Elizabeth</t>
  </si>
  <si>
    <t xml:space="preserve">0808</t>
  </si>
  <si>
    <t xml:space="preserve">Fancy</t>
  </si>
  <si>
    <t xml:space="preserve">0809</t>
  </si>
  <si>
    <t xml:space="preserve">Galaxy</t>
  </si>
  <si>
    <t xml:space="preserve">0810</t>
  </si>
  <si>
    <t xml:space="preserve">Husky</t>
  </si>
  <si>
    <t xml:space="preserve">0811</t>
  </si>
  <si>
    <t xml:space="preserve">Shark</t>
  </si>
  <si>
    <t xml:space="preserve">0812</t>
  </si>
  <si>
    <t xml:space="preserve">Star</t>
  </si>
  <si>
    <t xml:space="preserve">0813</t>
  </si>
  <si>
    <t xml:space="preserve">StarX</t>
  </si>
  <si>
    <t xml:space="preserve">0814</t>
  </si>
  <si>
    <t xml:space="preserve">Veus</t>
  </si>
  <si>
    <t xml:space="preserve">0901</t>
  </si>
  <si>
    <t xml:space="preserve">Bobber</t>
  </si>
  <si>
    <t xml:space="preserve">0902</t>
  </si>
  <si>
    <t xml:space="preserve">Speed</t>
  </si>
  <si>
    <t xml:space="preserve">0903</t>
  </si>
  <si>
    <t xml:space="preserve">Speedmaster</t>
  </si>
  <si>
    <t xml:space="preserve">0904</t>
  </si>
  <si>
    <t xml:space="preserve">Street</t>
  </si>
  <si>
    <t xml:space="preserve">0905</t>
  </si>
  <si>
    <t xml:space="preserve">T100</t>
  </si>
  <si>
    <t xml:space="preserve">0906</t>
  </si>
  <si>
    <t xml:space="preserve">T120</t>
  </si>
  <si>
    <t xml:space="preserve">0907</t>
  </si>
  <si>
    <t xml:space="preserve">Thruxton</t>
  </si>
  <si>
    <t xml:space="preserve">0908</t>
  </si>
  <si>
    <t xml:space="preserve">Tiger</t>
  </si>
  <si>
    <t xml:space="preserve">1001</t>
  </si>
  <si>
    <t xml:space="preserve">Impes</t>
  </si>
  <si>
    <t xml:space="preserve">1002</t>
  </si>
  <si>
    <t xml:space="preserve">Klara</t>
  </si>
  <si>
    <t xml:space="preserve">1003</t>
  </si>
  <si>
    <t xml:space="preserve">Ludo</t>
  </si>
  <si>
    <t xml:space="preserve">1101</t>
  </si>
  <si>
    <t xml:space="preserve">Arcuzo</t>
  </si>
  <si>
    <t xml:space="preserve">1102</t>
  </si>
  <si>
    <t xml:space="preserve">Exciter</t>
  </si>
  <si>
    <t xml:space="preserve">1103</t>
  </si>
  <si>
    <t xml:space="preserve">FZ</t>
  </si>
  <si>
    <t xml:space="preserve">1104</t>
  </si>
  <si>
    <t xml:space="preserve">FZ150i</t>
  </si>
  <si>
    <t xml:space="preserve">1105</t>
  </si>
  <si>
    <t xml:space="preserve">FZ25</t>
  </si>
  <si>
    <t xml:space="preserve">1106</t>
  </si>
  <si>
    <t xml:space="preserve">FZS</t>
  </si>
  <si>
    <t xml:space="preserve">1107</t>
  </si>
  <si>
    <t xml:space="preserve">Janus</t>
  </si>
  <si>
    <t xml:space="preserve">1108</t>
  </si>
  <si>
    <t xml:space="preserve">Jupiter</t>
  </si>
  <si>
    <t xml:space="preserve">1109</t>
  </si>
  <si>
    <t xml:space="preserve">MT-03</t>
  </si>
  <si>
    <t xml:space="preserve">1110</t>
  </si>
  <si>
    <t xml:space="preserve">MT-09</t>
  </si>
  <si>
    <t xml:space="preserve">1111</t>
  </si>
  <si>
    <t xml:space="preserve">MT-10</t>
  </si>
  <si>
    <t xml:space="preserve">1112</t>
  </si>
  <si>
    <t xml:space="preserve">NM-X</t>
  </si>
  <si>
    <t xml:space="preserve">1113</t>
  </si>
  <si>
    <t xml:space="preserve">Nozza</t>
  </si>
  <si>
    <t xml:space="preserve">1114</t>
  </si>
  <si>
    <t xml:space="preserve">NVX</t>
  </si>
  <si>
    <t xml:space="preserve">1115</t>
  </si>
  <si>
    <t xml:space="preserve">R1</t>
  </si>
  <si>
    <t xml:space="preserve">1116</t>
  </si>
  <si>
    <t xml:space="preserve">R15</t>
  </si>
  <si>
    <t xml:space="preserve">1117</t>
  </si>
  <si>
    <t xml:space="preserve">R1M</t>
  </si>
  <si>
    <t xml:space="preserve">1118</t>
  </si>
  <si>
    <t xml:space="preserve">R25</t>
  </si>
  <si>
    <t xml:space="preserve">1119</t>
  </si>
  <si>
    <t xml:space="preserve">R3</t>
  </si>
  <si>
    <t xml:space="preserve">1120</t>
  </si>
  <si>
    <t xml:space="preserve">R6</t>
  </si>
  <si>
    <t xml:space="preserve">1121</t>
  </si>
  <si>
    <t xml:space="preserve">Sirius</t>
  </si>
  <si>
    <t xml:space="preserve">1122</t>
  </si>
  <si>
    <t xml:space="preserve">TFX</t>
  </si>
  <si>
    <t xml:space="preserve">1123</t>
  </si>
  <si>
    <t xml:space="preserve">TFX150</t>
  </si>
  <si>
    <t xml:space="preserve">1124</t>
  </si>
  <si>
    <t xml:space="preserve">Twin</t>
  </si>
  <si>
    <t xml:space="preserve">1125</t>
  </si>
  <si>
    <t xml:space="preserve">Vmax</t>
  </si>
  <si>
    <t xml:space="preserve">Thông tin</t>
  </si>
  <si>
    <t xml:space="preserve">Kiểu data</t>
  </si>
  <si>
    <t xml:space="preserve">Biển kiểm soát</t>
  </si>
  <si>
    <t xml:space="preserve">Bao gồm chữ số, chữ cái, không bao gồm các ký tự đặc biệt ngoài số và chữ, kể cả space, nếu nhập ký tự đặc biệt sẽ tự clear hết các ký tự đặc biệt &amp; space</t>
  </si>
  <si>
    <t xml:space="preserve">Hãng xe</t>
  </si>
  <si>
    <t xml:space="preserve">Theo sheet Hãng-Hiệu xe</t>
  </si>
  <si>
    <t xml:space="preserve">Năm SX</t>
  </si>
  <si>
    <t xml:space="preserve">Number</t>
  </si>
  <si>
    <t xml:space="preserve">Có thể điều chỉnh giá trị cụ thể +/- không quá …%</t>
  </si>
  <si>
    <t xml:space="preserve">Ngày cấp </t>
  </si>
  <si>
    <t xml:space="preserve">DD/MM/YYYY</t>
  </si>
  <si>
    <t xml:space="preserve">&lt;= ngày bắt đầu thời hạn bảo hiểm</t>
  </si>
  <si>
    <t xml:space="preserve">Sản phẩm</t>
  </si>
  <si>
    <t xml:space="preserve">Rủi ro được BH</t>
  </si>
  <si>
    <t xml:space="preserve">Phạm vi</t>
  </si>
  <si>
    <t xml:space="preserve">VAT</t>
  </si>
  <si>
    <t xml:space="preserve">Tiền tệ</t>
  </si>
  <si>
    <t xml:space="preserve">Ô tô</t>
  </si>
  <si>
    <t xml:space="preserve">TNDS với Người thứ 3 về người</t>
  </si>
  <si>
    <t xml:space="preserve">Có VAT</t>
  </si>
  <si>
    <t xml:space="preserve">VND
Nếu chọn ngoại tệ sẽ quy về VND</t>
  </si>
  <si>
    <t xml:space="preserve">TNDS với Người thứ 3 về tài sản</t>
  </si>
  <si>
    <t xml:space="preserve">TNDS với Hành khách</t>
  </si>
  <si>
    <t xml:space="preserve">TNDS với Hàng hóa</t>
  </si>
  <si>
    <t xml:space="preserve">Phạm vi cơ bản (liệt kê nguyên nhân cụ thể để lấy dữ liệu cho bồi thường)</t>
  </si>
  <si>
    <t xml:space="preserve">Các điều khoản bổ sung</t>
  </si>
  <si>
    <t xml:space="preserve">Tai nạn lái phụ xe &amp; người ngồi trên xe</t>
  </si>
  <si>
    <t xml:space="preserve">Tai nạn về người</t>
  </si>
  <si>
    <t xml:space="preserve">Không VAT</t>
  </si>
  <si>
    <t xml:space="preserve">Xe gắn máy</t>
  </si>
  <si>
    <t xml:space="preserve">Cháy nổ xe máy</t>
  </si>
  <si>
    <t xml:space="preserve">Tổn thất toàn bộ</t>
  </si>
  <si>
    <t xml:space="preserve">Tai nạn lái xe &amp; người ngồi trên xe</t>
  </si>
  <si>
    <t xml:space="preserve">Phạm vi chi tiết</t>
  </si>
  <si>
    <t xml:space="preserve">Limit/Ghi chú</t>
  </si>
  <si>
    <t xml:space="preserve">Trách nhiệm dân sự bắt buộc của chủ xe</t>
  </si>
  <si>
    <t xml:space="preserve">Thiệt hại đối với bên thứ ba - Tử vong</t>
  </si>
  <si>
    <t xml:space="preserve">Thiệt hại đối với bên thứ ba - Thương tật bộ phận</t>
  </si>
  <si>
    <t xml:space="preserve">Maximum theo Bảng tỷ lệ thương tật</t>
  </si>
  <si>
    <t xml:space="preserve">Thiệt hại đối với bên thứ ba - Tài sản</t>
  </si>
  <si>
    <t xml:space="preserve">Thiệt hại đối với hành khách - Tử vong</t>
  </si>
  <si>
    <t xml:space="preserve">Thiệt hại đối với hành khách - Thương tật bộ phận</t>
  </si>
  <si>
    <t xml:space="preserve">Trách nhiệm dân sự tự nguyện của chủ xe</t>
  </si>
  <si>
    <t xml:space="preserve">TNDS với Hàng hoá</t>
  </si>
  <si>
    <t xml:space="preserve">Thiệt hại đối với hàng hoá trên xe</t>
  </si>
  <si>
    <t xml:space="preserve">Chi phí ngăn ngừa, giảm nhẹ tổn thất cho hàng hoá</t>
  </si>
  <si>
    <t xml:space="preserve">Chi phí xếp dỡ, lưu kho, lưu bãi</t>
  </si>
  <si>
    <t xml:space="preserve">Chi phí giám định tổn thất</t>
  </si>
  <si>
    <t xml:space="preserve">Phạm vi cơ bản</t>
  </si>
  <si>
    <t xml:space="preserve">Đâm, va</t>
  </si>
  <si>
    <t xml:space="preserve">Lật, đổ</t>
  </si>
  <si>
    <t xml:space="preserve">Chìm, rơi </t>
  </si>
  <si>
    <t xml:space="preserve">Bị vật thể khác rơi vào</t>
  </si>
  <si>
    <t xml:space="preserve">Hoả hoạn, cháy, nổ</t>
  </si>
  <si>
    <t xml:space="preserve">Tai nạn bất khả kháng do thiên nhiên</t>
  </si>
  <si>
    <t xml:space="preserve">Trộm, cướp toàn bộ xe</t>
  </si>
  <si>
    <t xml:space="preserve">Hành động ác ý cố tình phá hoại</t>
  </si>
  <si>
    <t xml:space="preserve">Chi phí ngăn ngừa hạn chế tổn thất phát sinh thêm</t>
  </si>
  <si>
    <t xml:space="preserve">Chi phí cứu hộ</t>
  </si>
  <si>
    <t xml:space="preserve">Maximum 10% Số tiền bảo hiểm</t>
  </si>
  <si>
    <t xml:space="preserve">Trộm, cướp bộ phận</t>
  </si>
  <si>
    <t xml:space="preserve">Thuỷ kích</t>
  </si>
  <si>
    <t xml:space="preserve">Tổn thất về người</t>
  </si>
  <si>
    <t xml:space="preserve">Tử vong</t>
  </si>
  <si>
    <t xml:space="preserve">= STBH</t>
  </si>
  <si>
    <t xml:space="preserve">Thương tật toàn bộ</t>
  </si>
  <si>
    <t xml:space="preserve">Thương tật bộ phận vĩnh viễn</t>
  </si>
  <si>
    <t xml:space="preserve">Thương tật bộ phận tạm thời</t>
  </si>
  <si>
    <t xml:space="preserve">THƯƠNG TẬT TOÀN BỘ</t>
  </si>
  <si>
    <t xml:space="preserve">Tỉ lệ</t>
  </si>
  <si>
    <r>
      <rPr>
        <sz val="10"/>
        <color rgb="FF000000"/>
        <rFont val="Calibri"/>
        <family val="2"/>
        <charset val="1"/>
      </rPr>
      <t xml:space="preserve">1.</t>
    </r>
    <r>
      <rPr>
        <sz val="7"/>
        <color rgb="FF000000"/>
        <rFont val="Times New Roman"/>
        <family val="1"/>
        <charset val="1"/>
      </rPr>
      <t xml:space="preserve">       </t>
    </r>
    <r>
      <rPr>
        <sz val="10"/>
        <color rgb="FF000000"/>
        <rFont val="Calibri"/>
        <family val="2"/>
        <charset val="1"/>
      </rPr>
      <t xml:space="preserve">Mù hoặc mất hoàn toàn hai mắt</t>
    </r>
  </si>
  <si>
    <r>
      <rPr>
        <sz val="10"/>
        <color rgb="FF000000"/>
        <rFont val="Calibri"/>
        <family val="2"/>
        <charset val="1"/>
      </rPr>
      <t xml:space="preserve">2.</t>
    </r>
    <r>
      <rPr>
        <sz val="7"/>
        <color rgb="FF000000"/>
        <rFont val="Times New Roman"/>
        <family val="1"/>
        <charset val="1"/>
      </rPr>
      <t xml:space="preserve">       </t>
    </r>
    <r>
      <rPr>
        <sz val="10"/>
        <color rgb="FF000000"/>
        <rFont val="Calibri"/>
        <family val="2"/>
        <charset val="1"/>
      </rPr>
      <t xml:space="preserve">Rối loạn tâm thần hoàn toàn không thể chữa được</t>
    </r>
  </si>
  <si>
    <r>
      <rPr>
        <sz val="10"/>
        <color rgb="FF000000"/>
        <rFont val="Calibri"/>
        <family val="2"/>
        <charset val="1"/>
      </rPr>
      <t xml:space="preserve">3.</t>
    </r>
    <r>
      <rPr>
        <sz val="7"/>
        <color rgb="FF000000"/>
        <rFont val="Times New Roman"/>
        <family val="1"/>
        <charset val="1"/>
      </rPr>
      <t xml:space="preserve">       </t>
    </r>
    <r>
      <rPr>
        <sz val="10"/>
        <color rgb="FF000000"/>
        <rFont val="Calibri"/>
        <family val="2"/>
        <charset val="1"/>
      </rPr>
      <t xml:space="preserve">Hỏng toàn bộ chức năng nhai và nói</t>
    </r>
  </si>
  <si>
    <r>
      <rPr>
        <sz val="10"/>
        <color rgb="FF000000"/>
        <rFont val="Calibri"/>
        <family val="2"/>
        <charset val="1"/>
      </rPr>
      <t xml:space="preserve">4.</t>
    </r>
    <r>
      <rPr>
        <sz val="7"/>
        <color rgb="FF000000"/>
        <rFont val="Times New Roman"/>
        <family val="1"/>
        <charset val="1"/>
      </rPr>
      <t xml:space="preserve">       </t>
    </r>
    <r>
      <rPr>
        <sz val="10"/>
        <color rgb="FF000000"/>
        <rFont val="Calibri"/>
        <family val="2"/>
        <charset val="1"/>
      </rPr>
      <t xml:space="preserve">Mất hoặc liệt hoàn toàn 2 tay (từ vai hoặc khuỷu xuống) hoặc 2 chân (từ háng hoặc đầu gối xuống) ……...</t>
    </r>
  </si>
  <si>
    <r>
      <rPr>
        <sz val="10"/>
        <color rgb="FF000000"/>
        <rFont val="Calibri"/>
        <family val="2"/>
        <charset val="1"/>
      </rPr>
      <t xml:space="preserve">5.</t>
    </r>
    <r>
      <rPr>
        <sz val="7"/>
        <color rgb="FF000000"/>
        <rFont val="Times New Roman"/>
        <family val="1"/>
        <charset val="1"/>
      </rPr>
      <t xml:space="preserve">       </t>
    </r>
    <r>
      <rPr>
        <sz val="10"/>
        <color rgb="FF000000"/>
        <rFont val="Calibri"/>
        <family val="2"/>
        <charset val="1"/>
      </rPr>
      <t xml:space="preserve">Mất cả 2 bàn tay hoặc 2 bàn chân, hoặc mất 1 cánh tay và 1 bàn chân, hoặc mất 1 cánh tay và 1 cẳng chân, hoặc 1 bàn tay và 1 cẳng chân, hoặc 1 bàn tay và 1 bàn chân</t>
    </r>
  </si>
  <si>
    <r>
      <rPr>
        <sz val="10"/>
        <color rgb="FF000000"/>
        <rFont val="Calibri"/>
        <family val="2"/>
        <charset val="1"/>
      </rPr>
      <t xml:space="preserve">6.</t>
    </r>
    <r>
      <rPr>
        <sz val="7"/>
        <color rgb="FF000000"/>
        <rFont val="Times New Roman"/>
        <family val="1"/>
        <charset val="1"/>
      </rPr>
      <t xml:space="preserve">       </t>
    </r>
    <r>
      <rPr>
        <sz val="10"/>
        <color rgb="FF000000"/>
        <rFont val="Calibri"/>
        <family val="2"/>
        <charset val="1"/>
      </rPr>
      <t xml:space="preserve">Cắt toàn bộ 1 bên phổi và 1 phần phổi bên kia</t>
    </r>
  </si>
  <si>
    <r>
      <rPr>
        <sz val="10"/>
        <color rgb="FF000000"/>
        <rFont val="Calibri"/>
        <family val="2"/>
        <charset val="1"/>
      </rPr>
      <t xml:space="preserve">7.</t>
    </r>
    <r>
      <rPr>
        <sz val="7"/>
        <color rgb="FF000000"/>
        <rFont val="Times New Roman"/>
        <family val="1"/>
        <charset val="1"/>
      </rPr>
      <t xml:space="preserve">       </t>
    </r>
    <r>
      <rPr>
        <sz val="10"/>
        <color rgb="FF000000"/>
        <rFont val="Calibri"/>
        <family val="2"/>
        <charset val="1"/>
      </rPr>
      <t xml:space="preserve">Mất hoàn toàn khả năng lao động mà không thể làm bất cứ việc gì (toàn bộ bị tê liệt, bị thương dẫn đến tình trạng nằm liệt giường hoặc dẫn đến tàn tật toàn bộ vĩnh viễn)</t>
    </r>
  </si>
  <si>
    <t xml:space="preserve">THƯƠNG TẬT BỘ PHẬN</t>
  </si>
  <si>
    <t xml:space="preserve">Chi Trên</t>
  </si>
  <si>
    <t xml:space="preserve">THƯƠNG TẬT VĨNH VIỄN</t>
  </si>
  <si>
    <r>
      <rPr>
        <sz val="9"/>
        <color rgb="FF000000"/>
        <rFont val="Times New Roman"/>
        <family val="1"/>
        <charset val="1"/>
      </rPr>
      <t xml:space="preserve">8.</t>
    </r>
    <r>
      <rPr>
        <sz val="7"/>
        <color rgb="FF000000"/>
        <rFont val="Times New Roman"/>
        <family val="1"/>
        <charset val="1"/>
      </rPr>
      <t xml:space="preserve">        </t>
    </r>
    <r>
      <rPr>
        <sz val="10"/>
        <color rgb="FF000000"/>
        <rFont val="Calibri"/>
        <family val="2"/>
        <charset val="1"/>
      </rPr>
      <t xml:space="preserve">Mất 1 cánh tay từ vai xuống (tháo khớp vai)</t>
    </r>
  </si>
  <si>
    <r>
      <rPr>
        <sz val="9"/>
        <color rgb="FF000000"/>
        <rFont val="Times New Roman"/>
        <family val="1"/>
        <charset val="1"/>
      </rPr>
      <t xml:space="preserve">9.</t>
    </r>
    <r>
      <rPr>
        <sz val="7"/>
        <color rgb="FF000000"/>
        <rFont val="Times New Roman"/>
        <family val="1"/>
        <charset val="1"/>
      </rPr>
      <t xml:space="preserve">        </t>
    </r>
    <r>
      <rPr>
        <sz val="10"/>
        <color rgb="FF000000"/>
        <rFont val="Calibri"/>
        <family val="2"/>
        <charset val="1"/>
      </rPr>
      <t xml:space="preserve">Cắt cụt cánh tay từ dưới vai xuống</t>
    </r>
  </si>
  <si>
    <r>
      <rPr>
        <sz val="9"/>
        <color rgb="FF000000"/>
        <rFont val="Times New Roman"/>
        <family val="1"/>
        <charset val="1"/>
      </rPr>
      <t xml:space="preserve">10.</t>
    </r>
    <r>
      <rPr>
        <sz val="7"/>
        <color rgb="FF000000"/>
        <rFont val="Times New Roman"/>
        <family val="1"/>
        <charset val="1"/>
      </rPr>
      <t xml:space="preserve">     </t>
    </r>
    <r>
      <rPr>
        <sz val="10"/>
        <color rgb="FF000000"/>
        <rFont val="Calibri"/>
        <family val="2"/>
        <charset val="1"/>
      </rPr>
      <t xml:space="preserve">Cắt cụt 1 cánh tay từ khuỷu xuống (tháo khớp khuỷu)</t>
    </r>
  </si>
  <si>
    <r>
      <rPr>
        <sz val="9"/>
        <color rgb="FF000000"/>
        <rFont val="Times New Roman"/>
        <family val="1"/>
        <charset val="1"/>
      </rPr>
      <t xml:space="preserve">11.</t>
    </r>
    <r>
      <rPr>
        <sz val="7"/>
        <color rgb="FF000000"/>
        <rFont val="Times New Roman"/>
        <family val="1"/>
        <charset val="1"/>
      </rPr>
      <t xml:space="preserve">     </t>
    </r>
    <r>
      <rPr>
        <sz val="10"/>
        <color rgb="FF000000"/>
        <rFont val="Calibri"/>
        <family val="2"/>
        <charset val="1"/>
      </rPr>
      <t xml:space="preserve">Mất trọn 1 bàn tay hoặc cả 5 ngón tay</t>
    </r>
  </si>
  <si>
    <r>
      <rPr>
        <sz val="9"/>
        <color rgb="FF000000"/>
        <rFont val="Times New Roman"/>
        <family val="1"/>
        <charset val="1"/>
      </rPr>
      <t xml:space="preserve">12.</t>
    </r>
    <r>
      <rPr>
        <sz val="7"/>
        <color rgb="FF000000"/>
        <rFont val="Times New Roman"/>
        <family val="1"/>
        <charset val="1"/>
      </rPr>
      <t xml:space="preserve">     </t>
    </r>
    <r>
      <rPr>
        <sz val="10"/>
        <color rgb="FF000000"/>
        <rFont val="Calibri"/>
        <family val="2"/>
        <charset val="1"/>
      </rPr>
      <t xml:space="preserve">Mất đồng thời cả 4 ngón tay (trừ ngón cái)</t>
    </r>
  </si>
  <si>
    <r>
      <rPr>
        <sz val="9"/>
        <color rgb="FF000000"/>
        <rFont val="Times New Roman"/>
        <family val="1"/>
        <charset val="1"/>
      </rPr>
      <t xml:space="preserve">13.</t>
    </r>
    <r>
      <rPr>
        <sz val="7"/>
        <color rgb="FF000000"/>
        <rFont val="Times New Roman"/>
        <family val="1"/>
        <charset val="1"/>
      </rPr>
      <t xml:space="preserve">     </t>
    </r>
    <r>
      <rPr>
        <sz val="10"/>
        <color rgb="FF000000"/>
        <rFont val="Calibri"/>
        <family val="2"/>
        <charset val="1"/>
      </rPr>
      <t xml:space="preserve">Mất đồng thời cả ngón cái và ngón trỏ</t>
    </r>
  </si>
  <si>
    <r>
      <rPr>
        <sz val="9"/>
        <color rgb="FF000000"/>
        <rFont val="Times New Roman"/>
        <family val="1"/>
        <charset val="1"/>
      </rPr>
      <t xml:space="preserve">14.</t>
    </r>
    <r>
      <rPr>
        <sz val="7"/>
        <color rgb="FF000000"/>
        <rFont val="Times New Roman"/>
        <family val="1"/>
        <charset val="1"/>
      </rPr>
      <t xml:space="preserve">     </t>
    </r>
    <r>
      <rPr>
        <sz val="10"/>
        <color rgb="FF000000"/>
        <rFont val="Calibri"/>
        <family val="2"/>
        <charset val="1"/>
      </rPr>
      <t xml:space="preserve">Mất 3 ngón 3 - 4 - 5</t>
    </r>
  </si>
  <si>
    <r>
      <rPr>
        <sz val="9"/>
        <color rgb="FF000000"/>
        <rFont val="Times New Roman"/>
        <family val="1"/>
        <charset val="1"/>
      </rPr>
      <t xml:space="preserve">15.</t>
    </r>
    <r>
      <rPr>
        <sz val="7"/>
        <color rgb="FF000000"/>
        <rFont val="Times New Roman"/>
        <family val="1"/>
        <charset val="1"/>
      </rPr>
      <t xml:space="preserve">     </t>
    </r>
    <r>
      <rPr>
        <sz val="10"/>
        <color rgb="FF000000"/>
        <rFont val="Calibri"/>
        <family val="2"/>
        <charset val="1"/>
      </rPr>
      <t xml:space="preserve">Mất ngón cái và 2 ngón khác</t>
    </r>
  </si>
  <si>
    <r>
      <rPr>
        <sz val="9"/>
        <color rgb="FF000000"/>
        <rFont val="Times New Roman"/>
        <family val="1"/>
        <charset val="1"/>
      </rPr>
      <t xml:space="preserve">16.</t>
    </r>
    <r>
      <rPr>
        <sz val="7"/>
        <color rgb="FF000000"/>
        <rFont val="Times New Roman"/>
        <family val="1"/>
        <charset val="1"/>
      </rPr>
      <t xml:space="preserve">     </t>
    </r>
    <r>
      <rPr>
        <sz val="10"/>
        <color rgb="FF000000"/>
        <rFont val="Calibri"/>
        <family val="2"/>
        <charset val="1"/>
      </rPr>
      <t xml:space="preserve">Mất ngón cái và 1 ngón khác</t>
    </r>
  </si>
  <si>
    <r>
      <rPr>
        <sz val="9"/>
        <color rgb="FF000000"/>
        <rFont val="Times New Roman"/>
        <family val="1"/>
        <charset val="1"/>
      </rPr>
      <t xml:space="preserve">17.</t>
    </r>
    <r>
      <rPr>
        <sz val="7"/>
        <color rgb="FF000000"/>
        <rFont val="Times New Roman"/>
        <family val="1"/>
        <charset val="1"/>
      </rPr>
      <t xml:space="preserve">     </t>
    </r>
    <r>
      <rPr>
        <sz val="10"/>
        <color rgb="FF000000"/>
        <rFont val="Calibri"/>
        <family val="2"/>
        <charset val="1"/>
      </rPr>
      <t xml:space="preserve">Mất ngón trỏ và 2 ngón khác</t>
    </r>
  </si>
  <si>
    <r>
      <rPr>
        <sz val="9"/>
        <color rgb="FF000000"/>
        <rFont val="Times New Roman"/>
        <family val="1"/>
        <charset val="1"/>
      </rPr>
      <t xml:space="preserve">18.</t>
    </r>
    <r>
      <rPr>
        <sz val="7"/>
        <color rgb="FF000000"/>
        <rFont val="Times New Roman"/>
        <family val="1"/>
        <charset val="1"/>
      </rPr>
      <t xml:space="preserve">     </t>
    </r>
    <r>
      <rPr>
        <sz val="10"/>
        <color rgb="FF000000"/>
        <rFont val="Calibri"/>
        <family val="2"/>
        <charset val="1"/>
      </rPr>
      <t xml:space="preserve">Mất ngón trỏ và 1 ngón giữa</t>
    </r>
  </si>
  <si>
    <r>
      <rPr>
        <sz val="9"/>
        <color rgb="FF000000"/>
        <rFont val="Times New Roman"/>
        <family val="1"/>
        <charset val="1"/>
      </rPr>
      <t xml:space="preserve">19.</t>
    </r>
    <r>
      <rPr>
        <sz val="7"/>
        <color rgb="FF000000"/>
        <rFont val="Times New Roman"/>
        <family val="1"/>
        <charset val="1"/>
      </rPr>
      <t xml:space="preserve">     </t>
    </r>
    <r>
      <rPr>
        <sz val="10"/>
        <color rgb="FF000000"/>
        <rFont val="Calibri"/>
        <family val="2"/>
        <charset val="1"/>
      </rPr>
      <t xml:space="preserve">Mất trọn ngón cái và đốt bàn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</si>
  <si>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trọn ngón cái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</si>
  <si>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cả đốt ngoài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</si>
  <si>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½ đốt ngoài</t>
    </r>
  </si>
  <si>
    <r>
      <rPr>
        <sz val="9"/>
        <color rgb="FF000000"/>
        <rFont val="Times New Roman"/>
        <family val="1"/>
        <charset val="1"/>
      </rPr>
      <t xml:space="preserve">20.</t>
    </r>
    <r>
      <rPr>
        <sz val="7"/>
        <color rgb="FF000000"/>
        <rFont val="Times New Roman"/>
        <family val="1"/>
        <charset val="1"/>
      </rPr>
      <t xml:space="preserve">     </t>
    </r>
    <r>
      <rPr>
        <sz val="10"/>
        <color rgb="FF000000"/>
        <rFont val="Calibri"/>
        <family val="2"/>
        <charset val="1"/>
      </rPr>
      <t xml:space="preserve">Mất ngón trỏ và đốt bàn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</si>
  <si>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ngón trỏ</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</si>
  <si>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2 đốt 2 và 3</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</si>
  <si>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đốt 3</t>
    </r>
  </si>
  <si>
    <r>
      <rPr>
        <sz val="9"/>
        <color rgb="FF000000"/>
        <rFont val="Times New Roman"/>
        <family val="1"/>
        <charset val="1"/>
      </rPr>
      <t xml:space="preserve">21.</t>
    </r>
    <r>
      <rPr>
        <sz val="7"/>
        <color rgb="FF000000"/>
        <rFont val="Times New Roman"/>
        <family val="1"/>
        <charset val="1"/>
      </rPr>
      <t xml:space="preserve">     </t>
    </r>
    <r>
      <rPr>
        <sz val="10"/>
        <color rgb="FF000000"/>
        <rFont val="Calibri"/>
        <family val="2"/>
        <charset val="1"/>
      </rPr>
      <t xml:space="preserve">Mất trọn ngón giữa hoặc ngón nhẫn (cả đốt bàn)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</si>
  <si>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trọn ngón giữa hoặc ngón nhẫn</t>
    </r>
  </si>
  <si>
    <r>
      <rPr>
        <sz val="9"/>
        <color rgb="FF000000"/>
        <rFont val="Times New Roman"/>
        <family val="1"/>
        <charset val="1"/>
      </rPr>
      <t xml:space="preserve">22.</t>
    </r>
    <r>
      <rPr>
        <sz val="7"/>
        <color rgb="FF000000"/>
        <rFont val="Times New Roman"/>
        <family val="1"/>
        <charset val="1"/>
      </rPr>
      <t xml:space="preserve">     </t>
    </r>
    <r>
      <rPr>
        <sz val="10"/>
        <color rgb="FF000000"/>
        <rFont val="Calibri"/>
        <family val="2"/>
        <charset val="1"/>
      </rPr>
      <t xml:space="preserve">Mất cả ngón út và đốt bàn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</si>
  <si>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cả ngón út</t>
    </r>
  </si>
  <si>
    <r>
      <rPr>
        <sz val="9"/>
        <color rgb="FF000000"/>
        <rFont val="Times New Roman"/>
        <family val="1"/>
        <charset val="1"/>
      </rPr>
      <t xml:space="preserve">23.</t>
    </r>
    <r>
      <rPr>
        <sz val="7"/>
        <color rgb="FF000000"/>
        <rFont val="Times New Roman"/>
        <family val="1"/>
        <charset val="1"/>
      </rPr>
      <t xml:space="preserve">     </t>
    </r>
    <r>
      <rPr>
        <sz val="10"/>
        <color rgb="FF000000"/>
        <rFont val="Calibri"/>
        <family val="2"/>
        <charset val="1"/>
      </rPr>
      <t xml:space="preserve">Cứng khớp bả vai</t>
    </r>
  </si>
  <si>
    <r>
      <rPr>
        <sz val="9"/>
        <color rgb="FF000000"/>
        <rFont val="Times New Roman"/>
        <family val="1"/>
        <charset val="1"/>
      </rPr>
      <t xml:space="preserve">24.</t>
    </r>
    <r>
      <rPr>
        <sz val="7"/>
        <color rgb="FF000000"/>
        <rFont val="Times New Roman"/>
        <family val="1"/>
        <charset val="1"/>
      </rPr>
      <t xml:space="preserve">     </t>
    </r>
    <r>
      <rPr>
        <sz val="10"/>
        <color rgb="FF000000"/>
        <rFont val="Calibri"/>
        <family val="2"/>
        <charset val="1"/>
      </rPr>
      <t xml:space="preserve">Cứng khớp khuỷu tay</t>
    </r>
  </si>
  <si>
    <r>
      <rPr>
        <sz val="9"/>
        <color rgb="FF000000"/>
        <rFont val="Times New Roman"/>
        <family val="1"/>
        <charset val="1"/>
      </rPr>
      <t xml:space="preserve">25.</t>
    </r>
    <r>
      <rPr>
        <sz val="7"/>
        <color rgb="FF000000"/>
        <rFont val="Times New Roman"/>
        <family val="1"/>
        <charset val="1"/>
      </rPr>
      <t xml:space="preserve">     </t>
    </r>
    <r>
      <rPr>
        <sz val="10"/>
        <color rgb="FF000000"/>
        <rFont val="Calibri"/>
        <family val="2"/>
        <charset val="1"/>
      </rPr>
      <t xml:space="preserve">Cứng khớp cổ tay</t>
    </r>
  </si>
  <si>
    <t xml:space="preserve">THƯƠNG TẬT TẠM THỜI</t>
  </si>
  <si>
    <r>
      <rPr>
        <sz val="9"/>
        <color rgb="FF000000"/>
        <rFont val="Times New Roman"/>
        <family val="1"/>
        <charset val="1"/>
      </rPr>
      <t xml:space="preserve">26.</t>
    </r>
    <r>
      <rPr>
        <sz val="7"/>
        <color rgb="FF000000"/>
        <rFont val="Times New Roman"/>
        <family val="1"/>
        <charset val="1"/>
      </rPr>
      <t xml:space="preserve">     </t>
    </r>
    <r>
      <rPr>
        <sz val="10"/>
        <color rgb="FF000000"/>
        <rFont val="Calibri"/>
        <family val="2"/>
        <charset val="1"/>
      </rPr>
      <t xml:space="preserve">Gãy tay can lệch hoặc mất xương làm chi ngắn trên 3 cm và chức năng quay sấp ngửa hạn chế hoặc tạo thành khớp giả</t>
    </r>
  </si>
  <si>
    <r>
      <rPr>
        <sz val="9"/>
        <color rgb="FF000000"/>
        <rFont val="Times New Roman"/>
        <family val="1"/>
        <charset val="1"/>
      </rPr>
      <t xml:space="preserve">27.</t>
    </r>
    <r>
      <rPr>
        <sz val="7"/>
        <color rgb="FF000000"/>
        <rFont val="Times New Roman"/>
        <family val="1"/>
        <charset val="1"/>
      </rPr>
      <t xml:space="preserve">     </t>
    </r>
    <r>
      <rPr>
        <sz val="10"/>
        <color rgb="FF000000"/>
        <rFont val="Calibri"/>
        <family val="2"/>
        <charset val="1"/>
      </rPr>
      <t xml:space="preserve">Gãy xương cánh tay ở cổ giải phẫu, không phẫu thuật, can tốt, cử động bình thường</t>
    </r>
  </si>
  <si>
    <r>
      <rPr>
        <sz val="9"/>
        <color rgb="FF000000"/>
        <rFont val="Times New Roman"/>
        <family val="1"/>
        <charset val="1"/>
      </rPr>
      <t xml:space="preserve">28.</t>
    </r>
    <r>
      <rPr>
        <sz val="7"/>
        <color rgb="FF000000"/>
        <rFont val="Times New Roman"/>
        <family val="1"/>
        <charset val="1"/>
      </rPr>
      <t xml:space="preserve">     </t>
    </r>
    <r>
      <rPr>
        <sz val="10"/>
        <color rgb="FF000000"/>
        <rFont val="Calibri"/>
        <family val="2"/>
        <charset val="1"/>
      </rPr>
      <t xml:space="preserve">Gãy xương cánh tay ở cổ giải phẫu, không phẫu thuật, can xấu, hạn chế cử động khớp vai</t>
    </r>
  </si>
  <si>
    <r>
      <rPr>
        <sz val="9"/>
        <color rgb="FF000000"/>
        <rFont val="Times New Roman"/>
        <family val="1"/>
        <charset val="1"/>
      </rPr>
      <t xml:space="preserve">29.</t>
    </r>
    <r>
      <rPr>
        <sz val="7"/>
        <color rgb="FF000000"/>
        <rFont val="Times New Roman"/>
        <family val="1"/>
        <charset val="1"/>
      </rPr>
      <t xml:space="preserve">     </t>
    </r>
    <r>
      <rPr>
        <sz val="10"/>
        <color rgb="FF000000"/>
        <rFont val="Calibri"/>
        <family val="2"/>
        <charset val="1"/>
      </rPr>
      <t xml:space="preserve">Gãy xương cánh tay ở cổ giải phẫu, có phẫu thuật, can tốt, cử động bình thường</t>
    </r>
  </si>
  <si>
    <r>
      <rPr>
        <sz val="9"/>
        <color rgb="FF000000"/>
        <rFont val="Times New Roman"/>
        <family val="1"/>
        <charset val="1"/>
      </rPr>
      <t xml:space="preserve">30.</t>
    </r>
    <r>
      <rPr>
        <sz val="7"/>
        <color rgb="FF000000"/>
        <rFont val="Times New Roman"/>
        <family val="1"/>
        <charset val="1"/>
      </rPr>
      <t xml:space="preserve">     </t>
    </r>
    <r>
      <rPr>
        <sz val="10"/>
        <color rgb="FF000000"/>
        <rFont val="Calibri"/>
        <family val="2"/>
        <charset val="1"/>
      </rPr>
      <t xml:space="preserve">Gãy xương cánh tay ở cổ giải phẫu, có phẫu thuật, can xấu, hạn chế cử động khớp vai</t>
    </r>
  </si>
  <si>
    <r>
      <rPr>
        <sz val="9"/>
        <color rgb="FF000000"/>
        <rFont val="Times New Roman"/>
        <family val="1"/>
        <charset val="1"/>
      </rPr>
      <t xml:space="preserve">31.</t>
    </r>
    <r>
      <rPr>
        <sz val="7"/>
        <color rgb="FF000000"/>
        <rFont val="Times New Roman"/>
        <family val="1"/>
        <charset val="1"/>
      </rPr>
      <t xml:space="preserve">     </t>
    </r>
    <r>
      <rPr>
        <sz val="10"/>
        <color rgb="FF000000"/>
        <rFont val="Calibri"/>
        <family val="2"/>
        <charset val="1"/>
      </rPr>
      <t xml:space="preserve">Gãy xương cánh tay, không phẫu thuật, can tốt, cử động bình thường</t>
    </r>
  </si>
  <si>
    <r>
      <rPr>
        <sz val="9"/>
        <color rgb="FF000000"/>
        <rFont val="Times New Roman"/>
        <family val="1"/>
        <charset val="1"/>
      </rPr>
      <t xml:space="preserve">32.</t>
    </r>
    <r>
      <rPr>
        <sz val="7"/>
        <color rgb="FF000000"/>
        <rFont val="Times New Roman"/>
        <family val="1"/>
        <charset val="1"/>
      </rPr>
      <t xml:space="preserve">     </t>
    </r>
    <r>
      <rPr>
        <sz val="10"/>
        <color rgb="FF000000"/>
        <rFont val="Calibri"/>
        <family val="2"/>
        <charset val="1"/>
      </rPr>
      <t xml:space="preserve">Gãy xương cánh tay, có phẫu thuật, can tốt, cử động bình thường</t>
    </r>
  </si>
  <si>
    <r>
      <rPr>
        <sz val="9"/>
        <color rgb="FF000000"/>
        <rFont val="Times New Roman"/>
        <family val="1"/>
        <charset val="1"/>
      </rPr>
      <t xml:space="preserve">33.</t>
    </r>
    <r>
      <rPr>
        <sz val="7"/>
        <color rgb="FF000000"/>
        <rFont val="Times New Roman"/>
        <family val="1"/>
        <charset val="1"/>
      </rPr>
      <t xml:space="preserve">     </t>
    </r>
    <r>
      <rPr>
        <sz val="10"/>
        <color rgb="FF000000"/>
        <rFont val="Calibri"/>
        <family val="2"/>
        <charset val="1"/>
      </rPr>
      <t xml:space="preserve">Gãy xương cánh tay, không phẫu thuật, can xấu, teo cơ</t>
    </r>
  </si>
  <si>
    <r>
      <rPr>
        <sz val="9"/>
        <color rgb="FF000000"/>
        <rFont val="Times New Roman"/>
        <family val="1"/>
        <charset val="1"/>
      </rPr>
      <t xml:space="preserve">34.</t>
    </r>
    <r>
      <rPr>
        <sz val="7"/>
        <color rgb="FF000000"/>
        <rFont val="Times New Roman"/>
        <family val="1"/>
        <charset val="1"/>
      </rPr>
      <t xml:space="preserve">     </t>
    </r>
    <r>
      <rPr>
        <sz val="10"/>
        <color rgb="FF000000"/>
        <rFont val="Calibri"/>
        <family val="2"/>
        <charset val="1"/>
      </rPr>
      <t xml:space="preserve">Gãy xương cánh tay, có phẫu thuật, can xấu, teo cơ</t>
    </r>
  </si>
  <si>
    <r>
      <rPr>
        <sz val="9"/>
        <color rgb="FF000000"/>
        <rFont val="Times New Roman"/>
        <family val="1"/>
        <charset val="1"/>
      </rPr>
      <t xml:space="preserve">35.</t>
    </r>
    <r>
      <rPr>
        <sz val="7"/>
        <color rgb="FF000000"/>
        <rFont val="Times New Roman"/>
        <family val="1"/>
        <charset val="1"/>
      </rPr>
      <t xml:space="preserve">     </t>
    </r>
    <r>
      <rPr>
        <sz val="10"/>
        <color rgb="FF000000"/>
        <rFont val="Calibri"/>
        <family val="2"/>
        <charset val="1"/>
      </rPr>
      <t xml:space="preserve">Gãy 2 xương cẳng tay, không phẫu thuật, can tốt, cử động bình thường</t>
    </r>
  </si>
  <si>
    <r>
      <rPr>
        <sz val="9"/>
        <color rgb="FF000000"/>
        <rFont val="Times New Roman"/>
        <family val="1"/>
        <charset val="1"/>
      </rPr>
      <t xml:space="preserve">36.</t>
    </r>
    <r>
      <rPr>
        <sz val="7"/>
        <color rgb="FF000000"/>
        <rFont val="Times New Roman"/>
        <family val="1"/>
        <charset val="1"/>
      </rPr>
      <t xml:space="preserve">     </t>
    </r>
    <r>
      <rPr>
        <sz val="10"/>
        <color rgb="FF000000"/>
        <rFont val="Calibri"/>
        <family val="2"/>
        <charset val="1"/>
      </rPr>
      <t xml:space="preserve">Gãy 2 xương cẳng tay, có phẫu thuật, can tốt, cử động bình thường</t>
    </r>
  </si>
  <si>
    <r>
      <rPr>
        <sz val="9"/>
        <color rgb="FF000000"/>
        <rFont val="Times New Roman"/>
        <family val="1"/>
        <charset val="1"/>
      </rPr>
      <t xml:space="preserve">37.</t>
    </r>
    <r>
      <rPr>
        <sz val="7"/>
        <color rgb="FF000000"/>
        <rFont val="Times New Roman"/>
        <family val="1"/>
        <charset val="1"/>
      </rPr>
      <t xml:space="preserve">     </t>
    </r>
    <r>
      <rPr>
        <sz val="10"/>
        <color rgb="FF000000"/>
        <rFont val="Calibri"/>
        <family val="2"/>
        <charset val="1"/>
      </rPr>
      <t xml:space="preserve">Gãy 2 xương cẳng tay, không phẫu thuật, can xấu, hạn chế cử động sấp ngửa</t>
    </r>
  </si>
  <si>
    <r>
      <rPr>
        <sz val="9"/>
        <color rgb="FF000000"/>
        <rFont val="Times New Roman"/>
        <family val="1"/>
        <charset val="1"/>
      </rPr>
      <t xml:space="preserve">38.</t>
    </r>
    <r>
      <rPr>
        <sz val="7"/>
        <color rgb="FF000000"/>
        <rFont val="Times New Roman"/>
        <family val="1"/>
        <charset val="1"/>
      </rPr>
      <t xml:space="preserve">     </t>
    </r>
    <r>
      <rPr>
        <sz val="10"/>
        <color rgb="FF000000"/>
        <rFont val="Calibri"/>
        <family val="2"/>
        <charset val="1"/>
      </rPr>
      <t xml:space="preserve">Gãy 2 xương cẳng tay, có phẫu thuật, can xấu, hạn chế cử động sấp ngửa</t>
    </r>
  </si>
  <si>
    <r>
      <rPr>
        <sz val="9"/>
        <color rgb="FF000000"/>
        <rFont val="Times New Roman"/>
        <family val="1"/>
        <charset val="1"/>
      </rPr>
      <t xml:space="preserve">39.</t>
    </r>
    <r>
      <rPr>
        <sz val="7"/>
        <color rgb="FF000000"/>
        <rFont val="Times New Roman"/>
        <family val="1"/>
        <charset val="1"/>
      </rPr>
      <t xml:space="preserve">     </t>
    </r>
    <r>
      <rPr>
        <sz val="10"/>
        <color rgb="FF000000"/>
        <rFont val="Calibri"/>
        <family val="2"/>
        <charset val="1"/>
      </rPr>
      <t xml:space="preserve">Gãy 1 xương quay hoặc trụ, không phẫu thuật, can tốt, cử động bình thường</t>
    </r>
  </si>
  <si>
    <r>
      <rPr>
        <sz val="9"/>
        <color rgb="FF000000"/>
        <rFont val="Times New Roman"/>
        <family val="1"/>
        <charset val="1"/>
      </rPr>
      <t xml:space="preserve">40.</t>
    </r>
    <r>
      <rPr>
        <sz val="7"/>
        <color rgb="FF000000"/>
        <rFont val="Times New Roman"/>
        <family val="1"/>
        <charset val="1"/>
      </rPr>
      <t xml:space="preserve">     </t>
    </r>
    <r>
      <rPr>
        <sz val="10"/>
        <color rgb="FF000000"/>
        <rFont val="Calibri"/>
        <family val="2"/>
        <charset val="1"/>
      </rPr>
      <t xml:space="preserve">Gãy 1 xương quay hoặc trụ, có phẫu thuật, can tốt, cử động bình thường</t>
    </r>
  </si>
  <si>
    <r>
      <rPr>
        <sz val="9"/>
        <color rgb="FF000000"/>
        <rFont val="Times New Roman"/>
        <family val="1"/>
        <charset val="1"/>
      </rPr>
      <t xml:space="preserve">41.</t>
    </r>
    <r>
      <rPr>
        <sz val="7"/>
        <color rgb="FF000000"/>
        <rFont val="Times New Roman"/>
        <family val="1"/>
        <charset val="1"/>
      </rPr>
      <t xml:space="preserve">     </t>
    </r>
    <r>
      <rPr>
        <sz val="10"/>
        <color rgb="FF000000"/>
        <rFont val="Calibri"/>
        <family val="2"/>
        <charset val="1"/>
      </rPr>
      <t xml:space="preserve">Gãy 1 xương quay hoặc trụ, không phẫu thuật, can xấu, hạn chế cử động sấp ngửa</t>
    </r>
  </si>
  <si>
    <r>
      <rPr>
        <sz val="9"/>
        <color rgb="FF000000"/>
        <rFont val="Times New Roman"/>
        <family val="1"/>
        <charset val="1"/>
      </rPr>
      <t xml:space="preserve">42.</t>
    </r>
    <r>
      <rPr>
        <sz val="7"/>
        <color rgb="FF000000"/>
        <rFont val="Times New Roman"/>
        <family val="1"/>
        <charset val="1"/>
      </rPr>
      <t xml:space="preserve">     </t>
    </r>
    <r>
      <rPr>
        <sz val="10"/>
        <color rgb="FF000000"/>
        <rFont val="Calibri"/>
        <family val="2"/>
        <charset val="1"/>
      </rPr>
      <t xml:space="preserve">Gãy 1 xương quay hoặc trụ, có phẫu thuật, can xấu, hạn chế cử động sấp ngửa</t>
    </r>
  </si>
  <si>
    <r>
      <rPr>
        <sz val="9"/>
        <color rgb="FF000000"/>
        <rFont val="Times New Roman"/>
        <family val="1"/>
        <charset val="1"/>
      </rPr>
      <t xml:space="preserve">43.</t>
    </r>
    <r>
      <rPr>
        <sz val="7"/>
        <color rgb="FF000000"/>
        <rFont val="Times New Roman"/>
        <family val="1"/>
        <charset val="1"/>
      </rPr>
      <t xml:space="preserve">     </t>
    </r>
    <r>
      <rPr>
        <sz val="10"/>
        <color rgb="FF000000"/>
        <rFont val="Calibri"/>
        <family val="2"/>
        <charset val="1"/>
      </rPr>
      <t xml:space="preserve">Gãy 2 xương cẳng tay, không phẫu thuật, di chứng khớp giả 2 xương</t>
    </r>
  </si>
  <si>
    <r>
      <rPr>
        <sz val="9"/>
        <color rgb="FF000000"/>
        <rFont val="Times New Roman"/>
        <family val="1"/>
        <charset val="1"/>
      </rPr>
      <t xml:space="preserve">44.</t>
    </r>
    <r>
      <rPr>
        <sz val="7"/>
        <color rgb="FF000000"/>
        <rFont val="Times New Roman"/>
        <family val="1"/>
        <charset val="1"/>
      </rPr>
      <t xml:space="preserve">     </t>
    </r>
    <r>
      <rPr>
        <sz val="10"/>
        <color rgb="FF000000"/>
        <rFont val="Calibri"/>
        <family val="2"/>
        <charset val="1"/>
      </rPr>
      <t xml:space="preserve">Gãy 2 xương cẳng tay, có phẫu thuật, di chứng khớp giả 2 xương</t>
    </r>
  </si>
  <si>
    <r>
      <rPr>
        <sz val="9"/>
        <color rgb="FF000000"/>
        <rFont val="Times New Roman"/>
        <family val="1"/>
        <charset val="1"/>
      </rPr>
      <t xml:space="preserve">45.</t>
    </r>
    <r>
      <rPr>
        <sz val="7"/>
        <color rgb="FF000000"/>
        <rFont val="Times New Roman"/>
        <family val="1"/>
        <charset val="1"/>
      </rPr>
      <t xml:space="preserve">     </t>
    </r>
    <r>
      <rPr>
        <sz val="10"/>
        <color rgb="FF000000"/>
        <rFont val="Calibri"/>
        <family val="2"/>
        <charset val="1"/>
      </rPr>
      <t xml:space="preserve">Gãy 2 xương cẳng tay, không phẫu thuật, di chứng khớp giả 1 xương</t>
    </r>
  </si>
  <si>
    <r>
      <rPr>
        <sz val="9"/>
        <color rgb="FF000000"/>
        <rFont val="Times New Roman"/>
        <family val="1"/>
        <charset val="1"/>
      </rPr>
      <t xml:space="preserve">46.</t>
    </r>
    <r>
      <rPr>
        <sz val="7"/>
        <color rgb="FF000000"/>
        <rFont val="Times New Roman"/>
        <family val="1"/>
        <charset val="1"/>
      </rPr>
      <t xml:space="preserve">     </t>
    </r>
    <r>
      <rPr>
        <sz val="10"/>
        <color rgb="FF000000"/>
        <rFont val="Calibri"/>
        <family val="2"/>
        <charset val="1"/>
      </rPr>
      <t xml:space="preserve">Gãy 2 xương cẳng tay, có phẫu thuật, di chứng khớp giả 1 xương</t>
    </r>
  </si>
  <si>
    <r>
      <rPr>
        <sz val="9"/>
        <color rgb="FF000000"/>
        <rFont val="Times New Roman"/>
        <family val="1"/>
        <charset val="1"/>
      </rPr>
      <t xml:space="preserve">47.</t>
    </r>
    <r>
      <rPr>
        <sz val="7"/>
        <color rgb="FF000000"/>
        <rFont val="Times New Roman"/>
        <family val="1"/>
        <charset val="1"/>
      </rPr>
      <t xml:space="preserve">     </t>
    </r>
    <r>
      <rPr>
        <sz val="10"/>
        <color rgb="FF000000"/>
        <rFont val="Calibri"/>
        <family val="2"/>
        <charset val="1"/>
      </rPr>
      <t xml:space="preserve">Gãy đầu dưới xương quay, không phẫu thuật, can tốt, cử động bình thường</t>
    </r>
  </si>
  <si>
    <r>
      <rPr>
        <sz val="9"/>
        <color rgb="FF000000"/>
        <rFont val="Times New Roman"/>
        <family val="1"/>
        <charset val="1"/>
      </rPr>
      <t xml:space="preserve">48.</t>
    </r>
    <r>
      <rPr>
        <sz val="7"/>
        <color rgb="FF000000"/>
        <rFont val="Times New Roman"/>
        <family val="1"/>
        <charset val="1"/>
      </rPr>
      <t xml:space="preserve">     </t>
    </r>
    <r>
      <rPr>
        <sz val="10"/>
        <color rgb="FF000000"/>
        <rFont val="Calibri"/>
        <family val="2"/>
        <charset val="1"/>
      </rPr>
      <t xml:space="preserve">Gãy đầu dưới xương quay, có phẫu thuật, can tốt, cử động bình thường</t>
    </r>
  </si>
  <si>
    <r>
      <rPr>
        <sz val="9"/>
        <color rgb="FF000000"/>
        <rFont val="Times New Roman"/>
        <family val="1"/>
        <charset val="1"/>
      </rPr>
      <t xml:space="preserve">49.</t>
    </r>
    <r>
      <rPr>
        <sz val="7"/>
        <color rgb="FF000000"/>
        <rFont val="Times New Roman"/>
        <family val="1"/>
        <charset val="1"/>
      </rPr>
      <t xml:space="preserve">     </t>
    </r>
    <r>
      <rPr>
        <sz val="10"/>
        <color rgb="FF000000"/>
        <rFont val="Calibri"/>
        <family val="2"/>
        <charset val="1"/>
      </rPr>
      <t xml:space="preserve">Gãy đầu dưới xương quay, không phẫu thuật, can xấu, hạn chế động tác cổ tay</t>
    </r>
  </si>
  <si>
    <r>
      <rPr>
        <sz val="9"/>
        <color rgb="FF000000"/>
        <rFont val="Times New Roman"/>
        <family val="1"/>
        <charset val="1"/>
      </rPr>
      <t xml:space="preserve">50.</t>
    </r>
    <r>
      <rPr>
        <sz val="7"/>
        <color rgb="FF000000"/>
        <rFont val="Times New Roman"/>
        <family val="1"/>
        <charset val="1"/>
      </rPr>
      <t xml:space="preserve">     </t>
    </r>
    <r>
      <rPr>
        <sz val="10"/>
        <color rgb="FF000000"/>
        <rFont val="Calibri"/>
        <family val="2"/>
        <charset val="1"/>
      </rPr>
      <t xml:space="preserve">Gãy đầu dưới xương quay, có phẫu thuật, can xấu, hạn chế động tác cổ tay</t>
    </r>
  </si>
  <si>
    <r>
      <rPr>
        <sz val="9"/>
        <color rgb="FF000000"/>
        <rFont val="Times New Roman"/>
        <family val="1"/>
        <charset val="1"/>
      </rPr>
      <t xml:space="preserve">51.</t>
    </r>
    <r>
      <rPr>
        <sz val="7"/>
        <color rgb="FF000000"/>
        <rFont val="Times New Roman"/>
        <family val="1"/>
        <charset val="1"/>
      </rPr>
      <t xml:space="preserve">     </t>
    </r>
    <r>
      <rPr>
        <sz val="10"/>
        <color rgb="FF000000"/>
        <rFont val="Calibri"/>
        <family val="2"/>
        <charset val="1"/>
      </rPr>
      <t xml:space="preserve">Gãy mỏm trâm quay hoặc trụ, không phẫu thuật, can tốt, cử động bình thường</t>
    </r>
  </si>
  <si>
    <r>
      <rPr>
        <sz val="9"/>
        <color rgb="FF000000"/>
        <rFont val="Times New Roman"/>
        <family val="1"/>
        <charset val="1"/>
      </rPr>
      <t xml:space="preserve">52.</t>
    </r>
    <r>
      <rPr>
        <sz val="7"/>
        <color rgb="FF000000"/>
        <rFont val="Times New Roman"/>
        <family val="1"/>
        <charset val="1"/>
      </rPr>
      <t xml:space="preserve">     </t>
    </r>
    <r>
      <rPr>
        <sz val="10"/>
        <color rgb="FF000000"/>
        <rFont val="Calibri"/>
        <family val="2"/>
        <charset val="1"/>
      </rPr>
      <t xml:space="preserve">Gãy mỏm trâm quay hoặc trụ, có phẫu thuật, can tốt, cử động bình thường</t>
    </r>
  </si>
  <si>
    <r>
      <rPr>
        <sz val="9"/>
        <color rgb="FF000000"/>
        <rFont val="Times New Roman"/>
        <family val="1"/>
        <charset val="1"/>
      </rPr>
      <t xml:space="preserve">53.</t>
    </r>
    <r>
      <rPr>
        <sz val="7"/>
        <color rgb="FF000000"/>
        <rFont val="Times New Roman"/>
        <family val="1"/>
        <charset val="1"/>
      </rPr>
      <t xml:space="preserve">     </t>
    </r>
    <r>
      <rPr>
        <sz val="10"/>
        <color rgb="FF000000"/>
        <rFont val="Calibri"/>
        <family val="2"/>
        <charset val="1"/>
      </rPr>
      <t xml:space="preserve">Gãy mỏm trâm quay hoặc trụ, không phẫu thuật, can xấu, hạn chế động tác cổ tay</t>
    </r>
  </si>
  <si>
    <r>
      <rPr>
        <sz val="9"/>
        <color rgb="FF000000"/>
        <rFont val="Times New Roman"/>
        <family val="1"/>
        <charset val="1"/>
      </rPr>
      <t xml:space="preserve">54.</t>
    </r>
    <r>
      <rPr>
        <sz val="7"/>
        <color rgb="FF000000"/>
        <rFont val="Times New Roman"/>
        <family val="1"/>
        <charset val="1"/>
      </rPr>
      <t xml:space="preserve">     </t>
    </r>
    <r>
      <rPr>
        <sz val="10"/>
        <color rgb="FF000000"/>
        <rFont val="Calibri"/>
        <family val="2"/>
        <charset val="1"/>
      </rPr>
      <t xml:space="preserve">Gãy mỏm trâm quay hoặc trụ, có phẫu thuật, can xấu, hạn chế động tác cổ tay</t>
    </r>
  </si>
  <si>
    <r>
      <rPr>
        <sz val="9"/>
        <color rgb="FF000000"/>
        <rFont val="Times New Roman"/>
        <family val="1"/>
        <charset val="1"/>
      </rPr>
      <t xml:space="preserve">55.</t>
    </r>
    <r>
      <rPr>
        <sz val="7"/>
        <color rgb="FF000000"/>
        <rFont val="Times New Roman"/>
        <family val="1"/>
        <charset val="1"/>
      </rPr>
      <t xml:space="preserve">     </t>
    </r>
    <r>
      <rPr>
        <sz val="10"/>
        <color rgb="FF000000"/>
        <rFont val="Calibri"/>
        <family val="2"/>
        <charset val="1"/>
      </rPr>
      <t xml:space="preserve">Gãy xương cổ tay, không phẫu thuật, can tốt, cử động bình thường</t>
    </r>
  </si>
  <si>
    <r>
      <rPr>
        <sz val="9"/>
        <color rgb="FF000000"/>
        <rFont val="Times New Roman"/>
        <family val="1"/>
        <charset val="1"/>
      </rPr>
      <t xml:space="preserve">56.</t>
    </r>
    <r>
      <rPr>
        <sz val="7"/>
        <color rgb="FF000000"/>
        <rFont val="Times New Roman"/>
        <family val="1"/>
        <charset val="1"/>
      </rPr>
      <t xml:space="preserve">     </t>
    </r>
    <r>
      <rPr>
        <sz val="10"/>
        <color rgb="FF000000"/>
        <rFont val="Calibri"/>
        <family val="2"/>
        <charset val="1"/>
      </rPr>
      <t xml:space="preserve">Gãy xương cổ tay, có phẫu thuật, can tốt, cử động bình thường</t>
    </r>
  </si>
  <si>
    <r>
      <rPr>
        <sz val="9"/>
        <color rgb="FF000000"/>
        <rFont val="Times New Roman"/>
        <family val="1"/>
        <charset val="1"/>
      </rPr>
      <t xml:space="preserve">57.</t>
    </r>
    <r>
      <rPr>
        <sz val="7"/>
        <color rgb="FF000000"/>
        <rFont val="Times New Roman"/>
        <family val="1"/>
        <charset val="1"/>
      </rPr>
      <t xml:space="preserve">     </t>
    </r>
    <r>
      <rPr>
        <sz val="10"/>
        <color rgb="FF000000"/>
        <rFont val="Calibri"/>
        <family val="2"/>
        <charset val="1"/>
      </rPr>
      <t xml:space="preserve">Gãy xương cổ tay, không phẫu thuật, can xấu, hạn chế động tác cổ tay</t>
    </r>
  </si>
  <si>
    <r>
      <rPr>
        <sz val="9"/>
        <color rgb="FF000000"/>
        <rFont val="Times New Roman"/>
        <family val="1"/>
        <charset val="1"/>
      </rPr>
      <t xml:space="preserve">58.</t>
    </r>
    <r>
      <rPr>
        <sz val="7"/>
        <color rgb="FF000000"/>
        <rFont val="Times New Roman"/>
        <family val="1"/>
        <charset val="1"/>
      </rPr>
      <t xml:space="preserve">     </t>
    </r>
    <r>
      <rPr>
        <sz val="10"/>
        <color rgb="FF000000"/>
        <rFont val="Calibri"/>
        <family val="2"/>
        <charset val="1"/>
      </rPr>
      <t xml:space="preserve">Gãy xương cổ tay, có phẫu thuật, can xấu, hạn chế động tác cổ tay</t>
    </r>
  </si>
  <si>
    <r>
      <rPr>
        <sz val="9"/>
        <color rgb="FF000000"/>
        <rFont val="Times New Roman"/>
        <family val="1"/>
        <charset val="1"/>
      </rPr>
      <t xml:space="preserve">59.</t>
    </r>
    <r>
      <rPr>
        <sz val="7"/>
        <color rgb="FF000000"/>
        <rFont val="Times New Roman"/>
        <family val="1"/>
        <charset val="1"/>
      </rPr>
      <t xml:space="preserve">     </t>
    </r>
    <r>
      <rPr>
        <sz val="10"/>
        <color rgb="FF000000"/>
        <rFont val="Calibri"/>
        <family val="2"/>
        <charset val="1"/>
      </rPr>
      <t xml:space="preserve">Gãy xương đốt bàn (tùy mức độ từ 1 đến nhiều đốt, mỗi đốt tăng thêm tương ứng 2%)</t>
    </r>
  </si>
  <si>
    <t xml:space="preserve">08 - 16%</t>
  </si>
  <si>
    <r>
      <rPr>
        <sz val="9"/>
        <color rgb="FF000000"/>
        <rFont val="Times New Roman"/>
        <family val="1"/>
        <charset val="1"/>
      </rPr>
      <t xml:space="preserve">60.</t>
    </r>
    <r>
      <rPr>
        <sz val="7"/>
        <color rgb="FF000000"/>
        <rFont val="Times New Roman"/>
        <family val="1"/>
        <charset val="1"/>
      </rPr>
      <t xml:space="preserve">     </t>
    </r>
    <r>
      <rPr>
        <sz val="10"/>
        <color rgb="FF000000"/>
        <rFont val="Calibri"/>
        <family val="2"/>
        <charset val="1"/>
      </rPr>
      <t xml:space="preserve">Gãy xương đòn, không phẫu thuật, can tốt, cử động bình thường</t>
    </r>
  </si>
  <si>
    <r>
      <rPr>
        <sz val="9"/>
        <color rgb="FF000000"/>
        <rFont val="Times New Roman"/>
        <family val="1"/>
        <charset val="1"/>
      </rPr>
      <t xml:space="preserve">61.</t>
    </r>
    <r>
      <rPr>
        <sz val="7"/>
        <color rgb="FF000000"/>
        <rFont val="Times New Roman"/>
        <family val="1"/>
        <charset val="1"/>
      </rPr>
      <t xml:space="preserve">     </t>
    </r>
    <r>
      <rPr>
        <sz val="10"/>
        <color rgb="FF000000"/>
        <rFont val="Calibri"/>
        <family val="2"/>
        <charset val="1"/>
      </rPr>
      <t xml:space="preserve">Gãy xương đòn, có phẫu thuật, can tốt, cử động bình thường</t>
    </r>
  </si>
  <si>
    <r>
      <rPr>
        <sz val="9"/>
        <color rgb="FF000000"/>
        <rFont val="Times New Roman"/>
        <family val="1"/>
        <charset val="1"/>
      </rPr>
      <t xml:space="preserve">62.</t>
    </r>
    <r>
      <rPr>
        <sz val="7"/>
        <color rgb="FF000000"/>
        <rFont val="Times New Roman"/>
        <family val="1"/>
        <charset val="1"/>
      </rPr>
      <t xml:space="preserve">     </t>
    </r>
    <r>
      <rPr>
        <sz val="10"/>
        <color rgb="FF000000"/>
        <rFont val="Calibri"/>
        <family val="2"/>
        <charset val="1"/>
      </rPr>
      <t xml:space="preserve">Gãy xương đòn không phẫu thuật, can gồ, cứng vai</t>
    </r>
  </si>
  <si>
    <r>
      <rPr>
        <sz val="9"/>
        <color rgb="FF000000"/>
        <rFont val="Times New Roman"/>
        <family val="1"/>
        <charset val="1"/>
      </rPr>
      <t xml:space="preserve">63.</t>
    </r>
    <r>
      <rPr>
        <sz val="7"/>
        <color rgb="FF000000"/>
        <rFont val="Times New Roman"/>
        <family val="1"/>
        <charset val="1"/>
      </rPr>
      <t xml:space="preserve">     </t>
    </r>
    <r>
      <rPr>
        <sz val="10"/>
        <color rgb="FF000000"/>
        <rFont val="Calibri"/>
        <family val="2"/>
        <charset val="1"/>
      </rPr>
      <t xml:space="preserve">Gãy xương đòn, có phẫu thuật, can gồ, cứng vai</t>
    </r>
  </si>
  <si>
    <r>
      <rPr>
        <sz val="9"/>
        <color rgb="FF000000"/>
        <rFont val="Times New Roman"/>
        <family val="1"/>
        <charset val="1"/>
      </rPr>
      <t xml:space="preserve">64.</t>
    </r>
    <r>
      <rPr>
        <sz val="7"/>
        <color rgb="FF000000"/>
        <rFont val="Times New Roman"/>
        <family val="1"/>
        <charset val="1"/>
      </rPr>
      <t xml:space="preserve">     </t>
    </r>
    <r>
      <rPr>
        <sz val="10"/>
        <color rgb="FF000000"/>
        <rFont val="Calibri"/>
        <family val="2"/>
        <charset val="1"/>
      </rPr>
      <t xml:space="preserve">Gãy xương đòn, không phẫu thuật, có chèn ép thần kinh mũ vai</t>
    </r>
  </si>
  <si>
    <r>
      <rPr>
        <sz val="9"/>
        <color rgb="FF000000"/>
        <rFont val="Times New Roman"/>
        <family val="1"/>
        <charset val="1"/>
      </rPr>
      <t xml:space="preserve">65.</t>
    </r>
    <r>
      <rPr>
        <sz val="7"/>
        <color rgb="FF000000"/>
        <rFont val="Times New Roman"/>
        <family val="1"/>
        <charset val="1"/>
      </rPr>
      <t xml:space="preserve">     </t>
    </r>
    <r>
      <rPr>
        <sz val="10"/>
        <color rgb="FF000000"/>
        <rFont val="Calibri"/>
        <family val="2"/>
        <charset val="1"/>
      </rPr>
      <t xml:space="preserve">Gãy xương đòn, có phẫu thuật, có chèn ép thần kinh mũ vai</t>
    </r>
  </si>
  <si>
    <r>
      <rPr>
        <sz val="9"/>
        <color rgb="FF000000"/>
        <rFont val="Times New Roman"/>
        <family val="1"/>
        <charset val="1"/>
      </rPr>
      <t xml:space="preserve">66.</t>
    </r>
    <r>
      <rPr>
        <sz val="7"/>
        <color rgb="FF000000"/>
        <rFont val="Times New Roman"/>
        <family val="1"/>
        <charset val="1"/>
      </rPr>
      <t xml:space="preserve">     </t>
    </r>
    <r>
      <rPr>
        <sz val="10"/>
        <color rgb="FF000000"/>
        <rFont val="Calibri"/>
        <family val="2"/>
        <charset val="1"/>
      </rPr>
      <t xml:space="preserve">Gãy xương bả vai, gãy vỡ, khuyết phần thân xương, không phẫu thuật</t>
    </r>
  </si>
  <si>
    <r>
      <rPr>
        <sz val="9"/>
        <color rgb="FF000000"/>
        <rFont val="Times New Roman"/>
        <family val="1"/>
        <charset val="1"/>
      </rPr>
      <t xml:space="preserve">67.</t>
    </r>
    <r>
      <rPr>
        <sz val="7"/>
        <color rgb="FF000000"/>
        <rFont val="Times New Roman"/>
        <family val="1"/>
        <charset val="1"/>
      </rPr>
      <t xml:space="preserve">     </t>
    </r>
    <r>
      <rPr>
        <sz val="10"/>
        <color rgb="FF000000"/>
        <rFont val="Calibri"/>
        <family val="2"/>
        <charset val="1"/>
      </rPr>
      <t xml:space="preserve">Gãy xương bả vai, gãy vỡ, khuyết phần thân xương, có phẫu thuật</t>
    </r>
  </si>
  <si>
    <r>
      <rPr>
        <sz val="9"/>
        <color rgb="FF000000"/>
        <rFont val="Times New Roman"/>
        <family val="1"/>
        <charset val="1"/>
      </rPr>
      <t xml:space="preserve">68.</t>
    </r>
    <r>
      <rPr>
        <sz val="7"/>
        <color rgb="FF000000"/>
        <rFont val="Times New Roman"/>
        <family val="1"/>
        <charset val="1"/>
      </rPr>
      <t xml:space="preserve">     </t>
    </r>
    <r>
      <rPr>
        <sz val="10"/>
        <color rgb="FF000000"/>
        <rFont val="Calibri"/>
        <family val="2"/>
        <charset val="1"/>
      </rPr>
      <t xml:space="preserve">Gãy xương bả vai, gãy vỡ ngành ngang, không phẫu thuật</t>
    </r>
  </si>
  <si>
    <r>
      <rPr>
        <sz val="9"/>
        <color rgb="FF000000"/>
        <rFont val="Times New Roman"/>
        <family val="1"/>
        <charset val="1"/>
      </rPr>
      <t xml:space="preserve">69.</t>
    </r>
    <r>
      <rPr>
        <sz val="7"/>
        <color rgb="FF000000"/>
        <rFont val="Times New Roman"/>
        <family val="1"/>
        <charset val="1"/>
      </rPr>
      <t xml:space="preserve">     </t>
    </r>
    <r>
      <rPr>
        <sz val="10"/>
        <color rgb="FF000000"/>
        <rFont val="Calibri"/>
        <family val="2"/>
        <charset val="1"/>
      </rPr>
      <t xml:space="preserve">Gãy xương bả vai, gãy vỡ ngành ngang, có phẫu thuật</t>
    </r>
  </si>
  <si>
    <r>
      <rPr>
        <sz val="9"/>
        <color rgb="FF000000"/>
        <rFont val="Times New Roman"/>
        <family val="1"/>
        <charset val="1"/>
      </rPr>
      <t xml:space="preserve">70.</t>
    </r>
    <r>
      <rPr>
        <sz val="7"/>
        <color rgb="FF000000"/>
        <rFont val="Times New Roman"/>
        <family val="1"/>
        <charset val="1"/>
      </rPr>
      <t xml:space="preserve">     </t>
    </r>
    <r>
      <rPr>
        <sz val="10"/>
        <color rgb="FF000000"/>
        <rFont val="Calibri"/>
        <family val="2"/>
        <charset val="1"/>
      </rPr>
      <t xml:space="preserve">Gãy xương bả vai, gãy vỡ phần khớp vai, không phẫu thuật</t>
    </r>
  </si>
  <si>
    <r>
      <rPr>
        <sz val="9"/>
        <color rgb="FF000000"/>
        <rFont val="Times New Roman"/>
        <family val="1"/>
        <charset val="1"/>
      </rPr>
      <t xml:space="preserve">71.</t>
    </r>
    <r>
      <rPr>
        <sz val="7"/>
        <color rgb="FF000000"/>
        <rFont val="Times New Roman"/>
        <family val="1"/>
        <charset val="1"/>
      </rPr>
      <t xml:space="preserve">     </t>
    </r>
    <r>
      <rPr>
        <sz val="10"/>
        <color rgb="FF000000"/>
        <rFont val="Calibri"/>
        <family val="2"/>
        <charset val="1"/>
      </rPr>
      <t xml:space="preserve">Gãy xương bả vai, gãy vỡ phần khớp vai, có phẫu thuật</t>
    </r>
  </si>
  <si>
    <r>
      <rPr>
        <sz val="9"/>
        <color rgb="FF000000"/>
        <rFont val="Times New Roman"/>
        <family val="1"/>
        <charset val="1"/>
      </rPr>
      <t xml:space="preserve">72.</t>
    </r>
    <r>
      <rPr>
        <sz val="7"/>
        <color rgb="FF000000"/>
        <rFont val="Times New Roman"/>
        <family val="1"/>
        <charset val="1"/>
      </rPr>
      <t xml:space="preserve">     </t>
    </r>
    <r>
      <rPr>
        <sz val="10"/>
        <color rgb="FF000000"/>
        <rFont val="Calibri"/>
        <family val="2"/>
        <charset val="1"/>
      </rPr>
      <t xml:space="preserve">Gãy xương ngón tay (tùy mức độ từ 1 đến nhiều ngón, mỗi ngón tăng thêm tương ứng 3%)</t>
    </r>
  </si>
  <si>
    <t xml:space="preserve">03 - 12%</t>
  </si>
  <si>
    <t xml:space="preserve">Chi Dưới</t>
  </si>
  <si>
    <r>
      <rPr>
        <sz val="9"/>
        <color rgb="FF000000"/>
        <rFont val="Times New Roman"/>
        <family val="1"/>
        <charset val="1"/>
      </rPr>
      <t xml:space="preserve">73.</t>
    </r>
    <r>
      <rPr>
        <sz val="7"/>
        <color rgb="FF000000"/>
        <rFont val="Times New Roman"/>
        <family val="1"/>
        <charset val="1"/>
      </rPr>
      <t xml:space="preserve">     </t>
    </r>
    <r>
      <rPr>
        <sz val="10"/>
        <color rgb="FF000000"/>
        <rFont val="Calibri"/>
        <family val="2"/>
        <charset val="1"/>
      </rPr>
      <t xml:space="preserve">Mất 1 chân từ háng xuống (tháo khớp háng 1 đùi)</t>
    </r>
  </si>
  <si>
    <r>
      <rPr>
        <sz val="9"/>
        <color rgb="FF000000"/>
        <rFont val="Times New Roman"/>
        <family val="1"/>
        <charset val="1"/>
      </rPr>
      <t xml:space="preserve">74.</t>
    </r>
    <r>
      <rPr>
        <sz val="7"/>
        <color rgb="FF000000"/>
        <rFont val="Times New Roman"/>
        <family val="1"/>
        <charset val="1"/>
      </rPr>
      <t xml:space="preserve">     </t>
    </r>
    <r>
      <rPr>
        <sz val="10"/>
        <color rgb="FF000000"/>
        <rFont val="Calibri"/>
        <family val="2"/>
        <charset val="1"/>
      </rPr>
      <t xml:space="preserve">Cắt cụt 1 đùi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</si>
  <si>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1/3 trên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</si>
  <si>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1/3 giữa hoặc dưới</t>
    </r>
  </si>
  <si>
    <r>
      <rPr>
        <sz val="9"/>
        <color rgb="FF000000"/>
        <rFont val="Times New Roman"/>
        <family val="1"/>
        <charset val="1"/>
      </rPr>
      <t xml:space="preserve">75.</t>
    </r>
    <r>
      <rPr>
        <sz val="7"/>
        <color rgb="FF000000"/>
        <rFont val="Times New Roman"/>
        <family val="1"/>
        <charset val="1"/>
      </rPr>
      <t xml:space="preserve">     </t>
    </r>
    <r>
      <rPr>
        <sz val="10"/>
        <color rgb="FF000000"/>
        <rFont val="Calibri"/>
        <family val="2"/>
        <charset val="1"/>
      </rPr>
      <t xml:space="preserve">Cắt cụt 1 chân từ gối xuống (tháo khớp gối)</t>
    </r>
  </si>
  <si>
    <r>
      <rPr>
        <sz val="9"/>
        <color rgb="FF000000"/>
        <rFont val="Times New Roman"/>
        <family val="1"/>
        <charset val="1"/>
      </rPr>
      <t xml:space="preserve">76.</t>
    </r>
    <r>
      <rPr>
        <sz val="7"/>
        <color rgb="FF000000"/>
        <rFont val="Times New Roman"/>
        <family val="1"/>
        <charset val="1"/>
      </rPr>
      <t xml:space="preserve">     </t>
    </r>
    <r>
      <rPr>
        <sz val="10"/>
        <color rgb="FF000000"/>
        <rFont val="Calibri"/>
        <family val="2"/>
        <charset val="1"/>
      </rPr>
      <t xml:space="preserve">Tháo khớp cổ chân hoặc mất 1 bàn chân</t>
    </r>
  </si>
  <si>
    <r>
      <rPr>
        <sz val="9"/>
        <color rgb="FF000000"/>
        <rFont val="Times New Roman"/>
        <family val="1"/>
        <charset val="1"/>
      </rPr>
      <t xml:space="preserve">77.</t>
    </r>
    <r>
      <rPr>
        <sz val="7"/>
        <color rgb="FF000000"/>
        <rFont val="Times New Roman"/>
        <family val="1"/>
        <charset val="1"/>
      </rPr>
      <t xml:space="preserve">     </t>
    </r>
    <r>
      <rPr>
        <sz val="10"/>
        <color rgb="FF000000"/>
        <rFont val="Calibri"/>
        <family val="2"/>
        <charset val="1"/>
      </rPr>
      <t xml:space="preserve">Mất xương sên</t>
    </r>
  </si>
  <si>
    <r>
      <rPr>
        <sz val="9"/>
        <color rgb="FF000000"/>
        <rFont val="Times New Roman"/>
        <family val="1"/>
        <charset val="1"/>
      </rPr>
      <t xml:space="preserve">78.</t>
    </r>
    <r>
      <rPr>
        <sz val="7"/>
        <color rgb="FF000000"/>
        <rFont val="Times New Roman"/>
        <family val="1"/>
        <charset val="1"/>
      </rPr>
      <t xml:space="preserve">     </t>
    </r>
    <r>
      <rPr>
        <sz val="10"/>
        <color rgb="FF000000"/>
        <rFont val="Calibri"/>
        <family val="2"/>
        <charset val="1"/>
      </rPr>
      <t xml:space="preserve">Mất xương gót</t>
    </r>
  </si>
  <si>
    <r>
      <rPr>
        <sz val="9"/>
        <color rgb="FF000000"/>
        <rFont val="Times New Roman"/>
        <family val="1"/>
        <charset val="1"/>
      </rPr>
      <t xml:space="preserve">79.</t>
    </r>
    <r>
      <rPr>
        <sz val="7"/>
        <color rgb="FF000000"/>
        <rFont val="Times New Roman"/>
        <family val="1"/>
        <charset val="1"/>
      </rPr>
      <t xml:space="preserve">     </t>
    </r>
    <r>
      <rPr>
        <sz val="10"/>
        <color rgb="FF000000"/>
        <rFont val="Calibri"/>
        <family val="2"/>
        <charset val="1"/>
      </rPr>
      <t xml:space="preserve">Mất đoạn xương chày, mác gây khớp giả cẳng chân</t>
    </r>
  </si>
  <si>
    <r>
      <rPr>
        <sz val="9"/>
        <color rgb="FF000000"/>
        <rFont val="Times New Roman"/>
        <family val="1"/>
        <charset val="1"/>
      </rPr>
      <t xml:space="preserve">80.</t>
    </r>
    <r>
      <rPr>
        <sz val="7"/>
        <color rgb="FF000000"/>
        <rFont val="Times New Roman"/>
        <family val="1"/>
        <charset val="1"/>
      </rPr>
      <t xml:space="preserve">     </t>
    </r>
    <r>
      <rPr>
        <sz val="10"/>
        <color rgb="FF000000"/>
        <rFont val="Calibri"/>
        <family val="2"/>
        <charset val="1"/>
      </rPr>
      <t xml:space="preserve">Mất đoạn xương mác</t>
    </r>
  </si>
  <si>
    <r>
      <rPr>
        <sz val="9"/>
        <color rgb="FF000000"/>
        <rFont val="Times New Roman"/>
        <family val="1"/>
        <charset val="1"/>
      </rPr>
      <t xml:space="preserve">81.</t>
    </r>
    <r>
      <rPr>
        <sz val="7"/>
        <color rgb="FF000000"/>
        <rFont val="Times New Roman"/>
        <family val="1"/>
        <charset val="1"/>
      </rPr>
      <t xml:space="preserve">     </t>
    </r>
    <r>
      <rPr>
        <sz val="10"/>
        <color rgb="FF000000"/>
        <rFont val="Calibri"/>
        <family val="2"/>
        <charset val="1"/>
      </rPr>
      <t xml:space="preserve">Mất mắt cá chân</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</si>
  <si>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Mắt cá ngoài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</si>
  <si>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Mắt cá trong</t>
    </r>
  </si>
  <si>
    <r>
      <rPr>
        <sz val="9"/>
        <color rgb="FF000000"/>
        <rFont val="Times New Roman"/>
        <family val="1"/>
        <charset val="1"/>
      </rPr>
      <t xml:space="preserve">82.</t>
    </r>
    <r>
      <rPr>
        <sz val="7"/>
        <color rgb="FF000000"/>
        <rFont val="Times New Roman"/>
        <family val="1"/>
        <charset val="1"/>
      </rPr>
      <t xml:space="preserve">     </t>
    </r>
    <r>
      <rPr>
        <sz val="10"/>
        <color rgb="FF000000"/>
        <rFont val="Calibri"/>
        <family val="2"/>
        <charset val="1"/>
      </rPr>
      <t xml:space="preserve">Mất cả 5 ngón chân</t>
    </r>
  </si>
  <si>
    <r>
      <rPr>
        <sz val="9"/>
        <color rgb="FF000000"/>
        <rFont val="Times New Roman"/>
        <family val="1"/>
        <charset val="1"/>
      </rPr>
      <t xml:space="preserve">83.</t>
    </r>
    <r>
      <rPr>
        <sz val="7"/>
        <color rgb="FF000000"/>
        <rFont val="Times New Roman"/>
        <family val="1"/>
        <charset val="1"/>
      </rPr>
      <t xml:space="preserve">     </t>
    </r>
    <r>
      <rPr>
        <sz val="10"/>
        <color rgb="FF000000"/>
        <rFont val="Calibri"/>
        <family val="2"/>
        <charset val="1"/>
      </rPr>
      <t xml:space="preserve">Mất 4 ngón cả ngón cái</t>
    </r>
  </si>
  <si>
    <r>
      <rPr>
        <sz val="9"/>
        <color rgb="FF000000"/>
        <rFont val="Times New Roman"/>
        <family val="1"/>
        <charset val="1"/>
      </rPr>
      <t xml:space="preserve">84.</t>
    </r>
    <r>
      <rPr>
        <sz val="7"/>
        <color rgb="FF000000"/>
        <rFont val="Times New Roman"/>
        <family val="1"/>
        <charset val="1"/>
      </rPr>
      <t xml:space="preserve">     </t>
    </r>
    <r>
      <rPr>
        <sz val="10"/>
        <color rgb="FF000000"/>
        <rFont val="Calibri"/>
        <family val="2"/>
        <charset val="1"/>
      </rPr>
      <t xml:space="preserve">Mất 4 ngón trừ ngón cái</t>
    </r>
  </si>
  <si>
    <r>
      <rPr>
        <sz val="9"/>
        <color rgb="FF000000"/>
        <rFont val="Times New Roman"/>
        <family val="1"/>
        <charset val="1"/>
      </rPr>
      <t xml:space="preserve">85.</t>
    </r>
    <r>
      <rPr>
        <sz val="7"/>
        <color rgb="FF000000"/>
        <rFont val="Times New Roman"/>
        <family val="1"/>
        <charset val="1"/>
      </rPr>
      <t xml:space="preserve">     </t>
    </r>
    <r>
      <rPr>
        <sz val="10"/>
        <color rgb="FF000000"/>
        <rFont val="Calibri"/>
        <family val="2"/>
        <charset val="1"/>
      </rPr>
      <t xml:space="preserve">Mất 3 ngón 3 - 4 - 5</t>
    </r>
  </si>
  <si>
    <r>
      <rPr>
        <sz val="9"/>
        <color rgb="FF000000"/>
        <rFont val="Times New Roman"/>
        <family val="1"/>
        <charset val="1"/>
      </rPr>
      <t xml:space="preserve">86.</t>
    </r>
    <r>
      <rPr>
        <sz val="7"/>
        <color rgb="FF000000"/>
        <rFont val="Times New Roman"/>
        <family val="1"/>
        <charset val="1"/>
      </rPr>
      <t xml:space="preserve">     </t>
    </r>
    <r>
      <rPr>
        <sz val="10"/>
        <color rgb="FF000000"/>
        <rFont val="Calibri"/>
        <family val="2"/>
        <charset val="1"/>
      </rPr>
      <t xml:space="preserve">Mất 3 ngón 1 - 2 - 3</t>
    </r>
  </si>
  <si>
    <r>
      <rPr>
        <sz val="9"/>
        <color rgb="FF000000"/>
        <rFont val="Times New Roman"/>
        <family val="1"/>
        <charset val="1"/>
      </rPr>
      <t xml:space="preserve">87.</t>
    </r>
    <r>
      <rPr>
        <sz val="7"/>
        <color rgb="FF000000"/>
        <rFont val="Times New Roman"/>
        <family val="1"/>
        <charset val="1"/>
      </rPr>
      <t xml:space="preserve">     </t>
    </r>
    <r>
      <rPr>
        <sz val="10"/>
        <color rgb="FF000000"/>
        <rFont val="Calibri"/>
        <family val="2"/>
        <charset val="1"/>
      </rPr>
      <t xml:space="preserve">Mất 1 ngón cái và ngón 2</t>
    </r>
  </si>
  <si>
    <r>
      <rPr>
        <sz val="9"/>
        <color rgb="FF000000"/>
        <rFont val="Times New Roman"/>
        <family val="1"/>
        <charset val="1"/>
      </rPr>
      <t xml:space="preserve">88.</t>
    </r>
    <r>
      <rPr>
        <sz val="7"/>
        <color rgb="FF000000"/>
        <rFont val="Times New Roman"/>
        <family val="1"/>
        <charset val="1"/>
      </rPr>
      <t xml:space="preserve">     </t>
    </r>
    <r>
      <rPr>
        <sz val="10"/>
        <color rgb="FF000000"/>
        <rFont val="Calibri"/>
        <family val="2"/>
        <charset val="1"/>
      </rPr>
      <t xml:space="preserve">Mất 1 ngón cái</t>
    </r>
  </si>
  <si>
    <r>
      <rPr>
        <sz val="9"/>
        <color rgb="FF000000"/>
        <rFont val="Times New Roman"/>
        <family val="1"/>
        <charset val="1"/>
      </rPr>
      <t xml:space="preserve">89.</t>
    </r>
    <r>
      <rPr>
        <sz val="7"/>
        <color rgb="FF000000"/>
        <rFont val="Times New Roman"/>
        <family val="1"/>
        <charset val="1"/>
      </rPr>
      <t xml:space="preserve">     </t>
    </r>
    <r>
      <rPr>
        <sz val="10"/>
        <color rgb="FF000000"/>
        <rFont val="Calibri"/>
        <family val="2"/>
        <charset val="1"/>
      </rPr>
      <t xml:space="preserve">Mất 1 ngón ngoài ngón cái</t>
    </r>
  </si>
  <si>
    <r>
      <rPr>
        <sz val="9"/>
        <color rgb="FF000000"/>
        <rFont val="Times New Roman"/>
        <family val="1"/>
        <charset val="1"/>
      </rPr>
      <t xml:space="preserve">90.</t>
    </r>
    <r>
      <rPr>
        <sz val="7"/>
        <color rgb="FF000000"/>
        <rFont val="Times New Roman"/>
        <family val="1"/>
        <charset val="1"/>
      </rPr>
      <t xml:space="preserve">     </t>
    </r>
    <r>
      <rPr>
        <sz val="10"/>
        <color rgb="FF000000"/>
        <rFont val="Calibri"/>
        <family val="2"/>
        <charset val="1"/>
      </rPr>
      <t xml:space="preserve">Mất 1 đốt ngón cái</t>
    </r>
  </si>
  <si>
    <r>
      <rPr>
        <sz val="9"/>
        <color rgb="FF000000"/>
        <rFont val="Times New Roman"/>
        <family val="1"/>
        <charset val="1"/>
      </rPr>
      <t xml:space="preserve">91.</t>
    </r>
    <r>
      <rPr>
        <sz val="7"/>
        <color rgb="FF000000"/>
        <rFont val="Times New Roman"/>
        <family val="1"/>
        <charset val="1"/>
      </rPr>
      <t xml:space="preserve">     </t>
    </r>
    <r>
      <rPr>
        <sz val="10"/>
        <color rgb="FF000000"/>
        <rFont val="Calibri"/>
        <family val="2"/>
        <charset val="1"/>
      </rPr>
      <t xml:space="preserve">Cứng khớp háng </t>
    </r>
  </si>
  <si>
    <r>
      <rPr>
        <sz val="9"/>
        <color rgb="FF000000"/>
        <rFont val="Times New Roman"/>
        <family val="1"/>
        <charset val="1"/>
      </rPr>
      <t xml:space="preserve">92.</t>
    </r>
    <r>
      <rPr>
        <sz val="7"/>
        <color rgb="FF000000"/>
        <rFont val="Times New Roman"/>
        <family val="1"/>
        <charset val="1"/>
      </rPr>
      <t xml:space="preserve">     </t>
    </r>
    <r>
      <rPr>
        <sz val="10"/>
        <color rgb="FF000000"/>
        <rFont val="Calibri"/>
        <family val="2"/>
        <charset val="1"/>
      </rPr>
      <t xml:space="preserve">Cứng khớp gối</t>
    </r>
  </si>
  <si>
    <r>
      <rPr>
        <sz val="9"/>
        <color rgb="FF000000"/>
        <rFont val="Times New Roman"/>
        <family val="1"/>
        <charset val="1"/>
      </rPr>
      <t xml:space="preserve">93.</t>
    </r>
    <r>
      <rPr>
        <sz val="7"/>
        <color rgb="FF000000"/>
        <rFont val="Times New Roman"/>
        <family val="1"/>
        <charset val="1"/>
      </rPr>
      <t xml:space="preserve">     </t>
    </r>
    <r>
      <rPr>
        <sz val="10"/>
        <color rgb="FF000000"/>
        <rFont val="Calibri"/>
        <family val="2"/>
        <charset val="1"/>
      </rPr>
      <t xml:space="preserve">Mất phần lớn xương bánh chè và giới hạn nhiều khả năng duỗi cẳng chân trên đùi</t>
    </r>
  </si>
  <si>
    <r>
      <rPr>
        <sz val="9"/>
        <color rgb="FF000000"/>
        <rFont val="Times New Roman"/>
        <family val="1"/>
        <charset val="1"/>
      </rPr>
      <t xml:space="preserve">94.</t>
    </r>
    <r>
      <rPr>
        <sz val="7"/>
        <color rgb="FF000000"/>
        <rFont val="Times New Roman"/>
        <family val="1"/>
        <charset val="1"/>
      </rPr>
      <t xml:space="preserve">     </t>
    </r>
    <r>
      <rPr>
        <sz val="10"/>
        <color rgb="FF000000"/>
        <rFont val="Calibri"/>
        <family val="2"/>
        <charset val="1"/>
      </rPr>
      <t xml:space="preserve">Gãy chân can lệch hoặc mất xương làm ngắn chi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</si>
  <si>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ít nhất 5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</si>
  <si>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3 - 5 cm</t>
    </r>
  </si>
  <si>
    <r>
      <rPr>
        <sz val="9"/>
        <color rgb="FF000000"/>
        <rFont val="Times New Roman"/>
        <family val="1"/>
        <charset val="1"/>
      </rPr>
      <t xml:space="preserve">95.</t>
    </r>
    <r>
      <rPr>
        <sz val="7"/>
        <color rgb="FF000000"/>
        <rFont val="Times New Roman"/>
        <family val="1"/>
        <charset val="1"/>
      </rPr>
      <t xml:space="preserve">     </t>
    </r>
    <r>
      <rPr>
        <sz val="10"/>
        <color rgb="FF000000"/>
        <rFont val="Calibri"/>
        <family val="2"/>
        <charset val="1"/>
      </rPr>
      <t xml:space="preserve">Liệt hoàn toàn dây thần kinh hông khoeo ngoài</t>
    </r>
  </si>
  <si>
    <r>
      <rPr>
        <sz val="9"/>
        <color rgb="FF000000"/>
        <rFont val="Times New Roman"/>
        <family val="1"/>
        <charset val="1"/>
      </rPr>
      <t xml:space="preserve">96.</t>
    </r>
    <r>
      <rPr>
        <sz val="7"/>
        <color rgb="FF000000"/>
        <rFont val="Times New Roman"/>
        <family val="1"/>
        <charset val="1"/>
      </rPr>
      <t xml:space="preserve">     </t>
    </r>
    <r>
      <rPr>
        <sz val="10"/>
        <color rgb="FF000000"/>
        <rFont val="Calibri"/>
        <family val="2"/>
        <charset val="1"/>
      </rPr>
      <t xml:space="preserve">Liệt hoàn toàn dây thần kinh hông khoeo trong</t>
    </r>
  </si>
  <si>
    <r>
      <rPr>
        <sz val="9"/>
        <color rgb="FF000000"/>
        <rFont val="Times New Roman"/>
        <family val="1"/>
        <charset val="1"/>
      </rPr>
      <t xml:space="preserve">97.</t>
    </r>
    <r>
      <rPr>
        <sz val="7"/>
        <color rgb="FF000000"/>
        <rFont val="Times New Roman"/>
        <family val="1"/>
        <charset val="1"/>
      </rPr>
      <t xml:space="preserve">     </t>
    </r>
    <r>
      <rPr>
        <sz val="10"/>
        <color rgb="FF000000"/>
        <rFont val="Calibri"/>
        <family val="2"/>
        <charset val="1"/>
      </rPr>
      <t xml:space="preserve">Gãy xương đùi 1/3 giữa hoặc dưới, không phẫu thuật, can tốt, cử động bình thường</t>
    </r>
  </si>
  <si>
    <r>
      <rPr>
        <sz val="9"/>
        <color rgb="FF000000"/>
        <rFont val="Times New Roman"/>
        <family val="1"/>
        <charset val="1"/>
      </rPr>
      <t xml:space="preserve">98.</t>
    </r>
    <r>
      <rPr>
        <sz val="7"/>
        <color rgb="FF000000"/>
        <rFont val="Times New Roman"/>
        <family val="1"/>
        <charset val="1"/>
      </rPr>
      <t xml:space="preserve">     </t>
    </r>
    <r>
      <rPr>
        <sz val="10"/>
        <color rgb="FF000000"/>
        <rFont val="Calibri"/>
        <family val="2"/>
        <charset val="1"/>
      </rPr>
      <t xml:space="preserve">Gãy xương đùi 1/3 giữa hoặc dưới, có phẫu thuật, can tốt, cử động bình thường</t>
    </r>
  </si>
  <si>
    <r>
      <rPr>
        <sz val="9"/>
        <color rgb="FF000000"/>
        <rFont val="Times New Roman"/>
        <family val="1"/>
        <charset val="1"/>
      </rPr>
      <t xml:space="preserve">99.</t>
    </r>
    <r>
      <rPr>
        <sz val="7"/>
        <color rgb="FF000000"/>
        <rFont val="Times New Roman"/>
        <family val="1"/>
        <charset val="1"/>
      </rPr>
      <t xml:space="preserve">     </t>
    </r>
    <r>
      <rPr>
        <sz val="10"/>
        <color rgb="FF000000"/>
        <rFont val="Calibri"/>
        <family val="2"/>
        <charset val="1"/>
      </rPr>
      <t xml:space="preserve">Gãy xương đùi 1/3 giữa hoặc dưới, không phẫu thuật, can xấu, trục lệch, chân dạng hoặc khép, teo cơ</t>
    </r>
  </si>
  <si>
    <r>
      <rPr>
        <sz val="9"/>
        <color rgb="FF000000"/>
        <rFont val="Times New Roman"/>
        <family val="1"/>
        <charset val="1"/>
      </rPr>
      <t xml:space="preserve">100.</t>
    </r>
    <r>
      <rPr>
        <sz val="7"/>
        <color rgb="FF000000"/>
        <rFont val="Times New Roman"/>
        <family val="1"/>
        <charset val="1"/>
      </rPr>
      <t xml:space="preserve">  </t>
    </r>
    <r>
      <rPr>
        <sz val="10"/>
        <color rgb="FF000000"/>
        <rFont val="Calibri"/>
        <family val="2"/>
        <charset val="1"/>
      </rPr>
      <t xml:space="preserve">Gãy xương đùi 1/3 giữa hoặc dưới, có phẫu thuật, can xấu, trục lệch, chân dạng hoặc khép, teo cơ</t>
    </r>
  </si>
  <si>
    <r>
      <rPr>
        <sz val="9"/>
        <color rgb="FF000000"/>
        <rFont val="Times New Roman"/>
        <family val="1"/>
        <charset val="1"/>
      </rPr>
      <t xml:space="preserve">101.</t>
    </r>
    <r>
      <rPr>
        <sz val="7"/>
        <color rgb="FF000000"/>
        <rFont val="Times New Roman"/>
        <family val="1"/>
        <charset val="1"/>
      </rPr>
      <t xml:space="preserve">  </t>
    </r>
    <r>
      <rPr>
        <sz val="10"/>
        <color rgb="FF000000"/>
        <rFont val="Calibri"/>
        <family val="2"/>
        <charset val="1"/>
      </rPr>
      <t xml:space="preserve">Gãy 1/3 trên hay cổ xương đùi, không phẫu thuật, can tốt, trục thẳng</t>
    </r>
  </si>
  <si>
    <r>
      <rPr>
        <sz val="9"/>
        <color rgb="FF000000"/>
        <rFont val="Times New Roman"/>
        <family val="1"/>
        <charset val="1"/>
      </rPr>
      <t xml:space="preserve">102.</t>
    </r>
    <r>
      <rPr>
        <sz val="7"/>
        <color rgb="FF000000"/>
        <rFont val="Times New Roman"/>
        <family val="1"/>
        <charset val="1"/>
      </rPr>
      <t xml:space="preserve">  </t>
    </r>
    <r>
      <rPr>
        <sz val="10"/>
        <color rgb="FF000000"/>
        <rFont val="Calibri"/>
        <family val="2"/>
        <charset val="1"/>
      </rPr>
      <t xml:space="preserve">Gãy 1/3 trên hay cổ xương đùi, có phẫu thuật, can tốt, trục thẳng</t>
    </r>
  </si>
  <si>
    <r>
      <rPr>
        <sz val="9"/>
        <color rgb="FF000000"/>
        <rFont val="Times New Roman"/>
        <family val="1"/>
        <charset val="1"/>
      </rPr>
      <t xml:space="preserve">103.</t>
    </r>
    <r>
      <rPr>
        <sz val="7"/>
        <color rgb="FF000000"/>
        <rFont val="Times New Roman"/>
        <family val="1"/>
        <charset val="1"/>
      </rPr>
      <t xml:space="preserve">  </t>
    </r>
    <r>
      <rPr>
        <sz val="10"/>
        <color rgb="FF000000"/>
        <rFont val="Calibri"/>
        <family val="2"/>
        <charset val="1"/>
      </rPr>
      <t xml:space="preserve">Gãy 1/3 trên hay cổ xương đùi, không phẫu thuật, can xấu, chân vẹo, đi đau, teo cơ</t>
    </r>
  </si>
  <si>
    <r>
      <rPr>
        <sz val="9"/>
        <color rgb="FF000000"/>
        <rFont val="Times New Roman"/>
        <family val="1"/>
        <charset val="1"/>
      </rPr>
      <t xml:space="preserve">104.</t>
    </r>
    <r>
      <rPr>
        <sz val="7"/>
        <color rgb="FF000000"/>
        <rFont val="Times New Roman"/>
        <family val="1"/>
        <charset val="1"/>
      </rPr>
      <t xml:space="preserve">  </t>
    </r>
    <r>
      <rPr>
        <sz val="10"/>
        <color rgb="FF000000"/>
        <rFont val="Calibri"/>
        <family val="2"/>
        <charset val="1"/>
      </rPr>
      <t xml:space="preserve">Gãy 1/3 trên hay cổ xương đùi, có phẫu thuật, can xấu, chân vẹo, đi đau, teo cơ</t>
    </r>
  </si>
  <si>
    <r>
      <rPr>
        <sz val="9"/>
        <color rgb="FF000000"/>
        <rFont val="Times New Roman"/>
        <family val="1"/>
        <charset val="1"/>
      </rPr>
      <t xml:space="preserve">105.</t>
    </r>
    <r>
      <rPr>
        <sz val="7"/>
        <color rgb="FF000000"/>
        <rFont val="Times New Roman"/>
        <family val="1"/>
        <charset val="1"/>
      </rPr>
      <t xml:space="preserve">  </t>
    </r>
    <r>
      <rPr>
        <sz val="10"/>
        <color rgb="FF000000"/>
        <rFont val="Calibri"/>
        <family val="2"/>
        <charset val="1"/>
      </rPr>
      <t xml:space="preserve">Gãy cổ xương đùi, không phẫu thuật, di chứng khớp giả cổ xương đùi</t>
    </r>
  </si>
  <si>
    <r>
      <rPr>
        <sz val="9"/>
        <color rgb="FF000000"/>
        <rFont val="Times New Roman"/>
        <family val="1"/>
        <charset val="1"/>
      </rPr>
      <t xml:space="preserve">106.</t>
    </r>
    <r>
      <rPr>
        <sz val="7"/>
        <color rgb="FF000000"/>
        <rFont val="Times New Roman"/>
        <family val="1"/>
        <charset val="1"/>
      </rPr>
      <t xml:space="preserve">  </t>
    </r>
    <r>
      <rPr>
        <sz val="10"/>
        <color rgb="FF000000"/>
        <rFont val="Calibri"/>
        <family val="2"/>
        <charset val="1"/>
      </rPr>
      <t xml:space="preserve">Gãy cổ xương đùi, có phẫu thuật, di chứng khớp giả cổ xương đùi</t>
    </r>
  </si>
  <si>
    <r>
      <rPr>
        <sz val="9"/>
        <color rgb="FF000000"/>
        <rFont val="Times New Roman"/>
        <family val="1"/>
        <charset val="1"/>
      </rPr>
      <t xml:space="preserve">107.</t>
    </r>
    <r>
      <rPr>
        <sz val="7"/>
        <color rgb="FF000000"/>
        <rFont val="Times New Roman"/>
        <family val="1"/>
        <charset val="1"/>
      </rPr>
      <t xml:space="preserve">  </t>
    </r>
    <r>
      <rPr>
        <sz val="10"/>
        <color rgb="FF000000"/>
        <rFont val="Calibri"/>
        <family val="2"/>
        <charset val="1"/>
      </rPr>
      <t xml:space="preserve">Gãy 2 xương cẳng chân, không phẫu thuật, can tốt, trục thẳng</t>
    </r>
  </si>
  <si>
    <r>
      <rPr>
        <sz val="9"/>
        <color rgb="FF000000"/>
        <rFont val="Times New Roman"/>
        <family val="1"/>
        <charset val="1"/>
      </rPr>
      <t xml:space="preserve">108.</t>
    </r>
    <r>
      <rPr>
        <sz val="7"/>
        <color rgb="FF000000"/>
        <rFont val="Times New Roman"/>
        <family val="1"/>
        <charset val="1"/>
      </rPr>
      <t xml:space="preserve">  </t>
    </r>
    <r>
      <rPr>
        <sz val="10"/>
        <color rgb="FF000000"/>
        <rFont val="Calibri"/>
        <family val="2"/>
        <charset val="1"/>
      </rPr>
      <t xml:space="preserve">Gãy 2 xương cẳng chân, có phẫu thuật, can tốt, trục thẳng</t>
    </r>
  </si>
  <si>
    <r>
      <rPr>
        <sz val="9"/>
        <color rgb="FF000000"/>
        <rFont val="Times New Roman"/>
        <family val="1"/>
        <charset val="1"/>
      </rPr>
      <t xml:space="preserve">109.</t>
    </r>
    <r>
      <rPr>
        <sz val="7"/>
        <color rgb="FF000000"/>
        <rFont val="Times New Roman"/>
        <family val="1"/>
        <charset val="1"/>
      </rPr>
      <t xml:space="preserve">  </t>
    </r>
    <r>
      <rPr>
        <sz val="10"/>
        <color rgb="FF000000"/>
        <rFont val="Calibri"/>
        <family val="2"/>
        <charset val="1"/>
      </rPr>
      <t xml:space="preserve">Gãy 2 xương cẳng chân, không phẫu thuật, can xấu, chân vẹo</t>
    </r>
  </si>
  <si>
    <r>
      <rPr>
        <sz val="9"/>
        <color rgb="FF000000"/>
        <rFont val="Times New Roman"/>
        <family val="1"/>
        <charset val="1"/>
      </rPr>
      <t xml:space="preserve">110.</t>
    </r>
    <r>
      <rPr>
        <sz val="7"/>
        <color rgb="FF000000"/>
        <rFont val="Times New Roman"/>
        <family val="1"/>
        <charset val="1"/>
      </rPr>
      <t xml:space="preserve">  </t>
    </r>
    <r>
      <rPr>
        <sz val="10"/>
        <color rgb="FF000000"/>
        <rFont val="Calibri"/>
        <family val="2"/>
        <charset val="1"/>
      </rPr>
      <t xml:space="preserve">Gãy 2 xương cẳng chân, có phẫu thuật, can xấu, chân vẹo</t>
    </r>
  </si>
  <si>
    <r>
      <rPr>
        <sz val="9"/>
        <color rgb="FF000000"/>
        <rFont val="Times New Roman"/>
        <family val="1"/>
        <charset val="1"/>
      </rPr>
      <t xml:space="preserve">111.</t>
    </r>
    <r>
      <rPr>
        <sz val="7"/>
        <color rgb="FF000000"/>
        <rFont val="Times New Roman"/>
        <family val="1"/>
        <charset val="1"/>
      </rPr>
      <t xml:space="preserve">  </t>
    </r>
    <r>
      <rPr>
        <sz val="10"/>
        <color rgb="FF000000"/>
        <rFont val="Calibri"/>
        <family val="2"/>
        <charset val="1"/>
      </rPr>
      <t xml:space="preserve">Gãy xương chày, không phẫu thuật, can tốt, trục thẳng</t>
    </r>
  </si>
  <si>
    <r>
      <rPr>
        <sz val="9"/>
        <color rgb="FF000000"/>
        <rFont val="Times New Roman"/>
        <family val="1"/>
        <charset val="1"/>
      </rPr>
      <t xml:space="preserve">112.</t>
    </r>
    <r>
      <rPr>
        <sz val="7"/>
        <color rgb="FF000000"/>
        <rFont val="Times New Roman"/>
        <family val="1"/>
        <charset val="1"/>
      </rPr>
      <t xml:space="preserve">  </t>
    </r>
    <r>
      <rPr>
        <sz val="10"/>
        <color rgb="FF000000"/>
        <rFont val="Calibri"/>
        <family val="2"/>
        <charset val="1"/>
      </rPr>
      <t xml:space="preserve">Gãy xương chày, có phẫu thuật, can tốt, trục thẳng</t>
    </r>
  </si>
  <si>
    <r>
      <rPr>
        <sz val="9"/>
        <color rgb="FF000000"/>
        <rFont val="Times New Roman"/>
        <family val="1"/>
        <charset val="1"/>
      </rPr>
      <t xml:space="preserve">113.</t>
    </r>
    <r>
      <rPr>
        <sz val="7"/>
        <color rgb="FF000000"/>
        <rFont val="Times New Roman"/>
        <family val="1"/>
        <charset val="1"/>
      </rPr>
      <t xml:space="preserve">  </t>
    </r>
    <r>
      <rPr>
        <sz val="10"/>
        <color rgb="FF000000"/>
        <rFont val="Calibri"/>
        <family val="2"/>
        <charset val="1"/>
      </rPr>
      <t xml:space="preserve">Gãy xương chày, không phẫu thuật, can xấu, chân vẹo</t>
    </r>
  </si>
  <si>
    <r>
      <rPr>
        <sz val="9"/>
        <color rgb="FF000000"/>
        <rFont val="Times New Roman"/>
        <family val="1"/>
        <charset val="1"/>
      </rPr>
      <t xml:space="preserve">114.</t>
    </r>
    <r>
      <rPr>
        <sz val="7"/>
        <color rgb="FF000000"/>
        <rFont val="Times New Roman"/>
        <family val="1"/>
        <charset val="1"/>
      </rPr>
      <t xml:space="preserve">  </t>
    </r>
    <r>
      <rPr>
        <sz val="10"/>
        <color rgb="FF000000"/>
        <rFont val="Calibri"/>
        <family val="2"/>
        <charset val="1"/>
      </rPr>
      <t xml:space="preserve">Gãy xương chày, có phẫu thuật, can xấu, chân vẹo</t>
    </r>
  </si>
  <si>
    <r>
      <rPr>
        <sz val="9"/>
        <color rgb="FF000000"/>
        <rFont val="Times New Roman"/>
        <family val="1"/>
        <charset val="1"/>
      </rPr>
      <t xml:space="preserve">115.</t>
    </r>
    <r>
      <rPr>
        <sz val="7"/>
        <color rgb="FF000000"/>
        <rFont val="Times New Roman"/>
        <family val="1"/>
        <charset val="1"/>
      </rPr>
      <t xml:space="preserve">  </t>
    </r>
    <r>
      <rPr>
        <sz val="10"/>
        <color rgb="FF000000"/>
        <rFont val="Calibri"/>
        <family val="2"/>
        <charset val="1"/>
      </rPr>
      <t xml:space="preserve">Gãy đoạn mâm chày, không phẫu thuật</t>
    </r>
  </si>
  <si>
    <r>
      <rPr>
        <sz val="9"/>
        <color rgb="FF000000"/>
        <rFont val="Times New Roman"/>
        <family val="1"/>
        <charset val="1"/>
      </rPr>
      <t xml:space="preserve">116.</t>
    </r>
    <r>
      <rPr>
        <sz val="7"/>
        <color rgb="FF000000"/>
        <rFont val="Times New Roman"/>
        <family val="1"/>
        <charset val="1"/>
      </rPr>
      <t xml:space="preserve">  </t>
    </r>
    <r>
      <rPr>
        <sz val="10"/>
        <color rgb="FF000000"/>
        <rFont val="Calibri"/>
        <family val="2"/>
        <charset val="1"/>
      </rPr>
      <t xml:space="preserve">Gãy đoạn mâm chày, có phẫu thuật</t>
    </r>
  </si>
  <si>
    <r>
      <rPr>
        <sz val="9"/>
        <color rgb="FF000000"/>
        <rFont val="Times New Roman"/>
        <family val="1"/>
        <charset val="1"/>
      </rPr>
      <t xml:space="preserve">117.</t>
    </r>
    <r>
      <rPr>
        <sz val="7"/>
        <color rgb="FF000000"/>
        <rFont val="Times New Roman"/>
        <family val="1"/>
        <charset val="1"/>
      </rPr>
      <t xml:space="preserve">  </t>
    </r>
    <r>
      <rPr>
        <sz val="10"/>
        <color rgb="FF000000"/>
        <rFont val="Calibri"/>
        <family val="2"/>
        <charset val="1"/>
      </rPr>
      <t xml:space="preserve">Gãy xương mác, không phẫu thuật</t>
    </r>
  </si>
  <si>
    <r>
      <rPr>
        <sz val="9"/>
        <color rgb="FF000000"/>
        <rFont val="Times New Roman"/>
        <family val="1"/>
        <charset val="1"/>
      </rPr>
      <t xml:space="preserve">118.</t>
    </r>
    <r>
      <rPr>
        <sz val="7"/>
        <color rgb="FF000000"/>
        <rFont val="Times New Roman"/>
        <family val="1"/>
        <charset val="1"/>
      </rPr>
      <t xml:space="preserve">  </t>
    </r>
    <r>
      <rPr>
        <sz val="10"/>
        <color rgb="FF000000"/>
        <rFont val="Calibri"/>
        <family val="2"/>
        <charset val="1"/>
      </rPr>
      <t xml:space="preserve">Gãy xương mác, có phẫu thuật</t>
    </r>
  </si>
  <si>
    <r>
      <rPr>
        <sz val="9"/>
        <color rgb="FF000000"/>
        <rFont val="Times New Roman"/>
        <family val="1"/>
        <charset val="1"/>
      </rPr>
      <t xml:space="preserve">119.</t>
    </r>
    <r>
      <rPr>
        <sz val="7"/>
        <color rgb="FF000000"/>
        <rFont val="Times New Roman"/>
        <family val="1"/>
        <charset val="1"/>
      </rPr>
      <t xml:space="preserve">  </t>
    </r>
    <r>
      <rPr>
        <sz val="10"/>
        <color rgb="FF000000"/>
        <rFont val="Calibri"/>
        <family val="2"/>
        <charset val="1"/>
      </rPr>
      <t xml:space="preserve">Đứt gân bánh chè, cơ năng khớp gối tốt</t>
    </r>
  </si>
  <si>
    <r>
      <rPr>
        <sz val="9"/>
        <color rgb="FF000000"/>
        <rFont val="Times New Roman"/>
        <family val="1"/>
        <charset val="1"/>
      </rPr>
      <t xml:space="preserve">120.</t>
    </r>
    <r>
      <rPr>
        <sz val="7"/>
        <color rgb="FF000000"/>
        <rFont val="Times New Roman"/>
        <family val="1"/>
        <charset val="1"/>
      </rPr>
      <t xml:space="preserve">  </t>
    </r>
    <r>
      <rPr>
        <sz val="10"/>
        <color rgb="FF000000"/>
        <rFont val="Calibri"/>
        <family val="2"/>
        <charset val="1"/>
      </rPr>
      <t xml:space="preserve">Đứt gân bánh chè, hạn chế cơ năng khớp gối</t>
    </r>
  </si>
  <si>
    <r>
      <rPr>
        <sz val="9"/>
        <color rgb="FF000000"/>
        <rFont val="Times New Roman"/>
        <family val="1"/>
        <charset val="1"/>
      </rPr>
      <t xml:space="preserve">121.</t>
    </r>
    <r>
      <rPr>
        <sz val="7"/>
        <color rgb="FF000000"/>
        <rFont val="Times New Roman"/>
        <family val="1"/>
        <charset val="1"/>
      </rPr>
      <t xml:space="preserve">  </t>
    </r>
    <r>
      <rPr>
        <sz val="10"/>
        <color rgb="FF000000"/>
        <rFont val="Calibri"/>
        <family val="2"/>
        <charset val="1"/>
      </rPr>
      <t xml:space="preserve">Gãy xương bánh chè, không phẫu thuật</t>
    </r>
  </si>
  <si>
    <r>
      <rPr>
        <sz val="9"/>
        <color rgb="FF000000"/>
        <rFont val="Times New Roman"/>
        <family val="1"/>
        <charset val="1"/>
      </rPr>
      <t xml:space="preserve">122.</t>
    </r>
    <r>
      <rPr>
        <sz val="7"/>
        <color rgb="FF000000"/>
        <rFont val="Times New Roman"/>
        <family val="1"/>
        <charset val="1"/>
      </rPr>
      <t xml:space="preserve">  </t>
    </r>
    <r>
      <rPr>
        <sz val="10"/>
        <color rgb="FF000000"/>
        <rFont val="Calibri"/>
        <family val="2"/>
        <charset val="1"/>
      </rPr>
      <t xml:space="preserve">Gãy xương bánh chè, có phẫu thuật</t>
    </r>
  </si>
  <si>
    <r>
      <rPr>
        <sz val="9"/>
        <color rgb="FF000000"/>
        <rFont val="Times New Roman"/>
        <family val="1"/>
        <charset val="1"/>
      </rPr>
      <t xml:space="preserve">123.</t>
    </r>
    <r>
      <rPr>
        <sz val="7"/>
        <color rgb="FF000000"/>
        <rFont val="Times New Roman"/>
        <family val="1"/>
        <charset val="1"/>
      </rPr>
      <t xml:space="preserve">  </t>
    </r>
    <r>
      <rPr>
        <sz val="10"/>
        <color rgb="FF000000"/>
        <rFont val="Calibri"/>
        <family val="2"/>
        <charset val="1"/>
      </rPr>
      <t xml:space="preserve">Gãy xương bánh chè không phẫu thuật, bị cứng khớp gối hoặc teo cơ tứ đầu </t>
    </r>
  </si>
  <si>
    <r>
      <rPr>
        <sz val="9"/>
        <color rgb="FF000000"/>
        <rFont val="Times New Roman"/>
        <family val="1"/>
        <charset val="1"/>
      </rPr>
      <t xml:space="preserve">124.</t>
    </r>
    <r>
      <rPr>
        <sz val="7"/>
        <color rgb="FF000000"/>
        <rFont val="Times New Roman"/>
        <family val="1"/>
        <charset val="1"/>
      </rPr>
      <t xml:space="preserve">  </t>
    </r>
    <r>
      <rPr>
        <sz val="10"/>
        <color rgb="FF000000"/>
        <rFont val="Calibri"/>
        <family val="2"/>
        <charset val="1"/>
      </rPr>
      <t xml:space="preserve">Gãy xương bánh chè có phẫu thuật, bị cứng khớp gối hoặc teo cơ tứ đầu </t>
    </r>
  </si>
  <si>
    <r>
      <rPr>
        <sz val="9"/>
        <color rgb="FF000000"/>
        <rFont val="Times New Roman"/>
        <family val="1"/>
        <charset val="1"/>
      </rPr>
      <t xml:space="preserve">125.</t>
    </r>
    <r>
      <rPr>
        <sz val="7"/>
        <color rgb="FF000000"/>
        <rFont val="Times New Roman"/>
        <family val="1"/>
        <charset val="1"/>
      </rPr>
      <t xml:space="preserve">  </t>
    </r>
    <r>
      <rPr>
        <sz val="10"/>
        <color rgb="FF000000"/>
        <rFont val="Calibri"/>
        <family val="2"/>
        <charset val="1"/>
      </rPr>
      <t xml:space="preserve">Đứt gân Achille, cơ năng vùng gót chân tốt</t>
    </r>
  </si>
  <si>
    <r>
      <rPr>
        <sz val="9"/>
        <color rgb="FF000000"/>
        <rFont val="Times New Roman"/>
        <family val="1"/>
        <charset val="1"/>
      </rPr>
      <t xml:space="preserve">126.</t>
    </r>
    <r>
      <rPr>
        <sz val="7"/>
        <color rgb="FF000000"/>
        <rFont val="Times New Roman"/>
        <family val="1"/>
        <charset val="1"/>
      </rPr>
      <t xml:space="preserve">  </t>
    </r>
    <r>
      <rPr>
        <sz val="10"/>
        <color rgb="FF000000"/>
        <rFont val="Calibri"/>
        <family val="2"/>
        <charset val="1"/>
      </rPr>
      <t xml:space="preserve">Đứt gân Achille, cơ năng vùng gót chân bị hạn chế</t>
    </r>
  </si>
  <si>
    <r>
      <rPr>
        <sz val="9"/>
        <color rgb="FF000000"/>
        <rFont val="Times New Roman"/>
        <family val="1"/>
        <charset val="1"/>
      </rPr>
      <t xml:space="preserve">127.</t>
    </r>
    <r>
      <rPr>
        <sz val="7"/>
        <color rgb="FF000000"/>
        <rFont val="Times New Roman"/>
        <family val="1"/>
        <charset val="1"/>
      </rPr>
      <t xml:space="preserve">  </t>
    </r>
    <r>
      <rPr>
        <sz val="10"/>
        <color rgb="FF000000"/>
        <rFont val="Calibri"/>
        <family val="2"/>
        <charset val="1"/>
      </rPr>
      <t xml:space="preserve">Gãy xương đốt bàn (tùy theo mức độ từ 1 đến nhiều đốt, mỗi đốt tương ứng 2%)</t>
    </r>
  </si>
  <si>
    <t xml:space="preserve">07 - 15%</t>
  </si>
  <si>
    <r>
      <rPr>
        <sz val="9"/>
        <color rgb="FF000000"/>
        <rFont val="Times New Roman"/>
        <family val="1"/>
        <charset val="1"/>
      </rPr>
      <t xml:space="preserve">128.</t>
    </r>
    <r>
      <rPr>
        <sz val="7"/>
        <color rgb="FF000000"/>
        <rFont val="Times New Roman"/>
        <family val="1"/>
        <charset val="1"/>
      </rPr>
      <t xml:space="preserve">  </t>
    </r>
    <r>
      <rPr>
        <sz val="10"/>
        <color rgb="FF000000"/>
        <rFont val="Calibri"/>
        <family val="2"/>
        <charset val="1"/>
      </rPr>
      <t xml:space="preserve">Gãy xương gót, không phẫu thuật</t>
    </r>
  </si>
  <si>
    <r>
      <rPr>
        <sz val="9"/>
        <color rgb="FF000000"/>
        <rFont val="Times New Roman"/>
        <family val="1"/>
        <charset val="1"/>
      </rPr>
      <t xml:space="preserve">129.</t>
    </r>
    <r>
      <rPr>
        <sz val="7"/>
        <color rgb="FF000000"/>
        <rFont val="Times New Roman"/>
        <family val="1"/>
        <charset val="1"/>
      </rPr>
      <t xml:space="preserve">  </t>
    </r>
    <r>
      <rPr>
        <sz val="10"/>
        <color rgb="FF000000"/>
        <rFont val="Calibri"/>
        <family val="2"/>
        <charset val="1"/>
      </rPr>
      <t xml:space="preserve">Gãy xương gót, có phẫu thuật</t>
    </r>
  </si>
  <si>
    <r>
      <rPr>
        <sz val="9"/>
        <color rgb="FF000000"/>
        <rFont val="Times New Roman"/>
        <family val="1"/>
        <charset val="1"/>
      </rPr>
      <t xml:space="preserve">130.</t>
    </r>
    <r>
      <rPr>
        <sz val="7"/>
        <color rgb="FF000000"/>
        <rFont val="Times New Roman"/>
        <family val="1"/>
        <charset val="1"/>
      </rPr>
      <t xml:space="preserve">  </t>
    </r>
    <r>
      <rPr>
        <sz val="10"/>
        <color rgb="FF000000"/>
        <rFont val="Calibri"/>
        <family val="2"/>
        <charset val="1"/>
      </rPr>
      <t xml:space="preserve">Gãy xương ngón chân (tùy mức độ từ 1 đến nhiều đốt, mỗi đốt tương ứng 2%)</t>
    </r>
  </si>
  <si>
    <t xml:space="preserve">04 - 12%</t>
  </si>
  <si>
    <r>
      <rPr>
        <sz val="9"/>
        <color rgb="FF000000"/>
        <rFont val="Times New Roman"/>
        <family val="1"/>
        <charset val="1"/>
      </rPr>
      <t xml:space="preserve">131.</t>
    </r>
    <r>
      <rPr>
        <sz val="7"/>
        <color rgb="FF000000"/>
        <rFont val="Times New Roman"/>
        <family val="1"/>
        <charset val="1"/>
      </rPr>
      <t xml:space="preserve">  </t>
    </r>
    <r>
      <rPr>
        <sz val="10"/>
        <color rgb="FF000000"/>
        <rFont val="Calibri"/>
        <family val="2"/>
        <charset val="1"/>
      </rPr>
      <t xml:space="preserve">Gãy ngành ngang xương mu, không dập niệu đạo</t>
    </r>
  </si>
  <si>
    <r>
      <rPr>
        <sz val="9"/>
        <color rgb="FF000000"/>
        <rFont val="Times New Roman"/>
        <family val="1"/>
        <charset val="1"/>
      </rPr>
      <t xml:space="preserve">132.</t>
    </r>
    <r>
      <rPr>
        <sz val="7"/>
        <color rgb="FF000000"/>
        <rFont val="Times New Roman"/>
        <family val="1"/>
        <charset val="1"/>
      </rPr>
      <t xml:space="preserve">  </t>
    </r>
    <r>
      <rPr>
        <sz val="10"/>
        <color rgb="FF000000"/>
        <rFont val="Calibri"/>
        <family val="2"/>
        <charset val="1"/>
      </rPr>
      <t xml:space="preserve">Gãy ngành ngang xương mu, có dập niệu đạo</t>
    </r>
  </si>
  <si>
    <r>
      <rPr>
        <sz val="9"/>
        <color rgb="FF000000"/>
        <rFont val="Times New Roman"/>
        <family val="1"/>
        <charset val="1"/>
      </rPr>
      <t xml:space="preserve">133.</t>
    </r>
    <r>
      <rPr>
        <sz val="7"/>
        <color rgb="FF000000"/>
        <rFont val="Times New Roman"/>
        <family val="1"/>
        <charset val="1"/>
      </rPr>
      <t xml:space="preserve">  </t>
    </r>
    <r>
      <rPr>
        <sz val="10"/>
        <color rgb="FF000000"/>
        <rFont val="Calibri"/>
        <family val="2"/>
        <charset val="1"/>
      </rPr>
      <t xml:space="preserve">Gãy ụ ngồi</t>
    </r>
  </si>
  <si>
    <r>
      <rPr>
        <sz val="9"/>
        <color rgb="FF000000"/>
        <rFont val="Times New Roman"/>
        <family val="1"/>
        <charset val="1"/>
      </rPr>
      <t xml:space="preserve">134.</t>
    </r>
    <r>
      <rPr>
        <sz val="7"/>
        <color rgb="FF000000"/>
        <rFont val="Times New Roman"/>
        <family val="1"/>
        <charset val="1"/>
      </rPr>
      <t xml:space="preserve">  </t>
    </r>
    <r>
      <rPr>
        <sz val="10"/>
        <color rgb="FF000000"/>
        <rFont val="Calibri"/>
        <family val="2"/>
        <charset val="1"/>
      </rPr>
      <t xml:space="preserve">Gãy cánh xương chậu 1 bên, không điều trị chỉnh hình</t>
    </r>
  </si>
  <si>
    <r>
      <rPr>
        <sz val="9"/>
        <color rgb="FF000000"/>
        <rFont val="Times New Roman"/>
        <family val="1"/>
        <charset val="1"/>
      </rPr>
      <t xml:space="preserve">135.</t>
    </r>
    <r>
      <rPr>
        <sz val="7"/>
        <color rgb="FF000000"/>
        <rFont val="Times New Roman"/>
        <family val="1"/>
        <charset val="1"/>
      </rPr>
      <t xml:space="preserve">  </t>
    </r>
    <r>
      <rPr>
        <sz val="10"/>
        <color rgb="FF000000"/>
        <rFont val="Calibri"/>
        <family val="2"/>
        <charset val="1"/>
      </rPr>
      <t xml:space="preserve">Gãy cánh xương chậu 1 bên, có điều trị chỉnh hình</t>
    </r>
  </si>
  <si>
    <r>
      <rPr>
        <sz val="9"/>
        <color rgb="FF000000"/>
        <rFont val="Times New Roman"/>
        <family val="1"/>
        <charset val="1"/>
      </rPr>
      <t xml:space="preserve">136.</t>
    </r>
    <r>
      <rPr>
        <sz val="7"/>
        <color rgb="FF000000"/>
        <rFont val="Times New Roman"/>
        <family val="1"/>
        <charset val="1"/>
      </rPr>
      <t xml:space="preserve">  </t>
    </r>
    <r>
      <rPr>
        <sz val="10"/>
        <color rgb="FF000000"/>
        <rFont val="Calibri"/>
        <family val="2"/>
        <charset val="1"/>
      </rPr>
      <t xml:space="preserve">Gãy xương chậu 2 bên, liền xương tốt, không méo xương chậu</t>
    </r>
  </si>
  <si>
    <r>
      <rPr>
        <sz val="9"/>
        <color rgb="FF000000"/>
        <rFont val="Times New Roman"/>
        <family val="1"/>
        <charset val="1"/>
      </rPr>
      <t xml:space="preserve">137.</t>
    </r>
    <r>
      <rPr>
        <sz val="7"/>
        <color rgb="FF000000"/>
        <rFont val="Times New Roman"/>
        <family val="1"/>
        <charset val="1"/>
      </rPr>
      <t xml:space="preserve">  </t>
    </r>
    <r>
      <rPr>
        <sz val="10"/>
        <color rgb="FF000000"/>
        <rFont val="Calibri"/>
        <family val="2"/>
        <charset val="1"/>
      </rPr>
      <t xml:space="preserve">Gãy xương chậu 2 bên, méo xương chậu ảnh hưởng đến sinh đẻ</t>
    </r>
  </si>
  <si>
    <r>
      <rPr>
        <sz val="9"/>
        <color rgb="FF000000"/>
        <rFont val="Times New Roman"/>
        <family val="1"/>
        <charset val="1"/>
      </rPr>
      <t xml:space="preserve">138.</t>
    </r>
    <r>
      <rPr>
        <sz val="7"/>
        <color rgb="FF000000"/>
        <rFont val="Times New Roman"/>
        <family val="1"/>
        <charset val="1"/>
      </rPr>
      <t xml:space="preserve">  </t>
    </r>
    <r>
      <rPr>
        <sz val="10"/>
        <color rgb="FF000000"/>
        <rFont val="Calibri"/>
        <family val="2"/>
        <charset val="1"/>
      </rPr>
      <t xml:space="preserve">Gãy xương cùng, không phẫu thuật, không rối loạn cơ tròn</t>
    </r>
  </si>
  <si>
    <r>
      <rPr>
        <sz val="9"/>
        <color rgb="FF000000"/>
        <rFont val="Times New Roman"/>
        <family val="1"/>
        <charset val="1"/>
      </rPr>
      <t xml:space="preserve">139.</t>
    </r>
    <r>
      <rPr>
        <sz val="7"/>
        <color rgb="FF000000"/>
        <rFont val="Times New Roman"/>
        <family val="1"/>
        <charset val="1"/>
      </rPr>
      <t xml:space="preserve">  </t>
    </r>
    <r>
      <rPr>
        <sz val="10"/>
        <color rgb="FF000000"/>
        <rFont val="Calibri"/>
        <family val="2"/>
        <charset val="1"/>
      </rPr>
      <t xml:space="preserve">Gãy xương cùng, có phẫu thuật, không rối loạn cơ tròn</t>
    </r>
  </si>
  <si>
    <r>
      <rPr>
        <sz val="9"/>
        <color rgb="FF000000"/>
        <rFont val="Times New Roman"/>
        <family val="1"/>
        <charset val="1"/>
      </rPr>
      <t xml:space="preserve">140.</t>
    </r>
    <r>
      <rPr>
        <sz val="7"/>
        <color rgb="FF000000"/>
        <rFont val="Times New Roman"/>
        <family val="1"/>
        <charset val="1"/>
      </rPr>
      <t xml:space="preserve">  </t>
    </r>
    <r>
      <rPr>
        <sz val="10"/>
        <color rgb="FF000000"/>
        <rFont val="Calibri"/>
        <family val="2"/>
        <charset val="1"/>
      </rPr>
      <t xml:space="preserve">Gãy xương cùng, không phẫu thuật, có rối loạn cơ tròn</t>
    </r>
  </si>
  <si>
    <r>
      <rPr>
        <sz val="9"/>
        <color rgb="FF000000"/>
        <rFont val="Times New Roman"/>
        <family val="1"/>
        <charset val="1"/>
      </rPr>
      <t xml:space="preserve">141.</t>
    </r>
    <r>
      <rPr>
        <sz val="7"/>
        <color rgb="FF000000"/>
        <rFont val="Times New Roman"/>
        <family val="1"/>
        <charset val="1"/>
      </rPr>
      <t xml:space="preserve">  </t>
    </r>
    <r>
      <rPr>
        <sz val="10"/>
        <color rgb="FF000000"/>
        <rFont val="Calibri"/>
        <family val="2"/>
        <charset val="1"/>
      </rPr>
      <t xml:space="preserve">Gãy xương cùng, có phẫu thuật, có rối loạn cơ tròn</t>
    </r>
  </si>
  <si>
    <t xml:space="preserve">Cột Sống</t>
  </si>
  <si>
    <r>
      <rPr>
        <sz val="9"/>
        <color rgb="FF000000"/>
        <rFont val="Times New Roman"/>
        <family val="1"/>
        <charset val="1"/>
      </rPr>
      <t xml:space="preserve">142.</t>
    </r>
    <r>
      <rPr>
        <sz val="7"/>
        <color rgb="FF000000"/>
        <rFont val="Times New Roman"/>
        <family val="1"/>
        <charset val="1"/>
      </rPr>
      <t xml:space="preserve">  </t>
    </r>
    <r>
      <rPr>
        <sz val="10"/>
        <color rgb="FF000000"/>
        <rFont val="Calibri"/>
        <family val="2"/>
        <charset val="1"/>
      </rPr>
      <t xml:space="preserve">Cắt bỏ cung sau của 1 đốt sống</t>
    </r>
  </si>
  <si>
    <r>
      <rPr>
        <sz val="9"/>
        <color rgb="FF000000"/>
        <rFont val="Times New Roman"/>
        <family val="1"/>
        <charset val="1"/>
      </rPr>
      <t xml:space="preserve">143.</t>
    </r>
    <r>
      <rPr>
        <sz val="7"/>
        <color rgb="FF000000"/>
        <rFont val="Times New Roman"/>
        <family val="1"/>
        <charset val="1"/>
      </rPr>
      <t xml:space="preserve">  </t>
    </r>
    <r>
      <rPr>
        <sz val="10"/>
        <color rgb="FF000000"/>
        <rFont val="Calibri"/>
        <family val="2"/>
        <charset val="1"/>
      </rPr>
      <t xml:space="preserve">Cắt bỏ cung sau của 2 - 3 đốt sống trở lên</t>
    </r>
  </si>
  <si>
    <r>
      <rPr>
        <sz val="9"/>
        <color rgb="FF000000"/>
        <rFont val="Times New Roman"/>
        <family val="1"/>
        <charset val="1"/>
      </rPr>
      <t xml:space="preserve">144.</t>
    </r>
    <r>
      <rPr>
        <sz val="7"/>
        <color rgb="FF000000"/>
        <rFont val="Times New Roman"/>
        <family val="1"/>
        <charset val="1"/>
      </rPr>
      <t xml:space="preserve">  </t>
    </r>
    <r>
      <rPr>
        <sz val="10"/>
        <color rgb="FF000000"/>
        <rFont val="Calibri"/>
        <family val="2"/>
        <charset val="1"/>
      </rPr>
      <t xml:space="preserve">Gãy xẹp thân 1 đốt sống, không phẫu thuật, không liệt tủy</t>
    </r>
  </si>
  <si>
    <r>
      <rPr>
        <sz val="9"/>
        <color rgb="FF000000"/>
        <rFont val="Times New Roman"/>
        <family val="1"/>
        <charset val="1"/>
      </rPr>
      <t xml:space="preserve">145.</t>
    </r>
    <r>
      <rPr>
        <sz val="7"/>
        <color rgb="FF000000"/>
        <rFont val="Times New Roman"/>
        <family val="1"/>
        <charset val="1"/>
      </rPr>
      <t xml:space="preserve">  </t>
    </r>
    <r>
      <rPr>
        <sz val="10"/>
        <color rgb="FF000000"/>
        <rFont val="Calibri"/>
        <family val="2"/>
        <charset val="1"/>
      </rPr>
      <t xml:space="preserve">Gãy xẹp thân 1 đốt sống, có phẫu thuật, không liệt tủy</t>
    </r>
  </si>
  <si>
    <r>
      <rPr>
        <sz val="9"/>
        <color rgb="FF000000"/>
        <rFont val="Times New Roman"/>
        <family val="1"/>
        <charset val="1"/>
      </rPr>
      <t xml:space="preserve">146.</t>
    </r>
    <r>
      <rPr>
        <sz val="7"/>
        <color rgb="FF000000"/>
        <rFont val="Times New Roman"/>
        <family val="1"/>
        <charset val="1"/>
      </rPr>
      <t xml:space="preserve">  </t>
    </r>
    <r>
      <rPr>
        <sz val="10"/>
        <color rgb="FF000000"/>
        <rFont val="Calibri"/>
        <family val="2"/>
        <charset val="1"/>
      </rPr>
      <t xml:space="preserve">Gãy xẹp thân 2 đốt sống trở lên, không phẫu thuật, không liệt tủy</t>
    </r>
  </si>
  <si>
    <r>
      <rPr>
        <sz val="9"/>
        <color rgb="FF000000"/>
        <rFont val="Times New Roman"/>
        <family val="1"/>
        <charset val="1"/>
      </rPr>
      <t xml:space="preserve">147.</t>
    </r>
    <r>
      <rPr>
        <sz val="7"/>
        <color rgb="FF000000"/>
        <rFont val="Times New Roman"/>
        <family val="1"/>
        <charset val="1"/>
      </rPr>
      <t xml:space="preserve">  </t>
    </r>
    <r>
      <rPr>
        <sz val="10"/>
        <color rgb="FF000000"/>
        <rFont val="Calibri"/>
        <family val="2"/>
        <charset val="1"/>
      </rPr>
      <t xml:space="preserve">Gãy vỡ mõm gai hoặc mõm bên của 1 đốt sống, không phẫu thuật</t>
    </r>
  </si>
  <si>
    <r>
      <rPr>
        <sz val="9"/>
        <color rgb="FF000000"/>
        <rFont val="Times New Roman"/>
        <family val="1"/>
        <charset val="1"/>
      </rPr>
      <t xml:space="preserve">148.</t>
    </r>
    <r>
      <rPr>
        <sz val="7"/>
        <color rgb="FF000000"/>
        <rFont val="Times New Roman"/>
        <family val="1"/>
        <charset val="1"/>
      </rPr>
      <t xml:space="preserve">  </t>
    </r>
    <r>
      <rPr>
        <sz val="10"/>
        <color rgb="FF000000"/>
        <rFont val="Calibri"/>
        <family val="2"/>
        <charset val="1"/>
      </rPr>
      <t xml:space="preserve">Gãy vỡ mõm gai hoặc mõm bên của 1 đốt sống, có phẫu thuật</t>
    </r>
  </si>
  <si>
    <r>
      <rPr>
        <sz val="9"/>
        <color rgb="FF000000"/>
        <rFont val="Times New Roman"/>
        <family val="1"/>
        <charset val="1"/>
      </rPr>
      <t xml:space="preserve">149.</t>
    </r>
    <r>
      <rPr>
        <sz val="7"/>
        <color rgb="FF000000"/>
        <rFont val="Times New Roman"/>
        <family val="1"/>
        <charset val="1"/>
      </rPr>
      <t xml:space="preserve">  </t>
    </r>
    <r>
      <rPr>
        <sz val="10"/>
        <color rgb="FF000000"/>
        <rFont val="Calibri"/>
        <family val="2"/>
        <charset val="1"/>
      </rPr>
      <t xml:space="preserve">Gãy vỡ mõm gai hoặc mõm bên của 2 - 3 đốt sống, không phẫu thuật</t>
    </r>
  </si>
  <si>
    <r>
      <rPr>
        <sz val="9"/>
        <color rgb="FF000000"/>
        <rFont val="Times New Roman"/>
        <family val="1"/>
        <charset val="1"/>
      </rPr>
      <t xml:space="preserve">150.</t>
    </r>
    <r>
      <rPr>
        <sz val="7"/>
        <color rgb="FF000000"/>
        <rFont val="Times New Roman"/>
        <family val="1"/>
        <charset val="1"/>
      </rPr>
      <t xml:space="preserve">  </t>
    </r>
    <r>
      <rPr>
        <sz val="10"/>
        <color rgb="FF000000"/>
        <rFont val="Calibri"/>
        <family val="2"/>
        <charset val="1"/>
      </rPr>
      <t xml:space="preserve">Gãy vỡ mõm gai hoặc mõm bên của 2 - 3 đốt sống, có phẫu thuật</t>
    </r>
  </si>
  <si>
    <t xml:space="preserve">Sọ Não</t>
  </si>
  <si>
    <r>
      <rPr>
        <sz val="9"/>
        <color rgb="FF000000"/>
        <rFont val="Times New Roman"/>
        <family val="1"/>
        <charset val="1"/>
      </rPr>
      <t xml:space="preserve">151.</t>
    </r>
    <r>
      <rPr>
        <sz val="7"/>
        <color rgb="FF000000"/>
        <rFont val="Times New Roman"/>
        <family val="1"/>
        <charset val="1"/>
      </rPr>
      <t xml:space="preserve">  </t>
    </r>
    <r>
      <rPr>
        <sz val="10"/>
        <color rgb="FF000000"/>
        <rFont val="Calibri"/>
        <family val="2"/>
        <charset val="1"/>
      </rPr>
      <t xml:space="preserve">Khuyết xương sọ, chưa có biểu hiện thần kinh, tâm thần, đường kính dưới 6 cm</t>
    </r>
  </si>
  <si>
    <r>
      <rPr>
        <sz val="9"/>
        <color rgb="FF000000"/>
        <rFont val="Times New Roman"/>
        <family val="1"/>
        <charset val="1"/>
      </rPr>
      <t xml:space="preserve">152.</t>
    </r>
    <r>
      <rPr>
        <sz val="7"/>
        <color rgb="FF000000"/>
        <rFont val="Times New Roman"/>
        <family val="1"/>
        <charset val="1"/>
      </rPr>
      <t xml:space="preserve">  </t>
    </r>
    <r>
      <rPr>
        <sz val="10"/>
        <color rgb="FF000000"/>
        <rFont val="Calibri"/>
        <family val="2"/>
        <charset val="1"/>
      </rPr>
      <t xml:space="preserve">Khuyết xương sọ, chưa có biểu hiện thần kinh, tâm thần, đường kính từ 6 đến 10 cm</t>
    </r>
  </si>
  <si>
    <r>
      <rPr>
        <sz val="9"/>
        <color rgb="FF000000"/>
        <rFont val="Times New Roman"/>
        <family val="1"/>
        <charset val="1"/>
      </rPr>
      <t xml:space="preserve">153.</t>
    </r>
    <r>
      <rPr>
        <sz val="7"/>
        <color rgb="FF000000"/>
        <rFont val="Times New Roman"/>
        <family val="1"/>
        <charset val="1"/>
      </rPr>
      <t xml:space="preserve">  </t>
    </r>
    <r>
      <rPr>
        <sz val="10"/>
        <color rgb="FF000000"/>
        <rFont val="Calibri"/>
        <family val="2"/>
        <charset val="1"/>
      </rPr>
      <t xml:space="preserve">Khuyết xương sọ, chưa có biểu hiện thần kinh, tâm thần, đường kính trên 10 cm </t>
    </r>
  </si>
  <si>
    <r>
      <rPr>
        <sz val="9"/>
        <color rgb="FF000000"/>
        <rFont val="Times New Roman"/>
        <family val="1"/>
        <charset val="1"/>
      </rPr>
      <t xml:space="preserve">154.</t>
    </r>
    <r>
      <rPr>
        <sz val="7"/>
        <color rgb="FF000000"/>
        <rFont val="Times New Roman"/>
        <family val="1"/>
        <charset val="1"/>
      </rPr>
      <t xml:space="preserve">  </t>
    </r>
    <r>
      <rPr>
        <sz val="10"/>
        <color rgb="FF000000"/>
        <rFont val="Calibri"/>
        <family val="2"/>
        <charset val="1"/>
      </rPr>
      <t xml:space="preserve">Rối loạn ngôn ngữ do ảnh hưởng của vết thương đại não:</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</si>
  <si>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Nói ngọng, nói lắp, nói khó khăn ảnh hưởng đến giao tiếp</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</si>
  <si>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Không nói được (câm) do tổn hại vùng Broca</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</si>
  <si>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Mất khả năng giao dịch bằng chữ viết, mất nhận biết về ngôn ngữ do tổn hại vùng Werricke</t>
    </r>
  </si>
  <si>
    <r>
      <rPr>
        <sz val="9"/>
        <color rgb="FF000000"/>
        <rFont val="Times New Roman"/>
        <family val="1"/>
        <charset val="1"/>
      </rPr>
      <t xml:space="preserve">155.</t>
    </r>
    <r>
      <rPr>
        <sz val="7"/>
        <color rgb="FF000000"/>
        <rFont val="Times New Roman"/>
        <family val="1"/>
        <charset val="1"/>
      </rPr>
      <t xml:space="preserve">  </t>
    </r>
    <r>
      <rPr>
        <sz val="10"/>
        <color rgb="FF000000"/>
        <rFont val="Calibri"/>
        <family val="2"/>
        <charset val="1"/>
      </rPr>
      <t xml:space="preserve">Lột da đầu toàn bộ (1 phần theo tỷ lệ)</t>
    </r>
  </si>
  <si>
    <r>
      <rPr>
        <sz val="9"/>
        <color rgb="FF000000"/>
        <rFont val="Times New Roman"/>
        <family val="1"/>
        <charset val="1"/>
      </rPr>
      <t xml:space="preserve">156.</t>
    </r>
    <r>
      <rPr>
        <sz val="7"/>
        <color rgb="FF000000"/>
        <rFont val="Times New Roman"/>
        <family val="1"/>
        <charset val="1"/>
      </rPr>
      <t xml:space="preserve">  </t>
    </r>
    <r>
      <rPr>
        <sz val="10"/>
        <color rgb="FF000000"/>
        <rFont val="Calibri"/>
        <family val="2"/>
        <charset val="1"/>
      </rPr>
      <t xml:space="preserve">Vết thương sọ não hở, xương bị nứt rạn</t>
    </r>
  </si>
  <si>
    <r>
      <rPr>
        <sz val="9"/>
        <color rgb="FF000000"/>
        <rFont val="Times New Roman"/>
        <family val="1"/>
        <charset val="1"/>
      </rPr>
      <t xml:space="preserve">157.</t>
    </r>
    <r>
      <rPr>
        <sz val="7"/>
        <color rgb="FF000000"/>
        <rFont val="Times New Roman"/>
        <family val="1"/>
        <charset val="1"/>
      </rPr>
      <t xml:space="preserve">  </t>
    </r>
    <r>
      <rPr>
        <sz val="10"/>
        <color rgb="FF000000"/>
        <rFont val="Calibri"/>
        <family val="2"/>
        <charset val="1"/>
      </rPr>
      <t xml:space="preserve">Vết thương sọ não hở, lún xương sọ</t>
    </r>
  </si>
  <si>
    <r>
      <rPr>
        <sz val="9"/>
        <color rgb="FF000000"/>
        <rFont val="Times New Roman"/>
        <family val="1"/>
        <charset val="1"/>
      </rPr>
      <t xml:space="preserve">158.</t>
    </r>
    <r>
      <rPr>
        <sz val="7"/>
        <color rgb="FF000000"/>
        <rFont val="Times New Roman"/>
        <family val="1"/>
        <charset val="1"/>
      </rPr>
      <t xml:space="preserve">  </t>
    </r>
    <r>
      <rPr>
        <sz val="10"/>
        <color rgb="FF000000"/>
        <rFont val="Calibri"/>
        <family val="2"/>
        <charset val="1"/>
      </rPr>
      <t xml:space="preserve">Vết thương sọ não hở, nhiều mảnh xương đi sâu vào não</t>
    </r>
  </si>
  <si>
    <r>
      <rPr>
        <sz val="9"/>
        <color rgb="FF000000"/>
        <rFont val="Times New Roman"/>
        <family val="1"/>
        <charset val="1"/>
      </rPr>
      <t xml:space="preserve">159.</t>
    </r>
    <r>
      <rPr>
        <sz val="7"/>
        <color rgb="FF000000"/>
        <rFont val="Times New Roman"/>
        <family val="1"/>
        <charset val="1"/>
      </rPr>
      <t xml:space="preserve">  </t>
    </r>
    <r>
      <rPr>
        <sz val="10"/>
        <color rgb="FF000000"/>
        <rFont val="Calibri"/>
        <family val="2"/>
        <charset val="1"/>
      </rPr>
      <t xml:space="preserve">Chấn thương sọ não kín, gãy xương vòm sọ (đường rạn nứt thường, lõm hoặc lún xương), không điều </t>
    </r>
  </si>
  <si>
    <t xml:space="preserve">trị phẫu thuật</t>
  </si>
  <si>
    <r>
      <rPr>
        <sz val="9"/>
        <color rgb="FF000000"/>
        <rFont val="Times New Roman"/>
        <family val="1"/>
        <charset val="1"/>
      </rPr>
      <t xml:space="preserve">160.</t>
    </r>
    <r>
      <rPr>
        <sz val="7"/>
        <color rgb="FF000000"/>
        <rFont val="Times New Roman"/>
        <family val="1"/>
        <charset val="1"/>
      </rPr>
      <t xml:space="preserve">  </t>
    </r>
    <r>
      <rPr>
        <sz val="10"/>
        <color rgb="FF000000"/>
        <rFont val="Calibri"/>
        <family val="2"/>
        <charset val="1"/>
      </rPr>
      <t xml:space="preserve">Chấn thương sọ não kín, gãy xương vòm sọ (đường rạn nứt thường, lõm hoặc lún xương), có điều trị </t>
    </r>
  </si>
  <si>
    <t xml:space="preserve">phẫu thuật</t>
  </si>
  <si>
    <r>
      <rPr>
        <sz val="9"/>
        <color rgb="FF000000"/>
        <rFont val="Times New Roman"/>
        <family val="1"/>
        <charset val="1"/>
      </rPr>
      <t xml:space="preserve">161.</t>
    </r>
    <r>
      <rPr>
        <sz val="7"/>
        <color rgb="FF000000"/>
        <rFont val="Times New Roman"/>
        <family val="1"/>
        <charset val="1"/>
      </rPr>
      <t xml:space="preserve">  </t>
    </r>
    <r>
      <rPr>
        <sz val="10"/>
        <color rgb="FF000000"/>
        <rFont val="Calibri"/>
        <family val="2"/>
        <charset val="1"/>
      </rPr>
      <t xml:space="preserve">Chấn thương sọ não kín, gãy xương lan xuống nền sọ không liệt dây thần kinh ở nền sọ, không điều trị </t>
    </r>
  </si>
  <si>
    <r>
      <rPr>
        <sz val="9"/>
        <color rgb="FF000000"/>
        <rFont val="Times New Roman"/>
        <family val="1"/>
        <charset val="1"/>
      </rPr>
      <t xml:space="preserve">162.</t>
    </r>
    <r>
      <rPr>
        <sz val="7"/>
        <color rgb="FF000000"/>
        <rFont val="Times New Roman"/>
        <family val="1"/>
        <charset val="1"/>
      </rPr>
      <t xml:space="preserve">  </t>
    </r>
    <r>
      <rPr>
        <sz val="10"/>
        <color rgb="FF000000"/>
        <rFont val="Calibri"/>
        <family val="2"/>
        <charset val="1"/>
      </rPr>
      <t xml:space="preserve">Chấn thương sọ não kín, gãy xương lan xuống nền sọ không liệt dây thần kinh ở nền sọ, có điều trị </t>
    </r>
  </si>
  <si>
    <r>
      <rPr>
        <sz val="9"/>
        <color rgb="FF000000"/>
        <rFont val="Times New Roman"/>
        <family val="1"/>
        <charset val="1"/>
      </rPr>
      <t xml:space="preserve">163.</t>
    </r>
    <r>
      <rPr>
        <sz val="7"/>
        <color rgb="FF000000"/>
        <rFont val="Times New Roman"/>
        <family val="1"/>
        <charset val="1"/>
      </rPr>
      <t xml:space="preserve">  </t>
    </r>
    <r>
      <rPr>
        <sz val="10"/>
        <color rgb="FF000000"/>
        <rFont val="Calibri"/>
        <family val="2"/>
        <charset val="1"/>
      </rPr>
      <t xml:space="preserve">Chấn thương sọ não kín, gãy xương lan xuống nền sọ có liệt dây thần kinh ở nền sọ, không điều trị </t>
    </r>
  </si>
  <si>
    <r>
      <rPr>
        <sz val="9"/>
        <color rgb="FF000000"/>
        <rFont val="Times New Roman"/>
        <family val="1"/>
        <charset val="1"/>
      </rPr>
      <t xml:space="preserve">164.</t>
    </r>
    <r>
      <rPr>
        <sz val="7"/>
        <color rgb="FF000000"/>
        <rFont val="Times New Roman"/>
        <family val="1"/>
        <charset val="1"/>
      </rPr>
      <t xml:space="preserve">  </t>
    </r>
    <r>
      <rPr>
        <sz val="10"/>
        <color rgb="FF000000"/>
        <rFont val="Calibri"/>
        <family val="2"/>
        <charset val="1"/>
      </rPr>
      <t xml:space="preserve">Chấn thương sọ não kín, gãy xương lan xuống nền sọ có liệt dây thần kinh ở nền sọ, có điều trị </t>
    </r>
  </si>
  <si>
    <r>
      <rPr>
        <sz val="9"/>
        <color rgb="FF000000"/>
        <rFont val="Times New Roman"/>
        <family val="1"/>
        <charset val="1"/>
      </rPr>
      <t xml:space="preserve">165.</t>
    </r>
    <r>
      <rPr>
        <sz val="7"/>
        <color rgb="FF000000"/>
        <rFont val="Times New Roman"/>
        <family val="1"/>
        <charset val="1"/>
      </rPr>
      <t xml:space="preserve">  </t>
    </r>
    <r>
      <rPr>
        <sz val="10"/>
        <color rgb="FF000000"/>
        <rFont val="Calibri"/>
        <family val="2"/>
        <charset val="1"/>
      </rPr>
      <t xml:space="preserve">Chấn thương sọ não gây chấn động não</t>
    </r>
  </si>
  <si>
    <r>
      <rPr>
        <sz val="9"/>
        <color rgb="FF000000"/>
        <rFont val="Times New Roman"/>
        <family val="1"/>
        <charset val="1"/>
      </rPr>
      <t xml:space="preserve">166.</t>
    </r>
    <r>
      <rPr>
        <sz val="7"/>
        <color rgb="FF000000"/>
        <rFont val="Times New Roman"/>
        <family val="1"/>
        <charset val="1"/>
      </rPr>
      <t xml:space="preserve">  </t>
    </r>
    <r>
      <rPr>
        <sz val="10"/>
        <color rgb="FF000000"/>
        <rFont val="Calibri"/>
        <family val="2"/>
        <charset val="1"/>
      </rPr>
      <t xml:space="preserve">Chấn thương sọ não gây phù não</t>
    </r>
  </si>
  <si>
    <r>
      <rPr>
        <sz val="9"/>
        <color rgb="FF000000"/>
        <rFont val="Times New Roman"/>
        <family val="1"/>
        <charset val="1"/>
      </rPr>
      <t xml:space="preserve">167.</t>
    </r>
    <r>
      <rPr>
        <sz val="7"/>
        <color rgb="FF000000"/>
        <rFont val="Times New Roman"/>
        <family val="1"/>
        <charset val="1"/>
      </rPr>
      <t xml:space="preserve">  </t>
    </r>
    <r>
      <rPr>
        <sz val="10"/>
        <color rgb="FF000000"/>
        <rFont val="Calibri"/>
        <family val="2"/>
        <charset val="1"/>
      </rPr>
      <t xml:space="preserve">Chấn thương sọ não gây giập não, dẹp não</t>
    </r>
  </si>
  <si>
    <r>
      <rPr>
        <sz val="9"/>
        <color rgb="FF000000"/>
        <rFont val="Times New Roman"/>
        <family val="1"/>
        <charset val="1"/>
      </rPr>
      <t xml:space="preserve">168.</t>
    </r>
    <r>
      <rPr>
        <sz val="7"/>
        <color rgb="FF000000"/>
        <rFont val="Times New Roman"/>
        <family val="1"/>
        <charset val="1"/>
      </rPr>
      <t xml:space="preserve">  </t>
    </r>
    <r>
      <rPr>
        <sz val="10"/>
        <color rgb="FF000000"/>
        <rFont val="Calibri"/>
        <family val="2"/>
        <charset val="1"/>
      </rPr>
      <t xml:space="preserve">Chấn thương sọ não gây chảy máu khoang dưới nhện</t>
    </r>
  </si>
  <si>
    <r>
      <rPr>
        <sz val="9"/>
        <color rgb="FF000000"/>
        <rFont val="Times New Roman"/>
        <family val="1"/>
        <charset val="1"/>
      </rPr>
      <t xml:space="preserve">169.</t>
    </r>
    <r>
      <rPr>
        <sz val="7"/>
        <color rgb="FF000000"/>
        <rFont val="Times New Roman"/>
        <family val="1"/>
        <charset val="1"/>
      </rPr>
      <t xml:space="preserve">  </t>
    </r>
    <r>
      <rPr>
        <sz val="10"/>
        <color rgb="FF000000"/>
        <rFont val="Calibri"/>
        <family val="2"/>
        <charset val="1"/>
      </rPr>
      <t xml:space="preserve">Chấn thương sọ não gây máu tụ trong sọ (ngoài màng cứng, trong màng cứng, trong não)</t>
    </r>
  </si>
  <si>
    <t xml:space="preserve">Lồng Ngực</t>
  </si>
  <si>
    <r>
      <rPr>
        <sz val="9"/>
        <color rgb="FF000000"/>
        <rFont val="Times New Roman"/>
        <family val="1"/>
        <charset val="1"/>
      </rPr>
      <t xml:space="preserve">170.</t>
    </r>
    <r>
      <rPr>
        <sz val="7"/>
        <color rgb="FF000000"/>
        <rFont val="Times New Roman"/>
        <family val="1"/>
        <charset val="1"/>
      </rPr>
      <t xml:space="preserve">  </t>
    </r>
    <r>
      <rPr>
        <sz val="10"/>
        <color rgb="FF000000"/>
        <rFont val="Calibri"/>
        <family val="2"/>
        <charset val="1"/>
      </rPr>
      <t xml:space="preserve">Cắt bỏ 1 - 2 xương sườn</t>
    </r>
  </si>
  <si>
    <r>
      <rPr>
        <sz val="9"/>
        <color rgb="FF000000"/>
        <rFont val="Times New Roman"/>
        <family val="1"/>
        <charset val="1"/>
      </rPr>
      <t xml:space="preserve">171.</t>
    </r>
    <r>
      <rPr>
        <sz val="7"/>
        <color rgb="FF000000"/>
        <rFont val="Times New Roman"/>
        <family val="1"/>
        <charset val="1"/>
      </rPr>
      <t xml:space="preserve">  </t>
    </r>
    <r>
      <rPr>
        <sz val="10"/>
        <color rgb="FF000000"/>
        <rFont val="Calibri"/>
        <family val="2"/>
        <charset val="1"/>
      </rPr>
      <t xml:space="preserve">Cắt bỏ 3 xương sườn (mỗi xương sườn cắt bỏ trên 03 xương sườn tăng thêm 5%)</t>
    </r>
  </si>
  <si>
    <r>
      <rPr>
        <sz val="9"/>
        <color rgb="FF000000"/>
        <rFont val="Times New Roman"/>
        <family val="1"/>
        <charset val="1"/>
      </rPr>
      <t xml:space="preserve">172.</t>
    </r>
    <r>
      <rPr>
        <sz val="7"/>
        <color rgb="FF000000"/>
        <rFont val="Times New Roman"/>
        <family val="1"/>
        <charset val="1"/>
      </rPr>
      <t xml:space="preserve">  </t>
    </r>
    <r>
      <rPr>
        <sz val="10"/>
        <color rgb="FF000000"/>
        <rFont val="Calibri"/>
        <family val="2"/>
        <charset val="1"/>
      </rPr>
      <t xml:space="preserve">Cắt bỏ đoạn mỗi xương sườn (mỗi đoạn xương sườn cắt bỏ thêm tăng 3%)</t>
    </r>
  </si>
  <si>
    <r>
      <rPr>
        <sz val="9"/>
        <color rgb="FF000000"/>
        <rFont val="Times New Roman"/>
        <family val="1"/>
        <charset val="1"/>
      </rPr>
      <t xml:space="preserve">173.</t>
    </r>
    <r>
      <rPr>
        <sz val="7"/>
        <color rgb="FF000000"/>
        <rFont val="Times New Roman"/>
        <family val="1"/>
        <charset val="1"/>
      </rPr>
      <t xml:space="preserve">  </t>
    </r>
    <r>
      <rPr>
        <sz val="10"/>
        <color rgb="FF000000"/>
        <rFont val="Calibri"/>
        <family val="2"/>
        <charset val="1"/>
      </rPr>
      <t xml:space="preserve">Cắt toàn bộ 1 bên phổi</t>
    </r>
  </si>
  <si>
    <r>
      <rPr>
        <sz val="9"/>
        <color rgb="FF000000"/>
        <rFont val="Times New Roman"/>
        <family val="1"/>
        <charset val="1"/>
      </rPr>
      <t xml:space="preserve">174.</t>
    </r>
    <r>
      <rPr>
        <sz val="7"/>
        <color rgb="FF000000"/>
        <rFont val="Times New Roman"/>
        <family val="1"/>
        <charset val="1"/>
      </rPr>
      <t xml:space="preserve">  </t>
    </r>
    <r>
      <rPr>
        <sz val="10"/>
        <color rgb="FF000000"/>
        <rFont val="Calibri"/>
        <family val="2"/>
        <charset val="1"/>
      </rPr>
      <t xml:space="preserve">Cắt nhiều thùy phổi ở 2 bên, dung tích sống giảm trên 50%</t>
    </r>
  </si>
  <si>
    <r>
      <rPr>
        <sz val="9"/>
        <color rgb="FF000000"/>
        <rFont val="Times New Roman"/>
        <family val="1"/>
        <charset val="1"/>
      </rPr>
      <t xml:space="preserve">175.</t>
    </r>
    <r>
      <rPr>
        <sz val="7"/>
        <color rgb="FF000000"/>
        <rFont val="Times New Roman"/>
        <family val="1"/>
        <charset val="1"/>
      </rPr>
      <t xml:space="preserve">  </t>
    </r>
    <r>
      <rPr>
        <sz val="10"/>
        <color rgb="FF000000"/>
        <rFont val="Calibri"/>
        <family val="2"/>
        <charset val="1"/>
      </rPr>
      <t xml:space="preserve">Cắt nhiều thùy phổi ở 1 bên</t>
    </r>
  </si>
  <si>
    <r>
      <rPr>
        <sz val="9"/>
        <color rgb="FF000000"/>
        <rFont val="Times New Roman"/>
        <family val="1"/>
        <charset val="1"/>
      </rPr>
      <t xml:space="preserve">176.</t>
    </r>
    <r>
      <rPr>
        <sz val="7"/>
        <color rgb="FF000000"/>
        <rFont val="Times New Roman"/>
        <family val="1"/>
        <charset val="1"/>
      </rPr>
      <t xml:space="preserve">  </t>
    </r>
    <r>
      <rPr>
        <sz val="10"/>
        <color rgb="FF000000"/>
        <rFont val="Calibri"/>
        <family val="2"/>
        <charset val="1"/>
      </rPr>
      <t xml:space="preserve">Cắt 1 thùy phổi</t>
    </r>
  </si>
  <si>
    <r>
      <rPr>
        <sz val="9"/>
        <color rgb="FF000000"/>
        <rFont val="Times New Roman"/>
        <family val="1"/>
        <charset val="1"/>
      </rPr>
      <t xml:space="preserve">177.</t>
    </r>
    <r>
      <rPr>
        <sz val="7"/>
        <color rgb="FF000000"/>
        <rFont val="Times New Roman"/>
        <family val="1"/>
        <charset val="1"/>
      </rPr>
      <t xml:space="preserve">  </t>
    </r>
    <r>
      <rPr>
        <sz val="10"/>
        <color rgb="FF000000"/>
        <rFont val="Calibri"/>
        <family val="2"/>
        <charset val="1"/>
      </rPr>
      <t xml:space="preserve">Gãy 1 - 2 xương sườn, không phẫu thuật</t>
    </r>
  </si>
  <si>
    <r>
      <rPr>
        <sz val="9"/>
        <color rgb="FF000000"/>
        <rFont val="Times New Roman"/>
        <family val="1"/>
        <charset val="1"/>
      </rPr>
      <t xml:space="preserve">178.</t>
    </r>
    <r>
      <rPr>
        <sz val="7"/>
        <color rgb="FF000000"/>
        <rFont val="Times New Roman"/>
        <family val="1"/>
        <charset val="1"/>
      </rPr>
      <t xml:space="preserve">  </t>
    </r>
    <r>
      <rPr>
        <sz val="10"/>
        <color rgb="FF000000"/>
        <rFont val="Calibri"/>
        <family val="2"/>
        <charset val="1"/>
      </rPr>
      <t xml:space="preserve">Gãy 1 - 2 xương sườn, có phẫu thuật</t>
    </r>
  </si>
  <si>
    <r>
      <rPr>
        <sz val="9"/>
        <color rgb="FF000000"/>
        <rFont val="Times New Roman"/>
        <family val="1"/>
        <charset val="1"/>
      </rPr>
      <t xml:space="preserve">179.</t>
    </r>
    <r>
      <rPr>
        <sz val="7"/>
        <color rgb="FF000000"/>
        <rFont val="Times New Roman"/>
        <family val="1"/>
        <charset val="1"/>
      </rPr>
      <t xml:space="preserve">  </t>
    </r>
    <r>
      <rPr>
        <sz val="10"/>
        <color rgb="FF000000"/>
        <rFont val="Calibri"/>
        <family val="2"/>
        <charset val="1"/>
      </rPr>
      <t xml:space="preserve">Gãy 3 xương sườn trở lên, không phẫu thuật</t>
    </r>
  </si>
  <si>
    <r>
      <rPr>
        <sz val="9"/>
        <color rgb="FF000000"/>
        <rFont val="Times New Roman"/>
        <family val="1"/>
        <charset val="1"/>
      </rPr>
      <t xml:space="preserve">180.</t>
    </r>
    <r>
      <rPr>
        <sz val="7"/>
        <color rgb="FF000000"/>
        <rFont val="Times New Roman"/>
        <family val="1"/>
        <charset val="1"/>
      </rPr>
      <t xml:space="preserve">  </t>
    </r>
    <r>
      <rPr>
        <sz val="10"/>
        <color rgb="FF000000"/>
        <rFont val="Calibri"/>
        <family val="2"/>
        <charset val="1"/>
      </rPr>
      <t xml:space="preserve">Gãy 3 xương sườn trở lên, có phẫu thuật</t>
    </r>
  </si>
  <si>
    <r>
      <rPr>
        <sz val="9"/>
        <color rgb="FF000000"/>
        <rFont val="Times New Roman"/>
        <family val="1"/>
        <charset val="1"/>
      </rPr>
      <t xml:space="preserve">181.</t>
    </r>
    <r>
      <rPr>
        <sz val="7"/>
        <color rgb="FF000000"/>
        <rFont val="Times New Roman"/>
        <family val="1"/>
        <charset val="1"/>
      </rPr>
      <t xml:space="preserve">  </t>
    </r>
    <r>
      <rPr>
        <sz val="10"/>
        <color rgb="FF000000"/>
        <rFont val="Calibri"/>
        <family val="2"/>
        <charset val="1"/>
      </rPr>
      <t xml:space="preserve">Gãy xương ức đơn thuần, không phẫu thuật (chức năng tim và hô hấp bình thường)</t>
    </r>
  </si>
  <si>
    <r>
      <rPr>
        <sz val="9"/>
        <color rgb="FF000000"/>
        <rFont val="Times New Roman"/>
        <family val="1"/>
        <charset val="1"/>
      </rPr>
      <t xml:space="preserve">182.</t>
    </r>
    <r>
      <rPr>
        <sz val="7"/>
        <color rgb="FF000000"/>
        <rFont val="Times New Roman"/>
        <family val="1"/>
        <charset val="1"/>
      </rPr>
      <t xml:space="preserve">  </t>
    </r>
    <r>
      <rPr>
        <sz val="10"/>
        <color rgb="FF000000"/>
        <rFont val="Calibri"/>
        <family val="2"/>
        <charset val="1"/>
      </rPr>
      <t xml:space="preserve">Gãy xương ức đơn thuần, có phẫu thuật (chức năng tim và hô hấp bình thường)</t>
    </r>
  </si>
  <si>
    <r>
      <rPr>
        <sz val="9"/>
        <color rgb="FF000000"/>
        <rFont val="Times New Roman"/>
        <family val="1"/>
        <charset val="1"/>
      </rPr>
      <t xml:space="preserve">183.</t>
    </r>
    <r>
      <rPr>
        <sz val="7"/>
        <color rgb="FF000000"/>
        <rFont val="Times New Roman"/>
        <family val="1"/>
        <charset val="1"/>
      </rPr>
      <t xml:space="preserve">  </t>
    </r>
    <r>
      <rPr>
        <sz val="10"/>
        <color rgb="FF000000"/>
        <rFont val="Calibri"/>
        <family val="2"/>
        <charset val="1"/>
      </rPr>
      <t xml:space="preserve">Mẽ hoặc rạn nứt xương ức</t>
    </r>
  </si>
  <si>
    <r>
      <rPr>
        <sz val="9"/>
        <color rgb="FF000000"/>
        <rFont val="Times New Roman"/>
        <family val="1"/>
        <charset val="1"/>
      </rPr>
      <t xml:space="preserve">184.</t>
    </r>
    <r>
      <rPr>
        <sz val="7"/>
        <color rgb="FF000000"/>
        <rFont val="Times New Roman"/>
        <family val="1"/>
        <charset val="1"/>
      </rPr>
      <t xml:space="preserve">  </t>
    </r>
    <r>
      <rPr>
        <sz val="10"/>
        <color rgb="FF000000"/>
        <rFont val="Calibri"/>
        <family val="2"/>
        <charset val="1"/>
      </rPr>
      <t xml:space="preserve">Tràn dịch, khí, máu màng phổi (chỉ chọc hút đơn thuần)</t>
    </r>
  </si>
  <si>
    <r>
      <rPr>
        <sz val="9"/>
        <color rgb="FF000000"/>
        <rFont val="Times New Roman"/>
        <family val="1"/>
        <charset val="1"/>
      </rPr>
      <t xml:space="preserve">185.</t>
    </r>
    <r>
      <rPr>
        <sz val="7"/>
        <color rgb="FF000000"/>
        <rFont val="Times New Roman"/>
        <family val="1"/>
        <charset val="1"/>
      </rPr>
      <t xml:space="preserve">  </t>
    </r>
    <r>
      <rPr>
        <sz val="10"/>
        <color rgb="FF000000"/>
        <rFont val="Calibri"/>
        <family val="2"/>
        <charset val="1"/>
      </rPr>
      <t xml:space="preserve">Tràn khí, máu màng phổi (phải dẫn lưu, mổ cầm máu)</t>
    </r>
  </si>
  <si>
    <r>
      <rPr>
        <sz val="9"/>
        <color rgb="FF000000"/>
        <rFont val="Times New Roman"/>
        <family val="1"/>
        <charset val="1"/>
      </rPr>
      <t xml:space="preserve">186.</t>
    </r>
    <r>
      <rPr>
        <sz val="7"/>
        <color rgb="FF000000"/>
        <rFont val="Times New Roman"/>
        <family val="1"/>
        <charset val="1"/>
      </rPr>
      <t xml:space="preserve">  </t>
    </r>
    <r>
      <rPr>
        <sz val="10"/>
        <color rgb="FF000000"/>
        <rFont val="Calibri"/>
        <family val="2"/>
        <charset val="1"/>
      </rPr>
      <t xml:space="preserve">Tổn thương các van tim, vách tim do chấn thương (chưa suy tim)</t>
    </r>
  </si>
  <si>
    <r>
      <rPr>
        <sz val="9"/>
        <color rgb="FF000000"/>
        <rFont val="Times New Roman"/>
        <family val="1"/>
        <charset val="1"/>
      </rPr>
      <t xml:space="preserve">187.</t>
    </r>
    <r>
      <rPr>
        <sz val="7"/>
        <color rgb="FF000000"/>
        <rFont val="Times New Roman"/>
        <family val="1"/>
        <charset val="1"/>
      </rPr>
      <t xml:space="preserve">  </t>
    </r>
    <r>
      <rPr>
        <sz val="10"/>
        <color rgb="FF000000"/>
        <rFont val="Calibri"/>
        <family val="2"/>
        <charset val="1"/>
      </rPr>
      <t xml:space="preserve">Khâu màng ngoài tim, phẫu thuật kết quả hạn chế</t>
    </r>
  </si>
  <si>
    <r>
      <rPr>
        <sz val="9"/>
        <color rgb="FF000000"/>
        <rFont val="Times New Roman"/>
        <family val="1"/>
        <charset val="1"/>
      </rPr>
      <t xml:space="preserve">188.</t>
    </r>
    <r>
      <rPr>
        <sz val="7"/>
        <color rgb="FF000000"/>
        <rFont val="Times New Roman"/>
        <family val="1"/>
        <charset val="1"/>
      </rPr>
      <t xml:space="preserve">  </t>
    </r>
    <r>
      <rPr>
        <sz val="10"/>
        <color rgb="FF000000"/>
        <rFont val="Calibri"/>
        <family val="2"/>
        <charset val="1"/>
      </rPr>
      <t xml:space="preserve">Khâu màng ngoài tim, phẫu thuật kết quả tốt</t>
    </r>
  </si>
  <si>
    <t xml:space="preserve">Bụng</t>
  </si>
  <si>
    <r>
      <rPr>
        <sz val="9"/>
        <color rgb="FF000000"/>
        <rFont val="Times New Roman"/>
        <family val="1"/>
        <charset val="1"/>
      </rPr>
      <t xml:space="preserve">189.</t>
    </r>
    <r>
      <rPr>
        <sz val="7"/>
        <color rgb="FF000000"/>
        <rFont val="Times New Roman"/>
        <family val="1"/>
        <charset val="1"/>
      </rPr>
      <t xml:space="preserve">  </t>
    </r>
    <r>
      <rPr>
        <sz val="10"/>
        <color rgb="FF000000"/>
        <rFont val="Calibri"/>
        <family val="2"/>
        <charset val="1"/>
      </rPr>
      <t xml:space="preserve">Cắt toàn bộ dạ dày</t>
    </r>
  </si>
  <si>
    <r>
      <rPr>
        <sz val="9"/>
        <color rgb="FF000000"/>
        <rFont val="Times New Roman"/>
        <family val="1"/>
        <charset val="1"/>
      </rPr>
      <t xml:space="preserve">190.</t>
    </r>
    <r>
      <rPr>
        <sz val="7"/>
        <color rgb="FF000000"/>
        <rFont val="Times New Roman"/>
        <family val="1"/>
        <charset val="1"/>
      </rPr>
      <t xml:space="preserve">  </t>
    </r>
    <r>
      <rPr>
        <sz val="10"/>
        <color rgb="FF000000"/>
        <rFont val="Calibri"/>
        <family val="2"/>
        <charset val="1"/>
      </rPr>
      <t xml:space="preserve">Cắt đoạn dạ dày</t>
    </r>
  </si>
  <si>
    <r>
      <rPr>
        <sz val="9"/>
        <color rgb="FF000000"/>
        <rFont val="Times New Roman"/>
        <family val="1"/>
        <charset val="1"/>
      </rPr>
      <t xml:space="preserve">191.</t>
    </r>
    <r>
      <rPr>
        <sz val="7"/>
        <color rgb="FF000000"/>
        <rFont val="Times New Roman"/>
        <family val="1"/>
        <charset val="1"/>
      </rPr>
      <t xml:space="preserve">  </t>
    </r>
    <r>
      <rPr>
        <sz val="10"/>
        <color rgb="FF000000"/>
        <rFont val="Calibri"/>
        <family val="2"/>
        <charset val="1"/>
      </rPr>
      <t xml:space="preserve">Cắt gần hết ruột non (còn lại dưới 1 m)</t>
    </r>
  </si>
  <si>
    <r>
      <rPr>
        <sz val="9"/>
        <color rgb="FF000000"/>
        <rFont val="Times New Roman"/>
        <family val="1"/>
        <charset val="1"/>
      </rPr>
      <t xml:space="preserve">192.</t>
    </r>
    <r>
      <rPr>
        <sz val="7"/>
        <color rgb="FF000000"/>
        <rFont val="Times New Roman"/>
        <family val="1"/>
        <charset val="1"/>
      </rPr>
      <t xml:space="preserve">  </t>
    </r>
    <r>
      <rPr>
        <sz val="10"/>
        <color rgb="FF000000"/>
        <rFont val="Calibri"/>
        <family val="2"/>
        <charset val="1"/>
      </rPr>
      <t xml:space="preserve">Cắt đoạn ruột non</t>
    </r>
  </si>
  <si>
    <r>
      <rPr>
        <sz val="9"/>
        <color rgb="FF000000"/>
        <rFont val="Times New Roman"/>
        <family val="1"/>
        <charset val="1"/>
      </rPr>
      <t xml:space="preserve">193.</t>
    </r>
    <r>
      <rPr>
        <sz val="7"/>
        <color rgb="FF000000"/>
        <rFont val="Times New Roman"/>
        <family val="1"/>
        <charset val="1"/>
      </rPr>
      <t xml:space="preserve">  </t>
    </r>
    <r>
      <rPr>
        <sz val="10"/>
        <color rgb="FF000000"/>
        <rFont val="Calibri"/>
        <family val="2"/>
        <charset val="1"/>
      </rPr>
      <t xml:space="preserve">Cắt toàn bộ đại tràng</t>
    </r>
  </si>
  <si>
    <r>
      <rPr>
        <sz val="9"/>
        <color rgb="FF000000"/>
        <rFont val="Times New Roman"/>
        <family val="1"/>
        <charset val="1"/>
      </rPr>
      <t xml:space="preserve">194.</t>
    </r>
    <r>
      <rPr>
        <sz val="7"/>
        <color rgb="FF000000"/>
        <rFont val="Times New Roman"/>
        <family val="1"/>
        <charset val="1"/>
      </rPr>
      <t xml:space="preserve">  </t>
    </r>
    <r>
      <rPr>
        <sz val="10"/>
        <color rgb="FF000000"/>
        <rFont val="Calibri"/>
        <family val="2"/>
        <charset val="1"/>
      </rPr>
      <t xml:space="preserve">Cắt đoạn đại tràng </t>
    </r>
  </si>
  <si>
    <r>
      <rPr>
        <sz val="9"/>
        <color rgb="FF000000"/>
        <rFont val="Times New Roman"/>
        <family val="1"/>
        <charset val="1"/>
      </rPr>
      <t xml:space="preserve">195.</t>
    </r>
    <r>
      <rPr>
        <sz val="7"/>
        <color rgb="FF000000"/>
        <rFont val="Times New Roman"/>
        <family val="1"/>
        <charset val="1"/>
      </rPr>
      <t xml:space="preserve">  </t>
    </r>
    <r>
      <rPr>
        <sz val="10"/>
        <color rgb="FF000000"/>
        <rFont val="Calibri"/>
        <family val="2"/>
        <charset val="1"/>
      </rPr>
      <t xml:space="preserve">Cắt bỏ gan phải đơn thuần</t>
    </r>
  </si>
  <si>
    <r>
      <rPr>
        <sz val="9"/>
        <color rgb="FF000000"/>
        <rFont val="Times New Roman"/>
        <family val="1"/>
        <charset val="1"/>
      </rPr>
      <t xml:space="preserve">196.</t>
    </r>
    <r>
      <rPr>
        <sz val="7"/>
        <color rgb="FF000000"/>
        <rFont val="Times New Roman"/>
        <family val="1"/>
        <charset val="1"/>
      </rPr>
      <t xml:space="preserve">  </t>
    </r>
    <r>
      <rPr>
        <sz val="10"/>
        <color rgb="FF000000"/>
        <rFont val="Calibri"/>
        <family val="2"/>
        <charset val="1"/>
      </rPr>
      <t xml:space="preserve">Cắt bỏ gan trái đơn thuần</t>
    </r>
  </si>
  <si>
    <r>
      <rPr>
        <sz val="9"/>
        <color rgb="FF000000"/>
        <rFont val="Times New Roman"/>
        <family val="1"/>
        <charset val="1"/>
      </rPr>
      <t xml:space="preserve">197.</t>
    </r>
    <r>
      <rPr>
        <sz val="7"/>
        <color rgb="FF000000"/>
        <rFont val="Times New Roman"/>
        <family val="1"/>
        <charset val="1"/>
      </rPr>
      <t xml:space="preserve">  </t>
    </r>
    <r>
      <rPr>
        <sz val="10"/>
        <color rgb="FF000000"/>
        <rFont val="Calibri"/>
        <family val="2"/>
        <charset val="1"/>
      </rPr>
      <t xml:space="preserve">Cắt ½ của một thùy gan</t>
    </r>
  </si>
  <si>
    <r>
      <rPr>
        <sz val="9"/>
        <color rgb="FF000000"/>
        <rFont val="Times New Roman"/>
        <family val="1"/>
        <charset val="1"/>
      </rPr>
      <t xml:space="preserve">198.</t>
    </r>
    <r>
      <rPr>
        <sz val="7"/>
        <color rgb="FF000000"/>
        <rFont val="Times New Roman"/>
        <family val="1"/>
        <charset val="1"/>
      </rPr>
      <t xml:space="preserve">  </t>
    </r>
    <r>
      <rPr>
        <sz val="10"/>
        <color rgb="FF000000"/>
        <rFont val="Calibri"/>
        <family val="2"/>
        <charset val="1"/>
      </rPr>
      <t xml:space="preserve">Cắt 1/3 của một thùy gan</t>
    </r>
  </si>
  <si>
    <r>
      <rPr>
        <sz val="9"/>
        <color rgb="FF000000"/>
        <rFont val="Times New Roman"/>
        <family val="1"/>
        <charset val="1"/>
      </rPr>
      <t xml:space="preserve">199.</t>
    </r>
    <r>
      <rPr>
        <sz val="7"/>
        <color rgb="FF000000"/>
        <rFont val="Times New Roman"/>
        <family val="1"/>
        <charset val="1"/>
      </rPr>
      <t xml:space="preserve">  </t>
    </r>
    <r>
      <rPr>
        <sz val="10"/>
        <color rgb="FF000000"/>
        <rFont val="Calibri"/>
        <family val="2"/>
        <charset val="1"/>
      </rPr>
      <t xml:space="preserve">Cắt dưới 1/3 của một thùy gan</t>
    </r>
  </si>
  <si>
    <r>
      <rPr>
        <sz val="9"/>
        <color rgb="FF000000"/>
        <rFont val="Times New Roman"/>
        <family val="1"/>
        <charset val="1"/>
      </rPr>
      <t xml:space="preserve">200.</t>
    </r>
    <r>
      <rPr>
        <sz val="7"/>
        <color rgb="FF000000"/>
        <rFont val="Times New Roman"/>
        <family val="1"/>
        <charset val="1"/>
      </rPr>
      <t xml:space="preserve">  </t>
    </r>
    <r>
      <rPr>
        <sz val="10"/>
        <color rgb="FF000000"/>
        <rFont val="Calibri"/>
        <family val="2"/>
        <charset val="1"/>
      </rPr>
      <t xml:space="preserve">Cắt bỏ túi mật</t>
    </r>
  </si>
  <si>
    <r>
      <rPr>
        <sz val="9"/>
        <color rgb="FF000000"/>
        <rFont val="Times New Roman"/>
        <family val="1"/>
        <charset val="1"/>
      </rPr>
      <t xml:space="preserve">201.</t>
    </r>
    <r>
      <rPr>
        <sz val="7"/>
        <color rgb="FF000000"/>
        <rFont val="Times New Roman"/>
        <family val="1"/>
        <charset val="1"/>
      </rPr>
      <t xml:space="preserve">  </t>
    </r>
    <r>
      <rPr>
        <sz val="10"/>
        <color rgb="FF000000"/>
        <rFont val="Calibri"/>
        <family val="2"/>
        <charset val="1"/>
      </rPr>
      <t xml:space="preserve">Cắt bỏ lá lách</t>
    </r>
  </si>
  <si>
    <r>
      <rPr>
        <sz val="9"/>
        <color rgb="FF000000"/>
        <rFont val="Times New Roman"/>
        <family val="1"/>
        <charset val="1"/>
      </rPr>
      <t xml:space="preserve">202.</t>
    </r>
    <r>
      <rPr>
        <sz val="7"/>
        <color rgb="FF000000"/>
        <rFont val="Times New Roman"/>
        <family val="1"/>
        <charset val="1"/>
      </rPr>
      <t xml:space="preserve">  </t>
    </r>
    <r>
      <rPr>
        <sz val="10"/>
        <color rgb="FF000000"/>
        <rFont val="Calibri"/>
        <family val="2"/>
        <charset val="1"/>
      </rPr>
      <t xml:space="preserve">Cắt bỏ đuôi tụy, lách</t>
    </r>
  </si>
  <si>
    <r>
      <rPr>
        <sz val="9"/>
        <color rgb="FF000000"/>
        <rFont val="Times New Roman"/>
        <family val="1"/>
        <charset val="1"/>
      </rPr>
      <t xml:space="preserve">203.</t>
    </r>
    <r>
      <rPr>
        <sz val="7"/>
        <color rgb="FF000000"/>
        <rFont val="Times New Roman"/>
        <family val="1"/>
        <charset val="1"/>
      </rPr>
      <t xml:space="preserve">  </t>
    </r>
    <r>
      <rPr>
        <sz val="10"/>
        <color rgb="FF000000"/>
        <rFont val="Calibri"/>
        <family val="2"/>
        <charset val="1"/>
      </rPr>
      <t xml:space="preserve">Khâu lổ thủng dạ dày</t>
    </r>
  </si>
  <si>
    <r>
      <rPr>
        <sz val="9"/>
        <color rgb="FF000000"/>
        <rFont val="Times New Roman"/>
        <family val="1"/>
        <charset val="1"/>
      </rPr>
      <t xml:space="preserve">204.</t>
    </r>
    <r>
      <rPr>
        <sz val="7"/>
        <color rgb="FF000000"/>
        <rFont val="Times New Roman"/>
        <family val="1"/>
        <charset val="1"/>
      </rPr>
      <t xml:space="preserve">  </t>
    </r>
    <r>
      <rPr>
        <sz val="10"/>
        <color rgb="FF000000"/>
        <rFont val="Calibri"/>
        <family val="2"/>
        <charset val="1"/>
      </rPr>
      <t xml:space="preserve">Khâu lổ thủng ruột non (có thể 1 hay nhiều lổ thủng)</t>
    </r>
  </si>
  <si>
    <r>
      <rPr>
        <sz val="9"/>
        <color rgb="FF000000"/>
        <rFont val="Times New Roman"/>
        <family val="1"/>
        <charset val="1"/>
      </rPr>
      <t xml:space="preserve">205.</t>
    </r>
    <r>
      <rPr>
        <sz val="7"/>
        <color rgb="FF000000"/>
        <rFont val="Times New Roman"/>
        <family val="1"/>
        <charset val="1"/>
      </rPr>
      <t xml:space="preserve">  </t>
    </r>
    <r>
      <rPr>
        <sz val="10"/>
        <color rgb="FF000000"/>
        <rFont val="Calibri"/>
        <family val="2"/>
        <charset val="1"/>
      </rPr>
      <t xml:space="preserve">Khâu lổ thủng đại tràng (có thể 1 hay nhiều lổ thủng)</t>
    </r>
  </si>
  <si>
    <r>
      <rPr>
        <sz val="9"/>
        <color rgb="FF000000"/>
        <rFont val="Times New Roman"/>
        <family val="1"/>
        <charset val="1"/>
      </rPr>
      <t xml:space="preserve">206.</t>
    </r>
    <r>
      <rPr>
        <sz val="7"/>
        <color rgb="FF000000"/>
        <rFont val="Times New Roman"/>
        <family val="1"/>
        <charset val="1"/>
      </rPr>
      <t xml:space="preserve">  </t>
    </r>
    <r>
      <rPr>
        <sz val="10"/>
        <color rgb="FF000000"/>
        <rFont val="Calibri"/>
        <family val="2"/>
        <charset val="1"/>
      </rPr>
      <t xml:space="preserve">Đụng dập gan, khâu gan</t>
    </r>
  </si>
  <si>
    <r>
      <rPr>
        <sz val="9"/>
        <color rgb="FF000000"/>
        <rFont val="Times New Roman"/>
        <family val="1"/>
        <charset val="1"/>
      </rPr>
      <t xml:space="preserve">207.</t>
    </r>
    <r>
      <rPr>
        <sz val="7"/>
        <color rgb="FF000000"/>
        <rFont val="Times New Roman"/>
        <family val="1"/>
        <charset val="1"/>
      </rPr>
      <t xml:space="preserve">  </t>
    </r>
    <r>
      <rPr>
        <sz val="10"/>
        <color rgb="FF000000"/>
        <rFont val="Calibri"/>
        <family val="2"/>
        <charset val="1"/>
      </rPr>
      <t xml:space="preserve">Khâu vỡ lách</t>
    </r>
  </si>
  <si>
    <r>
      <rPr>
        <sz val="9"/>
        <color rgb="FF000000"/>
        <rFont val="Times New Roman"/>
        <family val="1"/>
        <charset val="1"/>
      </rPr>
      <t xml:space="preserve">208.</t>
    </r>
    <r>
      <rPr>
        <sz val="7"/>
        <color rgb="FF000000"/>
        <rFont val="Times New Roman"/>
        <family val="1"/>
        <charset val="1"/>
      </rPr>
      <t xml:space="preserve">  </t>
    </r>
    <r>
      <rPr>
        <sz val="10"/>
        <color rgb="FF000000"/>
        <rFont val="Calibri"/>
        <family val="2"/>
        <charset val="1"/>
      </rPr>
      <t xml:space="preserve">Khâu tụy</t>
    </r>
  </si>
  <si>
    <t xml:space="preserve">Cơ quan tiết niệu, sinh dục</t>
  </si>
  <si>
    <r>
      <rPr>
        <sz val="9"/>
        <color rgb="FF000000"/>
        <rFont val="Times New Roman"/>
        <family val="1"/>
        <charset val="1"/>
      </rPr>
      <t xml:space="preserve">209.</t>
    </r>
    <r>
      <rPr>
        <sz val="7"/>
        <color rgb="FF000000"/>
        <rFont val="Times New Roman"/>
        <family val="1"/>
        <charset val="1"/>
      </rPr>
      <t xml:space="preserve">  </t>
    </r>
    <r>
      <rPr>
        <sz val="10"/>
        <color rgb="FF000000"/>
        <rFont val="Calibri"/>
        <family val="2"/>
        <charset val="1"/>
      </rPr>
      <t xml:space="preserve">Cắt bỏ 1 thận, thận còn lại bình thường</t>
    </r>
  </si>
  <si>
    <r>
      <rPr>
        <sz val="9"/>
        <color rgb="FF000000"/>
        <rFont val="Times New Roman"/>
        <family val="1"/>
        <charset val="1"/>
      </rPr>
      <t xml:space="preserve">210.</t>
    </r>
    <r>
      <rPr>
        <sz val="7"/>
        <color rgb="FF000000"/>
        <rFont val="Times New Roman"/>
        <family val="1"/>
        <charset val="1"/>
      </rPr>
      <t xml:space="preserve">  </t>
    </r>
    <r>
      <rPr>
        <sz val="10"/>
        <color rgb="FF000000"/>
        <rFont val="Calibri"/>
        <family val="2"/>
        <charset val="1"/>
      </rPr>
      <t xml:space="preserve">Cắt bỏ 1 thận, thận còn lại bị tổn thương hoặc bệnh lý</t>
    </r>
  </si>
  <si>
    <r>
      <rPr>
        <sz val="9"/>
        <color rgb="FF000000"/>
        <rFont val="Times New Roman"/>
        <family val="1"/>
        <charset val="1"/>
      </rPr>
      <t xml:space="preserve">211.</t>
    </r>
    <r>
      <rPr>
        <sz val="7"/>
        <color rgb="FF000000"/>
        <rFont val="Times New Roman"/>
        <family val="1"/>
        <charset val="1"/>
      </rPr>
      <t xml:space="preserve">  </t>
    </r>
    <r>
      <rPr>
        <sz val="10"/>
        <color rgb="FF000000"/>
        <rFont val="Calibri"/>
        <family val="2"/>
        <charset val="1"/>
      </rPr>
      <t xml:space="preserve">Cắt 1 phần thận trái hoặc phải</t>
    </r>
  </si>
  <si>
    <r>
      <rPr>
        <sz val="9"/>
        <color rgb="FF000000"/>
        <rFont val="Times New Roman"/>
        <family val="1"/>
        <charset val="1"/>
      </rPr>
      <t xml:space="preserve">212.</t>
    </r>
    <r>
      <rPr>
        <sz val="7"/>
        <color rgb="FF000000"/>
        <rFont val="Times New Roman"/>
        <family val="1"/>
        <charset val="1"/>
      </rPr>
      <t xml:space="preserve">  </t>
    </r>
    <r>
      <rPr>
        <sz val="10"/>
        <color rgb="FF000000"/>
        <rFont val="Calibri"/>
        <family val="2"/>
        <charset val="1"/>
      </rPr>
      <t xml:space="preserve">Mất dương vật và 2 tinh hoàn ở người dưới 55 tuổi chưa con</t>
    </r>
  </si>
  <si>
    <r>
      <rPr>
        <sz val="9"/>
        <color rgb="FF000000"/>
        <rFont val="Times New Roman"/>
        <family val="1"/>
        <charset val="1"/>
      </rPr>
      <t xml:space="preserve">213.</t>
    </r>
    <r>
      <rPr>
        <sz val="7"/>
        <color rgb="FF000000"/>
        <rFont val="Times New Roman"/>
        <family val="1"/>
        <charset val="1"/>
      </rPr>
      <t xml:space="preserve">  </t>
    </r>
    <r>
      <rPr>
        <sz val="10"/>
        <color rgb="FF000000"/>
        <rFont val="Calibri"/>
        <family val="2"/>
        <charset val="1"/>
      </rPr>
      <t xml:space="preserve">Mất dương vật và 2 tinh hoàn ở người dưới 55 tuổi đã có con rồi</t>
    </r>
  </si>
  <si>
    <r>
      <rPr>
        <sz val="9"/>
        <color rgb="FF000000"/>
        <rFont val="Times New Roman"/>
        <family val="1"/>
        <charset val="1"/>
      </rPr>
      <t xml:space="preserve">214.</t>
    </r>
    <r>
      <rPr>
        <sz val="7"/>
        <color rgb="FF000000"/>
        <rFont val="Times New Roman"/>
        <family val="1"/>
        <charset val="1"/>
      </rPr>
      <t xml:space="preserve">  </t>
    </r>
    <r>
      <rPr>
        <sz val="10"/>
        <color rgb="FF000000"/>
        <rFont val="Calibri"/>
        <family val="2"/>
        <charset val="1"/>
      </rPr>
      <t xml:space="preserve">Mất dương vật và 2 tinh hoàn ở người trên 55 tuổi</t>
    </r>
  </si>
  <si>
    <r>
      <rPr>
        <sz val="9"/>
        <color rgb="FF000000"/>
        <rFont val="Times New Roman"/>
        <family val="1"/>
        <charset val="1"/>
      </rPr>
      <t xml:space="preserve">215.</t>
    </r>
    <r>
      <rPr>
        <sz val="7"/>
        <color rgb="FF000000"/>
        <rFont val="Times New Roman"/>
        <family val="1"/>
        <charset val="1"/>
      </rPr>
      <t xml:space="preserve">  </t>
    </r>
    <r>
      <rPr>
        <sz val="10"/>
        <color rgb="FF000000"/>
        <rFont val="Calibri"/>
        <family val="2"/>
        <charset val="1"/>
      </rPr>
      <t xml:space="preserve">Cắt bỏ dạ con và buồng trứng 1 bên ở người dưới 45 tuổi chưa con</t>
    </r>
  </si>
  <si>
    <r>
      <rPr>
        <sz val="9"/>
        <color rgb="FF000000"/>
        <rFont val="Times New Roman"/>
        <family val="1"/>
        <charset val="1"/>
      </rPr>
      <t xml:space="preserve">216.</t>
    </r>
    <r>
      <rPr>
        <sz val="7"/>
        <color rgb="FF000000"/>
        <rFont val="Times New Roman"/>
        <family val="1"/>
        <charset val="1"/>
      </rPr>
      <t xml:space="preserve">  </t>
    </r>
    <r>
      <rPr>
        <sz val="10"/>
        <color rgb="FF000000"/>
        <rFont val="Calibri"/>
        <family val="2"/>
        <charset val="1"/>
      </rPr>
      <t xml:space="preserve">Cắt bỏ dạ con và buồng trứng 1 bên ở người dưới 45 tuổi đã có con</t>
    </r>
  </si>
  <si>
    <r>
      <rPr>
        <sz val="9"/>
        <color rgb="FF000000"/>
        <rFont val="Times New Roman"/>
        <family val="1"/>
        <charset val="1"/>
      </rPr>
      <t xml:space="preserve">217.</t>
    </r>
    <r>
      <rPr>
        <sz val="7"/>
        <color rgb="FF000000"/>
        <rFont val="Times New Roman"/>
        <family val="1"/>
        <charset val="1"/>
      </rPr>
      <t xml:space="preserve">  </t>
    </r>
    <r>
      <rPr>
        <sz val="10"/>
        <color rgb="FF000000"/>
        <rFont val="Calibri"/>
        <family val="2"/>
        <charset val="1"/>
      </rPr>
      <t xml:space="preserve">Cắt bỏ dạ con và buồng trứng 1 bên ở người trên 45 tuổi</t>
    </r>
  </si>
  <si>
    <r>
      <rPr>
        <sz val="9"/>
        <color rgb="FF000000"/>
        <rFont val="Times New Roman"/>
        <family val="1"/>
        <charset val="1"/>
      </rPr>
      <t xml:space="preserve">218.</t>
    </r>
    <r>
      <rPr>
        <sz val="7"/>
        <color rgb="FF000000"/>
        <rFont val="Times New Roman"/>
        <family val="1"/>
        <charset val="1"/>
      </rPr>
      <t xml:space="preserve">  </t>
    </r>
    <r>
      <rPr>
        <sz val="10"/>
        <color rgb="FF000000"/>
        <rFont val="Calibri"/>
        <family val="2"/>
        <charset val="1"/>
      </rPr>
      <t xml:space="preserve">Cắt vú ở nữ dưới 45 tuổi 1 bên</t>
    </r>
  </si>
  <si>
    <r>
      <rPr>
        <sz val="9"/>
        <color rgb="FF000000"/>
        <rFont val="Times New Roman"/>
        <family val="1"/>
        <charset val="1"/>
      </rPr>
      <t xml:space="preserve">219.</t>
    </r>
    <r>
      <rPr>
        <sz val="7"/>
        <color rgb="FF000000"/>
        <rFont val="Times New Roman"/>
        <family val="1"/>
        <charset val="1"/>
      </rPr>
      <t xml:space="preserve">  </t>
    </r>
    <r>
      <rPr>
        <sz val="10"/>
        <color rgb="FF000000"/>
        <rFont val="Calibri"/>
        <family val="2"/>
        <charset val="1"/>
      </rPr>
      <t xml:space="preserve">Cắt vú ở nữ dưới 45 tuổi 2 bên</t>
    </r>
  </si>
  <si>
    <r>
      <rPr>
        <sz val="9"/>
        <color rgb="FF000000"/>
        <rFont val="Times New Roman"/>
        <family val="1"/>
        <charset val="1"/>
      </rPr>
      <t xml:space="preserve">220.</t>
    </r>
    <r>
      <rPr>
        <sz val="7"/>
        <color rgb="FF000000"/>
        <rFont val="Times New Roman"/>
        <family val="1"/>
        <charset val="1"/>
      </rPr>
      <t xml:space="preserve">  </t>
    </r>
    <r>
      <rPr>
        <sz val="10"/>
        <color rgb="FF000000"/>
        <rFont val="Calibri"/>
        <family val="2"/>
        <charset val="1"/>
      </rPr>
      <t xml:space="preserve">Cắt vú ở nữ trên 45 tuổi 1 bên</t>
    </r>
  </si>
  <si>
    <r>
      <rPr>
        <sz val="9"/>
        <color rgb="FF000000"/>
        <rFont val="Times New Roman"/>
        <family val="1"/>
        <charset val="1"/>
      </rPr>
      <t xml:space="preserve">221.</t>
    </r>
    <r>
      <rPr>
        <sz val="7"/>
        <color rgb="FF000000"/>
        <rFont val="Times New Roman"/>
        <family val="1"/>
        <charset val="1"/>
      </rPr>
      <t xml:space="preserve">  </t>
    </r>
    <r>
      <rPr>
        <sz val="10"/>
        <color rgb="FF000000"/>
        <rFont val="Calibri"/>
        <family val="2"/>
        <charset val="1"/>
      </rPr>
      <t xml:space="preserve">Cắt vú ở nữ trên 45 tuổi 2 bên</t>
    </r>
  </si>
  <si>
    <r>
      <rPr>
        <sz val="9"/>
        <color rgb="FF000000"/>
        <rFont val="Times New Roman"/>
        <family val="1"/>
        <charset val="1"/>
      </rPr>
      <t xml:space="preserve">222.</t>
    </r>
    <r>
      <rPr>
        <sz val="7"/>
        <color rgb="FF000000"/>
        <rFont val="Times New Roman"/>
        <family val="1"/>
        <charset val="1"/>
      </rPr>
      <t xml:space="preserve">  </t>
    </r>
    <r>
      <rPr>
        <sz val="10"/>
        <color rgb="FF000000"/>
        <rFont val="Calibri"/>
        <family val="2"/>
        <charset val="1"/>
      </rPr>
      <t xml:space="preserve">Cắt 1 phần bàng quang</t>
    </r>
  </si>
  <si>
    <r>
      <rPr>
        <sz val="9"/>
        <color rgb="FF000000"/>
        <rFont val="Times New Roman"/>
        <family val="1"/>
        <charset val="1"/>
      </rPr>
      <t xml:space="preserve">223.</t>
    </r>
    <r>
      <rPr>
        <sz val="7"/>
        <color rgb="FF000000"/>
        <rFont val="Times New Roman"/>
        <family val="1"/>
        <charset val="1"/>
      </rPr>
      <t xml:space="preserve">  </t>
    </r>
    <r>
      <rPr>
        <sz val="10"/>
        <color rgb="FF000000"/>
        <rFont val="Calibri"/>
        <family val="2"/>
        <charset val="1"/>
      </rPr>
      <t xml:space="preserve">Chấn thương thận nhẹ (không phải xử lý đặc hiệu, theo dõi dưới 5 ngày)</t>
    </r>
  </si>
  <si>
    <r>
      <rPr>
        <sz val="9"/>
        <color rgb="FF000000"/>
        <rFont val="Times New Roman"/>
        <family val="1"/>
        <charset val="1"/>
      </rPr>
      <t xml:space="preserve">224.</t>
    </r>
    <r>
      <rPr>
        <sz val="7"/>
        <color rgb="FF000000"/>
        <rFont val="Times New Roman"/>
        <family val="1"/>
        <charset val="1"/>
      </rPr>
      <t xml:space="preserve">  </t>
    </r>
    <r>
      <rPr>
        <sz val="10"/>
        <color rgb="FF000000"/>
        <rFont val="Calibri"/>
        <family val="2"/>
        <charset val="1"/>
      </rPr>
      <t xml:space="preserve">Chấn thương thận trung bình (phải dùng thuốc đặc trị, theo dõi trên 5 ngày)</t>
    </r>
  </si>
  <si>
    <r>
      <rPr>
        <sz val="9"/>
        <color rgb="FF000000"/>
        <rFont val="Times New Roman"/>
        <family val="1"/>
        <charset val="1"/>
      </rPr>
      <t xml:space="preserve">225.</t>
    </r>
    <r>
      <rPr>
        <sz val="7"/>
        <color rgb="FF000000"/>
        <rFont val="Times New Roman"/>
        <family val="1"/>
        <charset val="1"/>
      </rPr>
      <t xml:space="preserve">  </t>
    </r>
    <r>
      <rPr>
        <sz val="10"/>
        <color rgb="FF000000"/>
        <rFont val="Calibri"/>
        <family val="2"/>
        <charset val="1"/>
      </rPr>
      <t xml:space="preserve">Chấn thương thận nặng (có đụng dập, phải can thiệp ngọai khoa)</t>
    </r>
  </si>
  <si>
    <r>
      <rPr>
        <sz val="9"/>
        <color rgb="FF000000"/>
        <rFont val="Times New Roman"/>
        <family val="1"/>
        <charset val="1"/>
      </rPr>
      <t xml:space="preserve">226.</t>
    </r>
    <r>
      <rPr>
        <sz val="7"/>
        <color rgb="FF000000"/>
        <rFont val="Times New Roman"/>
        <family val="1"/>
        <charset val="1"/>
      </rPr>
      <t xml:space="preserve">  </t>
    </r>
    <r>
      <rPr>
        <sz val="10"/>
        <color rgb="FF000000"/>
        <rFont val="Calibri"/>
        <family val="2"/>
        <charset val="1"/>
      </rPr>
      <t xml:space="preserve">Mổ thông bàng quang vĩnh viễn</t>
    </r>
  </si>
  <si>
    <r>
      <rPr>
        <sz val="9"/>
        <color rgb="FF000000"/>
        <rFont val="Times New Roman"/>
        <family val="1"/>
        <charset val="1"/>
      </rPr>
      <t xml:space="preserve">227.</t>
    </r>
    <r>
      <rPr>
        <sz val="7"/>
        <color rgb="FF000000"/>
        <rFont val="Times New Roman"/>
        <family val="1"/>
        <charset val="1"/>
      </rPr>
      <t xml:space="preserve">  </t>
    </r>
    <r>
      <rPr>
        <sz val="10"/>
        <color rgb="FF000000"/>
        <rFont val="Calibri"/>
        <family val="2"/>
        <charset val="1"/>
      </rPr>
      <t xml:space="preserve">Khâu lổ thủng bàng quang (có thể một hay nhiều lỗ thủng)</t>
    </r>
  </si>
  <si>
    <t xml:space="preserve">Mắt</t>
  </si>
  <si>
    <r>
      <rPr>
        <sz val="9"/>
        <color rgb="FF000000"/>
        <rFont val="Times New Roman"/>
        <family val="1"/>
        <charset val="1"/>
      </rPr>
      <t xml:space="preserve">228.</t>
    </r>
    <r>
      <rPr>
        <sz val="7"/>
        <color rgb="FF000000"/>
        <rFont val="Times New Roman"/>
        <family val="1"/>
        <charset val="1"/>
      </rPr>
      <t xml:space="preserve">  </t>
    </r>
    <r>
      <rPr>
        <sz val="10"/>
        <color rgb="FF000000"/>
        <rFont val="Calibri"/>
        <family val="2"/>
        <charset val="1"/>
      </rPr>
      <t xml:space="preserve">Mất hoặc mù hoàn toàn 1 mắt, không lắp được mắt giả</t>
    </r>
  </si>
  <si>
    <r>
      <rPr>
        <sz val="9"/>
        <color rgb="FF000000"/>
        <rFont val="Times New Roman"/>
        <family val="1"/>
        <charset val="1"/>
      </rPr>
      <t xml:space="preserve">229.</t>
    </r>
    <r>
      <rPr>
        <sz val="7"/>
        <color rgb="FF000000"/>
        <rFont val="Times New Roman"/>
        <family val="1"/>
        <charset val="1"/>
      </rPr>
      <t xml:space="preserve">  </t>
    </r>
    <r>
      <rPr>
        <sz val="10"/>
        <color rgb="FF000000"/>
        <rFont val="Calibri"/>
        <family val="2"/>
        <charset val="1"/>
      </rPr>
      <t xml:space="preserve">Mất hoặc mù hoàn toàn 1 mắt, lắp được mắt giả</t>
    </r>
  </si>
  <si>
    <r>
      <rPr>
        <sz val="9"/>
        <color rgb="FF000000"/>
        <rFont val="Times New Roman"/>
        <family val="1"/>
        <charset val="1"/>
      </rPr>
      <t xml:space="preserve">230.</t>
    </r>
    <r>
      <rPr>
        <sz val="7"/>
        <color rgb="FF000000"/>
        <rFont val="Times New Roman"/>
        <family val="1"/>
        <charset val="1"/>
      </rPr>
      <t xml:space="preserve">  </t>
    </r>
    <r>
      <rPr>
        <sz val="10"/>
        <color rgb="FF000000"/>
        <rFont val="Calibri"/>
        <family val="2"/>
        <charset val="1"/>
      </rPr>
      <t xml:space="preserve">Một mắt thị lực còn đến 1/10</t>
    </r>
  </si>
  <si>
    <r>
      <rPr>
        <sz val="9"/>
        <color rgb="FF000000"/>
        <rFont val="Times New Roman"/>
        <family val="1"/>
        <charset val="1"/>
      </rPr>
      <t xml:space="preserve">231.</t>
    </r>
    <r>
      <rPr>
        <sz val="7"/>
        <color rgb="FF000000"/>
        <rFont val="Times New Roman"/>
        <family val="1"/>
        <charset val="1"/>
      </rPr>
      <t xml:space="preserve">  </t>
    </r>
    <r>
      <rPr>
        <sz val="10"/>
        <color rgb="FF000000"/>
        <rFont val="Calibri"/>
        <family val="2"/>
        <charset val="1"/>
      </rPr>
      <t xml:space="preserve">Một mắt thị lực còn từ 2/10 đến 4/10</t>
    </r>
  </si>
  <si>
    <r>
      <rPr>
        <sz val="9"/>
        <color rgb="FF000000"/>
        <rFont val="Times New Roman"/>
        <family val="1"/>
        <charset val="1"/>
      </rPr>
      <t xml:space="preserve">232.</t>
    </r>
    <r>
      <rPr>
        <sz val="7"/>
        <color rgb="FF000000"/>
        <rFont val="Times New Roman"/>
        <family val="1"/>
        <charset val="1"/>
      </rPr>
      <t xml:space="preserve">  </t>
    </r>
    <r>
      <rPr>
        <sz val="10"/>
        <color rgb="FF000000"/>
        <rFont val="Calibri"/>
        <family val="2"/>
        <charset val="1"/>
      </rPr>
      <t xml:space="preserve">Một mắt thị lực còn từ 5/10 đến 7/10</t>
    </r>
  </si>
  <si>
    <r>
      <rPr>
        <sz val="9"/>
        <color rgb="FF000000"/>
        <rFont val="Times New Roman"/>
        <family val="1"/>
        <charset val="1"/>
      </rPr>
      <t xml:space="preserve">233.</t>
    </r>
    <r>
      <rPr>
        <sz val="7"/>
        <color rgb="FF000000"/>
        <rFont val="Times New Roman"/>
        <family val="1"/>
        <charset val="1"/>
      </rPr>
      <t xml:space="preserve">  </t>
    </r>
    <r>
      <rPr>
        <sz val="10"/>
        <color rgb="FF000000"/>
        <rFont val="Calibri"/>
        <family val="2"/>
        <charset val="1"/>
      </rPr>
      <t xml:space="preserve">Mất hoặc mù hoàn toàn 1 mắt nhưng trước khi xảy ra tai nạn này đã mất hoặc mù 1 mắt rồi</t>
    </r>
  </si>
  <si>
    <t xml:space="preserve">Tai –Mũi – Họng</t>
  </si>
  <si>
    <r>
      <rPr>
        <sz val="9"/>
        <color rgb="FF000000"/>
        <rFont val="Times New Roman"/>
        <family val="1"/>
        <charset val="1"/>
      </rPr>
      <t xml:space="preserve">234.</t>
    </r>
    <r>
      <rPr>
        <sz val="7"/>
        <color rgb="FF000000"/>
        <rFont val="Times New Roman"/>
        <family val="1"/>
        <charset val="1"/>
      </rPr>
      <t xml:space="preserve">  </t>
    </r>
    <r>
      <rPr>
        <sz val="10"/>
        <color rgb="FF000000"/>
        <rFont val="Calibri"/>
        <family val="2"/>
        <charset val="1"/>
      </rPr>
      <t xml:space="preserve">Điếc 2 tai hoàn toàn không phục hồi được</t>
    </r>
  </si>
  <si>
    <r>
      <rPr>
        <sz val="9"/>
        <color rgb="FF000000"/>
        <rFont val="Times New Roman"/>
        <family val="1"/>
        <charset val="1"/>
      </rPr>
      <t xml:space="preserve">235.</t>
    </r>
    <r>
      <rPr>
        <sz val="7"/>
        <color rgb="FF000000"/>
        <rFont val="Times New Roman"/>
        <family val="1"/>
        <charset val="1"/>
      </rPr>
      <t xml:space="preserve">  </t>
    </r>
    <r>
      <rPr>
        <sz val="10"/>
        <color rgb="FF000000"/>
        <rFont val="Calibri"/>
        <family val="2"/>
        <charset val="1"/>
      </rPr>
      <t xml:space="preserve">Điếc 2 tai nặng (nói to hoặc thét vào tai còn nghe)</t>
    </r>
  </si>
  <si>
    <r>
      <rPr>
        <sz val="9"/>
        <color rgb="FF000000"/>
        <rFont val="Times New Roman"/>
        <family val="1"/>
        <charset val="1"/>
      </rPr>
      <t xml:space="preserve">236.</t>
    </r>
    <r>
      <rPr>
        <sz val="7"/>
        <color rgb="FF000000"/>
        <rFont val="Times New Roman"/>
        <family val="1"/>
        <charset val="1"/>
      </rPr>
      <t xml:space="preserve">  </t>
    </r>
    <r>
      <rPr>
        <sz val="10"/>
        <color rgb="FF000000"/>
        <rFont val="Calibri"/>
        <family val="2"/>
        <charset val="1"/>
      </rPr>
      <t xml:space="preserve">Điếc 2 tai vừa (nói to 1 - 2 m còn nghe)</t>
    </r>
  </si>
  <si>
    <r>
      <rPr>
        <sz val="9"/>
        <color rgb="FF000000"/>
        <rFont val="Times New Roman"/>
        <family val="1"/>
        <charset val="1"/>
      </rPr>
      <t xml:space="preserve">237.</t>
    </r>
    <r>
      <rPr>
        <sz val="7"/>
        <color rgb="FF000000"/>
        <rFont val="Times New Roman"/>
        <family val="1"/>
        <charset val="1"/>
      </rPr>
      <t xml:space="preserve">  </t>
    </r>
    <r>
      <rPr>
        <sz val="10"/>
        <color rgb="FF000000"/>
        <rFont val="Calibri"/>
        <family val="2"/>
        <charset val="1"/>
      </rPr>
      <t xml:space="preserve">Điếc 2 tai nhẹ (nói to 2 - 4 m còn nghe)</t>
    </r>
  </si>
  <si>
    <r>
      <rPr>
        <sz val="9"/>
        <color rgb="FF000000"/>
        <rFont val="Times New Roman"/>
        <family val="1"/>
        <charset val="1"/>
      </rPr>
      <t xml:space="preserve">238.</t>
    </r>
    <r>
      <rPr>
        <sz val="7"/>
        <color rgb="FF000000"/>
        <rFont val="Times New Roman"/>
        <family val="1"/>
        <charset val="1"/>
      </rPr>
      <t xml:space="preserve">  </t>
    </r>
    <r>
      <rPr>
        <sz val="10"/>
        <color rgb="FF000000"/>
        <rFont val="Calibri"/>
        <family val="2"/>
        <charset val="1"/>
      </rPr>
      <t xml:space="preserve">Điếc 1 tai hoàn toàn không phục hồi được</t>
    </r>
  </si>
  <si>
    <r>
      <rPr>
        <sz val="9"/>
        <color rgb="FF000000"/>
        <rFont val="Times New Roman"/>
        <family val="1"/>
        <charset val="1"/>
      </rPr>
      <t xml:space="preserve">239.</t>
    </r>
    <r>
      <rPr>
        <sz val="7"/>
        <color rgb="FF000000"/>
        <rFont val="Times New Roman"/>
        <family val="1"/>
        <charset val="1"/>
      </rPr>
      <t xml:space="preserve">  </t>
    </r>
    <r>
      <rPr>
        <sz val="10"/>
        <color rgb="FF000000"/>
        <rFont val="Calibri"/>
        <family val="2"/>
        <charset val="1"/>
      </rPr>
      <t xml:space="preserve">Điếc 1 tai mức độ vừa</t>
    </r>
  </si>
  <si>
    <r>
      <rPr>
        <sz val="9"/>
        <color rgb="FF000000"/>
        <rFont val="Times New Roman"/>
        <family val="1"/>
        <charset val="1"/>
      </rPr>
      <t xml:space="preserve">240.</t>
    </r>
    <r>
      <rPr>
        <sz val="7"/>
        <color rgb="FF000000"/>
        <rFont val="Times New Roman"/>
        <family val="1"/>
        <charset val="1"/>
      </rPr>
      <t xml:space="preserve">  </t>
    </r>
    <r>
      <rPr>
        <sz val="10"/>
        <color rgb="FF000000"/>
        <rFont val="Calibri"/>
        <family val="2"/>
        <charset val="1"/>
      </rPr>
      <t xml:space="preserve">Điếc 1 tai mức độ nhẹ</t>
    </r>
  </si>
  <si>
    <r>
      <rPr>
        <sz val="9"/>
        <color rgb="FF000000"/>
        <rFont val="Times New Roman"/>
        <family val="1"/>
        <charset val="1"/>
      </rPr>
      <t xml:space="preserve">241.</t>
    </r>
    <r>
      <rPr>
        <sz val="7"/>
        <color rgb="FF000000"/>
        <rFont val="Times New Roman"/>
        <family val="1"/>
        <charset val="1"/>
      </rPr>
      <t xml:space="preserve">  </t>
    </r>
    <r>
      <rPr>
        <sz val="10"/>
        <color rgb="FF000000"/>
        <rFont val="Calibri"/>
        <family val="2"/>
        <charset val="1"/>
      </rPr>
      <t xml:space="preserve">Mất vành tai 2 bên</t>
    </r>
  </si>
  <si>
    <r>
      <rPr>
        <sz val="9"/>
        <color rgb="FF000000"/>
        <rFont val="Times New Roman"/>
        <family val="1"/>
        <charset val="1"/>
      </rPr>
      <t xml:space="preserve">242.</t>
    </r>
    <r>
      <rPr>
        <sz val="7"/>
        <color rgb="FF000000"/>
        <rFont val="Times New Roman"/>
        <family val="1"/>
        <charset val="1"/>
      </rPr>
      <t xml:space="preserve">  </t>
    </r>
    <r>
      <rPr>
        <sz val="10"/>
        <color rgb="FF000000"/>
        <rFont val="Calibri"/>
        <family val="2"/>
        <charset val="1"/>
      </rPr>
      <t xml:space="preserve">Mất vành tai 1 bên</t>
    </r>
  </si>
  <si>
    <r>
      <rPr>
        <sz val="9"/>
        <color rgb="FF000000"/>
        <rFont val="Times New Roman"/>
        <family val="1"/>
        <charset val="1"/>
      </rPr>
      <t xml:space="preserve">243.</t>
    </r>
    <r>
      <rPr>
        <sz val="7"/>
        <color rgb="FF000000"/>
        <rFont val="Times New Roman"/>
        <family val="1"/>
        <charset val="1"/>
      </rPr>
      <t xml:space="preserve">  </t>
    </r>
    <r>
      <rPr>
        <sz val="10"/>
        <color rgb="FF000000"/>
        <rFont val="Calibri"/>
        <family val="2"/>
        <charset val="1"/>
      </rPr>
      <t xml:space="preserve">Sẹo rúm vành tai, chít hẹp ống tai</t>
    </r>
  </si>
  <si>
    <r>
      <rPr>
        <sz val="9"/>
        <color rgb="FF000000"/>
        <rFont val="Times New Roman"/>
        <family val="1"/>
        <charset val="1"/>
      </rPr>
      <t xml:space="preserve">244.</t>
    </r>
    <r>
      <rPr>
        <sz val="7"/>
        <color rgb="FF000000"/>
        <rFont val="Times New Roman"/>
        <family val="1"/>
        <charset val="1"/>
      </rPr>
      <t xml:space="preserve">  </t>
    </r>
    <r>
      <rPr>
        <sz val="10"/>
        <color rgb="FF000000"/>
        <rFont val="Calibri"/>
        <family val="2"/>
        <charset val="1"/>
      </rPr>
      <t xml:space="preserve">Mất mũi hoàn toàn</t>
    </r>
  </si>
  <si>
    <r>
      <rPr>
        <sz val="9"/>
        <color rgb="FF000000"/>
        <rFont val="Times New Roman"/>
        <family val="1"/>
        <charset val="1"/>
      </rPr>
      <t xml:space="preserve">245.</t>
    </r>
    <r>
      <rPr>
        <sz val="7"/>
        <color rgb="FF000000"/>
        <rFont val="Times New Roman"/>
        <family val="1"/>
        <charset val="1"/>
      </rPr>
      <t xml:space="preserve">  </t>
    </r>
    <r>
      <rPr>
        <sz val="10"/>
        <color rgb="FF000000"/>
        <rFont val="Calibri"/>
        <family val="2"/>
        <charset val="1"/>
      </rPr>
      <t xml:space="preserve">Biến dạng mũi</t>
    </r>
  </si>
  <si>
    <r>
      <rPr>
        <sz val="9"/>
        <color rgb="FF000000"/>
        <rFont val="Times New Roman"/>
        <family val="1"/>
        <charset val="1"/>
      </rPr>
      <t xml:space="preserve">246.</t>
    </r>
    <r>
      <rPr>
        <sz val="7"/>
        <color rgb="FF000000"/>
        <rFont val="Times New Roman"/>
        <family val="1"/>
        <charset val="1"/>
      </rPr>
      <t xml:space="preserve">  </t>
    </r>
    <r>
      <rPr>
        <sz val="10"/>
        <color rgb="FF000000"/>
        <rFont val="Calibri"/>
        <family val="2"/>
        <charset val="1"/>
      </rPr>
      <t xml:space="preserve">Vết thương họng sẹo hẹp ảnh hưởng đến nuốt</t>
    </r>
  </si>
  <si>
    <t xml:space="preserve">Răng - Hàm - Mặt</t>
  </si>
  <si>
    <r>
      <rPr>
        <sz val="9"/>
        <color rgb="FF000000"/>
        <rFont val="Times New Roman"/>
        <family val="1"/>
        <charset val="1"/>
      </rPr>
      <t xml:space="preserve">247.</t>
    </r>
    <r>
      <rPr>
        <sz val="7"/>
        <color rgb="FF000000"/>
        <rFont val="Times New Roman"/>
        <family val="1"/>
        <charset val="1"/>
      </rPr>
      <t xml:space="preserve">  </t>
    </r>
    <r>
      <rPr>
        <sz val="10"/>
        <color rgb="FF000000"/>
        <rFont val="Calibri"/>
        <family val="2"/>
        <charset val="1"/>
      </rPr>
      <t xml:space="preserve">Mất toàn bộ xương hàm trên và một phần xương hàm dưới từ cành cao trở xuống khác bên</t>
    </r>
  </si>
  <si>
    <r>
      <rPr>
        <sz val="9"/>
        <color rgb="FF000000"/>
        <rFont val="Times New Roman"/>
        <family val="1"/>
        <charset val="1"/>
      </rPr>
      <t xml:space="preserve">248.</t>
    </r>
    <r>
      <rPr>
        <sz val="7"/>
        <color rgb="FF000000"/>
        <rFont val="Times New Roman"/>
        <family val="1"/>
        <charset val="1"/>
      </rPr>
      <t xml:space="preserve">  </t>
    </r>
    <r>
      <rPr>
        <sz val="10"/>
        <color rgb="FF000000"/>
        <rFont val="Calibri"/>
        <family val="2"/>
        <charset val="1"/>
      </rPr>
      <t xml:space="preserve">Mất toàn bộ xương hàm trên và một phần xương hàm dưới từ cành cao trở xuống cùng bên</t>
    </r>
  </si>
  <si>
    <r>
      <rPr>
        <sz val="9"/>
        <color rgb="FF000000"/>
        <rFont val="Times New Roman"/>
        <family val="1"/>
        <charset val="1"/>
      </rPr>
      <t xml:space="preserve">249.</t>
    </r>
    <r>
      <rPr>
        <sz val="7"/>
        <color rgb="FF000000"/>
        <rFont val="Times New Roman"/>
        <family val="1"/>
        <charset val="1"/>
      </rPr>
      <t xml:space="preserve">  </t>
    </r>
    <r>
      <rPr>
        <sz val="10"/>
        <color rgb="FF000000"/>
        <rFont val="Calibri"/>
        <family val="2"/>
        <charset val="1"/>
      </rPr>
      <t xml:space="preserve">Mất toàn bộ xương hàm trên hoặc dưới</t>
    </r>
  </si>
  <si>
    <r>
      <rPr>
        <sz val="9"/>
        <color rgb="FF000000"/>
        <rFont val="Times New Roman"/>
        <family val="1"/>
        <charset val="1"/>
      </rPr>
      <t xml:space="preserve">250.</t>
    </r>
    <r>
      <rPr>
        <sz val="7"/>
        <color rgb="FF000000"/>
        <rFont val="Times New Roman"/>
        <family val="1"/>
        <charset val="1"/>
      </rPr>
      <t xml:space="preserve">  </t>
    </r>
    <r>
      <rPr>
        <sz val="10"/>
        <color rgb="FF000000"/>
        <rFont val="Calibri"/>
        <family val="2"/>
        <charset val="1"/>
      </rPr>
      <t xml:space="preserve">Mất 1 phần xương hàm trên hoặc 1 phần xương hàm dưới từ 1/3 đến ½ bị mất từ cành cao trở xuống</t>
    </r>
  </si>
  <si>
    <r>
      <rPr>
        <sz val="9"/>
        <color rgb="FF000000"/>
        <rFont val="Times New Roman"/>
        <family val="1"/>
        <charset val="1"/>
      </rPr>
      <t xml:space="preserve">251.</t>
    </r>
    <r>
      <rPr>
        <sz val="7"/>
        <color rgb="FF000000"/>
        <rFont val="Times New Roman"/>
        <family val="1"/>
        <charset val="1"/>
      </rPr>
      <t xml:space="preserve">  </t>
    </r>
    <r>
      <rPr>
        <sz val="10"/>
        <color rgb="FF000000"/>
        <rFont val="Calibri"/>
        <family val="2"/>
        <charset val="1"/>
      </rPr>
      <t xml:space="preserve">Khớp hàm giả do không liền xương hay khuyết xương</t>
    </r>
  </si>
  <si>
    <r>
      <rPr>
        <sz val="9"/>
        <color rgb="FF000000"/>
        <rFont val="Times New Roman"/>
        <family val="1"/>
        <charset val="1"/>
      </rPr>
      <t xml:space="preserve">252.</t>
    </r>
    <r>
      <rPr>
        <sz val="7"/>
        <color rgb="FF000000"/>
        <rFont val="Times New Roman"/>
        <family val="1"/>
        <charset val="1"/>
      </rPr>
      <t xml:space="preserve">  </t>
    </r>
    <r>
      <rPr>
        <sz val="10"/>
        <color rgb="FF000000"/>
        <rFont val="Calibri"/>
        <family val="2"/>
        <charset val="1"/>
      </rPr>
      <t xml:space="preserve">Mất răng trên 8 cái không lắp được răng giả</t>
    </r>
  </si>
  <si>
    <r>
      <rPr>
        <sz val="9"/>
        <color rgb="FF000000"/>
        <rFont val="Times New Roman"/>
        <family val="1"/>
        <charset val="1"/>
      </rPr>
      <t xml:space="preserve">253.</t>
    </r>
    <r>
      <rPr>
        <sz val="7"/>
        <color rgb="FF000000"/>
        <rFont val="Times New Roman"/>
        <family val="1"/>
        <charset val="1"/>
      </rPr>
      <t xml:space="preserve">  </t>
    </r>
    <r>
      <rPr>
        <sz val="10"/>
        <color rgb="FF000000"/>
        <rFont val="Calibri"/>
        <family val="2"/>
        <charset val="1"/>
      </rPr>
      <t xml:space="preserve">Mất răng trên 8 cái lắp được răng giả</t>
    </r>
  </si>
  <si>
    <r>
      <rPr>
        <sz val="9"/>
        <color rgb="FF000000"/>
        <rFont val="Times New Roman"/>
        <family val="1"/>
        <charset val="1"/>
      </rPr>
      <t xml:space="preserve">254.</t>
    </r>
    <r>
      <rPr>
        <sz val="7"/>
        <color rgb="FF000000"/>
        <rFont val="Times New Roman"/>
        <family val="1"/>
        <charset val="1"/>
      </rPr>
      <t xml:space="preserve">  </t>
    </r>
    <r>
      <rPr>
        <sz val="10"/>
        <color rgb="FF000000"/>
        <rFont val="Calibri"/>
        <family val="2"/>
        <charset val="1"/>
      </rPr>
      <t xml:space="preserve">Mất từ 5 đến 7 răng</t>
    </r>
  </si>
  <si>
    <r>
      <rPr>
        <sz val="9"/>
        <color rgb="FF000000"/>
        <rFont val="Times New Roman"/>
        <family val="1"/>
        <charset val="1"/>
      </rPr>
      <t xml:space="preserve">255.</t>
    </r>
    <r>
      <rPr>
        <sz val="7"/>
        <color rgb="FF000000"/>
        <rFont val="Times New Roman"/>
        <family val="1"/>
        <charset val="1"/>
      </rPr>
      <t xml:space="preserve">  </t>
    </r>
    <r>
      <rPr>
        <sz val="10"/>
        <color rgb="FF000000"/>
        <rFont val="Calibri"/>
        <family val="2"/>
        <charset val="1"/>
      </rPr>
      <t xml:space="preserve">Mất từ 3 đến 4 răng</t>
    </r>
  </si>
  <si>
    <r>
      <rPr>
        <sz val="9"/>
        <color rgb="FF000000"/>
        <rFont val="Times New Roman"/>
        <family val="1"/>
        <charset val="1"/>
      </rPr>
      <t xml:space="preserve">256.</t>
    </r>
    <r>
      <rPr>
        <sz val="7"/>
        <color rgb="FF000000"/>
        <rFont val="Times New Roman"/>
        <family val="1"/>
        <charset val="1"/>
      </rPr>
      <t xml:space="preserve">  </t>
    </r>
    <r>
      <rPr>
        <sz val="10"/>
        <color rgb="FF000000"/>
        <rFont val="Calibri"/>
        <family val="2"/>
        <charset val="1"/>
      </rPr>
      <t xml:space="preserve">Mất từ 1 đến 2 răng</t>
    </r>
  </si>
  <si>
    <r>
      <rPr>
        <sz val="9"/>
        <color rgb="FF000000"/>
        <rFont val="Times New Roman"/>
        <family val="1"/>
        <charset val="1"/>
      </rPr>
      <t xml:space="preserve">257.</t>
    </r>
    <r>
      <rPr>
        <sz val="7"/>
        <color rgb="FF000000"/>
        <rFont val="Times New Roman"/>
        <family val="1"/>
        <charset val="1"/>
      </rPr>
      <t xml:space="preserve">  </t>
    </r>
    <r>
      <rPr>
        <sz val="10"/>
        <color rgb="FF000000"/>
        <rFont val="Calibri"/>
        <family val="2"/>
        <charset val="1"/>
      </rPr>
      <t xml:space="preserve">Mất ¾ lưỡi còn gốc lưỡi (từ đường gai V trở ra)</t>
    </r>
  </si>
  <si>
    <r>
      <rPr>
        <sz val="9"/>
        <color rgb="FF000000"/>
        <rFont val="Times New Roman"/>
        <family val="1"/>
        <charset val="1"/>
      </rPr>
      <t xml:space="preserve">258.</t>
    </r>
    <r>
      <rPr>
        <sz val="7"/>
        <color rgb="FF000000"/>
        <rFont val="Times New Roman"/>
        <family val="1"/>
        <charset val="1"/>
      </rPr>
      <t xml:space="preserve">  </t>
    </r>
    <r>
      <rPr>
        <sz val="10"/>
        <color rgb="FF000000"/>
        <rFont val="Calibri"/>
        <family val="2"/>
        <charset val="1"/>
      </rPr>
      <t xml:space="preserve">Mất 2/3 lưỡi từ đầu lưỡi</t>
    </r>
  </si>
  <si>
    <r>
      <rPr>
        <sz val="9"/>
        <color rgb="FF000000"/>
        <rFont val="Times New Roman"/>
        <family val="1"/>
        <charset val="1"/>
      </rPr>
      <t xml:space="preserve">259.</t>
    </r>
    <r>
      <rPr>
        <sz val="7"/>
        <color rgb="FF000000"/>
        <rFont val="Times New Roman"/>
        <family val="1"/>
        <charset val="1"/>
      </rPr>
      <t xml:space="preserve">  </t>
    </r>
    <r>
      <rPr>
        <sz val="10"/>
        <color rgb="FF000000"/>
        <rFont val="Calibri"/>
        <family val="2"/>
        <charset val="1"/>
      </rPr>
      <t xml:space="preserve">Mất 1/3 lưỡi ảnh hưởng đến phát âm</t>
    </r>
  </si>
  <si>
    <r>
      <rPr>
        <sz val="9"/>
        <color rgb="FF000000"/>
        <rFont val="Times New Roman"/>
        <family val="1"/>
        <charset val="1"/>
      </rPr>
      <t xml:space="preserve">260.</t>
    </r>
    <r>
      <rPr>
        <sz val="7"/>
        <color rgb="FF000000"/>
        <rFont val="Times New Roman"/>
        <family val="1"/>
        <charset val="1"/>
      </rPr>
      <t xml:space="preserve">  </t>
    </r>
    <r>
      <rPr>
        <sz val="10"/>
        <color rgb="FF000000"/>
        <rFont val="Calibri"/>
        <family val="2"/>
        <charset val="1"/>
      </rPr>
      <t xml:space="preserve">Mất 1 phần nhỏ lưỡi (dưới 1/3) ảnh hưởng đến phát âm</t>
    </r>
  </si>
  <si>
    <r>
      <rPr>
        <sz val="9"/>
        <color rgb="FF000000"/>
        <rFont val="Times New Roman"/>
        <family val="1"/>
        <charset val="1"/>
      </rPr>
      <t xml:space="preserve">261.</t>
    </r>
    <r>
      <rPr>
        <sz val="7"/>
        <color rgb="FF000000"/>
        <rFont val="Times New Roman"/>
        <family val="1"/>
        <charset val="1"/>
      </rPr>
      <t xml:space="preserve">  </t>
    </r>
    <r>
      <rPr>
        <sz val="10"/>
        <color rgb="FF000000"/>
        <rFont val="Calibri"/>
        <family val="2"/>
        <charset val="1"/>
      </rPr>
      <t xml:space="preserve">Gãy xương hàm trên và hàm dưới, không phẫu thuật, cơ năng các khớp tốt </t>
    </r>
  </si>
  <si>
    <r>
      <rPr>
        <sz val="9"/>
        <color rgb="FF000000"/>
        <rFont val="Times New Roman"/>
        <family val="1"/>
        <charset val="1"/>
      </rPr>
      <t xml:space="preserve">262.</t>
    </r>
    <r>
      <rPr>
        <sz val="7"/>
        <color rgb="FF000000"/>
        <rFont val="Times New Roman"/>
        <family val="1"/>
        <charset val="1"/>
      </rPr>
      <t xml:space="preserve">  </t>
    </r>
    <r>
      <rPr>
        <sz val="10"/>
        <color rgb="FF000000"/>
        <rFont val="Calibri"/>
        <family val="2"/>
        <charset val="1"/>
      </rPr>
      <t xml:space="preserve">Gãy xương hàm trên và hàm dưới, có phẫu thuật, cơ năng các khớp tốt </t>
    </r>
  </si>
  <si>
    <r>
      <rPr>
        <sz val="9"/>
        <color rgb="FF000000"/>
        <rFont val="Times New Roman"/>
        <family val="1"/>
        <charset val="1"/>
      </rPr>
      <t xml:space="preserve">263.</t>
    </r>
    <r>
      <rPr>
        <sz val="7"/>
        <color rgb="FF000000"/>
        <rFont val="Times New Roman"/>
        <family val="1"/>
        <charset val="1"/>
      </rPr>
      <t xml:space="preserve">  </t>
    </r>
    <r>
      <rPr>
        <sz val="10"/>
        <color rgb="FF000000"/>
        <rFont val="Calibri"/>
        <family val="2"/>
        <charset val="1"/>
      </rPr>
      <t xml:space="preserve">Gãy xương hàm trên và hàm dưới, không phẫu thuật, di chứng can xấu gây sai khớp nhai, ăn khó</t>
    </r>
  </si>
  <si>
    <r>
      <rPr>
        <sz val="9"/>
        <color rgb="FF000000"/>
        <rFont val="Times New Roman"/>
        <family val="1"/>
        <charset val="1"/>
      </rPr>
      <t xml:space="preserve">264.</t>
    </r>
    <r>
      <rPr>
        <sz val="7"/>
        <color rgb="FF000000"/>
        <rFont val="Times New Roman"/>
        <family val="1"/>
        <charset val="1"/>
      </rPr>
      <t xml:space="preserve">  </t>
    </r>
    <r>
      <rPr>
        <sz val="10"/>
        <color rgb="FF000000"/>
        <rFont val="Calibri"/>
        <family val="2"/>
        <charset val="1"/>
      </rPr>
      <t xml:space="preserve">Gãy xương hàm trên và hàm dưới, có phẫu thuật, di chứng can xấu gây sai khớp nhai, ăn khó</t>
    </r>
  </si>
  <si>
    <r>
      <rPr>
        <sz val="9"/>
        <color rgb="FF000000"/>
        <rFont val="Times New Roman"/>
        <family val="1"/>
        <charset val="1"/>
      </rPr>
      <t xml:space="preserve">265.</t>
    </r>
    <r>
      <rPr>
        <sz val="7"/>
        <color rgb="FF000000"/>
        <rFont val="Times New Roman"/>
        <family val="1"/>
        <charset val="1"/>
      </rPr>
      <t xml:space="preserve">  </t>
    </r>
    <r>
      <rPr>
        <sz val="10"/>
        <color rgb="FF000000"/>
        <rFont val="Calibri"/>
        <family val="2"/>
        <charset val="1"/>
      </rPr>
      <t xml:space="preserve">Gãy xương gò má, cung tiếp xương hàm trên hoặc xương hàm dưới gây rối loạn nhẹ khớp cắn và chức năng nhai </t>
    </r>
  </si>
  <si>
    <t xml:space="preserve">Vết Thương Phần Mềm – Bỏng</t>
  </si>
  <si>
    <r>
      <rPr>
        <sz val="9"/>
        <color rgb="FF000000"/>
        <rFont val="Times New Roman"/>
        <family val="1"/>
        <charset val="1"/>
      </rPr>
      <t xml:space="preserve">266.</t>
    </r>
    <r>
      <rPr>
        <sz val="7"/>
        <color rgb="FF000000"/>
        <rFont val="Times New Roman"/>
        <family val="1"/>
        <charset val="1"/>
      </rPr>
      <t xml:space="preserve">  </t>
    </r>
    <r>
      <rPr>
        <sz val="10"/>
        <color rgb="FF000000"/>
        <rFont val="Calibri"/>
        <family val="2"/>
        <charset val="1"/>
      </rPr>
      <t xml:space="preserve">Vết thương phần mềm (VTPM) là các vết cắt, chém bề rộng dưới 2 cm gây rách da, rách niêm mạc … không ảnh hưởng đến cơ năng, chiều dài: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</si>
  <si>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2 cm – 4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</si>
  <si>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4 cm – 7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</si>
  <si>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7 cm – 10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</si>
  <si>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10 cm – 15 cm</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</si>
  <si>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Trên 15 cm</t>
    </r>
  </si>
  <si>
    <r>
      <rPr>
        <sz val="9"/>
        <color rgb="FF000000"/>
        <rFont val="Times New Roman"/>
        <family val="1"/>
        <charset val="1"/>
      </rPr>
      <t xml:space="preserve">267.</t>
    </r>
    <r>
      <rPr>
        <sz val="7"/>
        <color rgb="FF000000"/>
        <rFont val="Times New Roman"/>
        <family val="1"/>
        <charset val="1"/>
      </rPr>
      <t xml:space="preserve">  </t>
    </r>
    <r>
      <rPr>
        <sz val="10"/>
        <color rgb="FF000000"/>
        <rFont val="Calibri"/>
        <family val="2"/>
        <charset val="1"/>
      </rPr>
      <t xml:space="preserve">Vết thương phần mềm là các tổn thương dập nát, không để lại di chứng, diện tích:</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</si>
  <si>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Dưới 9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</si>
  <si>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9 cm</t>
    </r>
    <r>
      <rPr>
        <vertAlign val="superscript"/>
        <sz val="10"/>
        <color rgb="FF000000"/>
        <rFont val="Calibri"/>
        <family val="2"/>
        <charset val="1"/>
      </rPr>
      <t xml:space="preserve">2 </t>
    </r>
    <r>
      <rPr>
        <sz val="10"/>
        <color rgb="FF000000"/>
        <rFont val="Calibri"/>
        <family val="2"/>
        <charset val="1"/>
      </rPr>
      <t xml:space="preserve">đến 12 cm</t>
    </r>
    <r>
      <rPr>
        <vertAlign val="superscript"/>
        <sz val="10"/>
        <color rgb="FF000000"/>
        <rFont val="Calibri"/>
        <family val="2"/>
        <charset val="1"/>
      </rPr>
      <t xml:space="preserve">2 </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</si>
  <si>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12 cm</t>
    </r>
    <r>
      <rPr>
        <vertAlign val="superscript"/>
        <sz val="10"/>
        <color rgb="FF000000"/>
        <rFont val="Calibri"/>
        <family val="2"/>
        <charset val="1"/>
      </rPr>
      <t xml:space="preserve">2 </t>
    </r>
    <r>
      <rPr>
        <sz val="10"/>
        <color rgb="FF000000"/>
        <rFont val="Calibri"/>
        <family val="2"/>
        <charset val="1"/>
      </rPr>
      <t xml:space="preserve">đến 16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</si>
  <si>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16 cm</t>
    </r>
    <r>
      <rPr>
        <vertAlign val="superscript"/>
        <sz val="10"/>
        <color rgb="FF000000"/>
        <rFont val="Calibri"/>
        <family val="2"/>
        <charset val="1"/>
      </rPr>
      <t xml:space="preserve">2 </t>
    </r>
    <r>
      <rPr>
        <sz val="10"/>
        <color rgb="FF000000"/>
        <rFont val="Calibri"/>
        <family val="2"/>
        <charset val="1"/>
      </rPr>
      <t xml:space="preserve">đến 24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</si>
  <si>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24 cm</t>
    </r>
    <r>
      <rPr>
        <vertAlign val="superscript"/>
        <sz val="10"/>
        <color rgb="FF000000"/>
        <rFont val="Calibri"/>
        <family val="2"/>
        <charset val="1"/>
      </rPr>
      <t xml:space="preserve">2 </t>
    </r>
    <r>
      <rPr>
        <sz val="10"/>
        <color rgb="FF000000"/>
        <rFont val="Calibri"/>
        <family val="2"/>
        <charset val="1"/>
      </rPr>
      <t xml:space="preserve">đến 30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</si>
  <si>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Từ 30 cm</t>
    </r>
    <r>
      <rPr>
        <vertAlign val="superscript"/>
        <sz val="10"/>
        <color rgb="FF000000"/>
        <rFont val="Calibri"/>
        <family val="2"/>
        <charset val="1"/>
      </rPr>
      <t xml:space="preserve">2 </t>
    </r>
    <r>
      <rPr>
        <sz val="10"/>
        <color rgb="FF000000"/>
        <rFont val="Calibri"/>
        <family val="2"/>
        <charset val="1"/>
      </rPr>
      <t xml:space="preserve">đến 35 cm</t>
    </r>
    <r>
      <rPr>
        <vertAlign val="superscript"/>
        <sz val="10"/>
        <color rgb="FF000000"/>
        <rFont val="Calibri"/>
        <family val="2"/>
        <charset val="1"/>
      </rPr>
      <t xml:space="preserve">2</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</si>
  <si>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Trên 35 cm</t>
    </r>
    <r>
      <rPr>
        <vertAlign val="superscript"/>
        <sz val="10"/>
        <color rgb="FF000000"/>
        <rFont val="Calibri"/>
        <family val="2"/>
        <charset val="1"/>
      </rPr>
      <t xml:space="preserve">2</t>
    </r>
  </si>
  <si>
    <t xml:space="preserve">(Nếu các vết thương trên do súc vật gây ra thì cộng thêm 1% vào tỷ lệ ở trên)</t>
  </si>
  <si>
    <r>
      <rPr>
        <sz val="9"/>
        <color rgb="FF000000"/>
        <rFont val="Times New Roman"/>
        <family val="1"/>
        <charset val="1"/>
      </rPr>
      <t xml:space="preserve">268.</t>
    </r>
    <r>
      <rPr>
        <sz val="7"/>
        <color rgb="FF000000"/>
        <rFont val="Times New Roman"/>
        <family val="1"/>
        <charset val="1"/>
      </rPr>
      <t xml:space="preserve">  </t>
    </r>
    <r>
      <rPr>
        <sz val="10"/>
        <color rgb="FF000000"/>
        <rFont val="Calibri"/>
        <family val="2"/>
        <charset val="1"/>
      </rPr>
      <t xml:space="preserve">Vết thương phần mềm gây bong gân ở các khớp cổ chân, khớp gối, khớp háng, khớp cổ tay, khớp khuỷu, khớp vai</t>
    </r>
  </si>
  <si>
    <r>
      <rPr>
        <sz val="9"/>
        <color rgb="FF000000"/>
        <rFont val="Times New Roman"/>
        <family val="1"/>
        <charset val="1"/>
      </rPr>
      <t xml:space="preserve">269.</t>
    </r>
    <r>
      <rPr>
        <sz val="7"/>
        <color rgb="FF000000"/>
        <rFont val="Times New Roman"/>
        <family val="1"/>
        <charset val="1"/>
      </rPr>
      <t xml:space="preserve">  </t>
    </r>
    <r>
      <rPr>
        <sz val="10"/>
        <color rgb="FF000000"/>
        <rFont val="Calibri"/>
        <family val="2"/>
        <charset val="1"/>
      </rPr>
      <t xml:space="preserve">Vết thương phần mềm gây trật khớp ở các khớp bàn ngón tay và bàn ngón chân</t>
    </r>
  </si>
  <si>
    <r>
      <rPr>
        <sz val="9"/>
        <color rgb="FF000000"/>
        <rFont val="Times New Roman"/>
        <family val="1"/>
        <charset val="1"/>
      </rPr>
      <t xml:space="preserve">270.</t>
    </r>
    <r>
      <rPr>
        <sz val="7"/>
        <color rgb="FF000000"/>
        <rFont val="Times New Roman"/>
        <family val="1"/>
        <charset val="1"/>
      </rPr>
      <t xml:space="preserve">  </t>
    </r>
    <r>
      <rPr>
        <sz val="10"/>
        <color rgb="FF000000"/>
        <rFont val="Calibri"/>
        <family val="2"/>
        <charset val="1"/>
      </rPr>
      <t xml:space="preserve">Vết thương phần mềm gây trật khớp ở các khớp cổ chân, khớp gối, khớp háng, khớp cổ tay, khớp khuỷu, khớp vai</t>
    </r>
  </si>
  <si>
    <r>
      <rPr>
        <sz val="9"/>
        <color rgb="FF000000"/>
        <rFont val="Times New Roman"/>
        <family val="1"/>
        <charset val="1"/>
      </rPr>
      <t xml:space="preserve">271.</t>
    </r>
    <r>
      <rPr>
        <sz val="7"/>
        <color rgb="FF000000"/>
        <rFont val="Times New Roman"/>
        <family val="1"/>
        <charset val="1"/>
      </rPr>
      <t xml:space="preserve">  </t>
    </r>
    <r>
      <rPr>
        <sz val="10"/>
        <color rgb="FF000000"/>
        <rFont val="Calibri"/>
        <family val="2"/>
        <charset val="1"/>
      </rPr>
      <t xml:space="preserve">Bỏng nông (độ I, độ II)</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</si>
  <si>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diện tích dưới 5%</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</si>
  <si>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diện tích từ 5 - 15%</t>
    </r>
  </si>
  <si>
    <r>
      <rPr>
        <sz val="10"/>
        <color rgb="FF000000"/>
        <rFont val="Times New Roman"/>
        <family val="1"/>
        <charset val="1"/>
      </rPr>
      <t xml:space="preserve">-</t>
    </r>
    <r>
      <rPr>
        <sz val="7"/>
        <color rgb="FF000000"/>
        <rFont val="Times New Roman"/>
        <family val="1"/>
        <charset val="1"/>
      </rPr>
      <t xml:space="preserve">          </t>
    </r>
    <r>
      <rPr>
        <sz val="10"/>
        <color rgb="FF000000"/>
        <rFont val="Calibri"/>
        <family val="2"/>
        <charset val="1"/>
      </rPr>
      <t xml:space="preserve">diện tích trên 15%</t>
    </r>
  </si>
  <si>
    <r>
      <rPr>
        <sz val="9"/>
        <color rgb="FF000000"/>
        <rFont val="Times New Roman"/>
        <family val="1"/>
        <charset val="1"/>
      </rPr>
      <t xml:space="preserve">272.</t>
    </r>
    <r>
      <rPr>
        <sz val="7"/>
        <color rgb="FF000000"/>
        <rFont val="Times New Roman"/>
        <family val="1"/>
        <charset val="1"/>
      </rPr>
      <t xml:space="preserve">  </t>
    </r>
    <r>
      <rPr>
        <sz val="10"/>
        <color rgb="FF000000"/>
        <rFont val="Calibri"/>
        <family val="2"/>
        <charset val="1"/>
      </rPr>
      <t xml:space="preserve">Bỏng sâu (độ III, độ IV)</t>
    </r>
  </si>
  <si>
    <r>
      <rPr>
        <sz val="9"/>
        <color rgb="FF000000"/>
        <rFont val="Times New Roman"/>
        <family val="1"/>
        <charset val="1"/>
      </rPr>
      <t xml:space="preserve">273.</t>
    </r>
    <r>
      <rPr>
        <sz val="7"/>
        <color rgb="FF000000"/>
        <rFont val="Times New Roman"/>
        <family val="1"/>
        <charset val="1"/>
      </rPr>
      <t xml:space="preserve">  </t>
    </r>
    <r>
      <rPr>
        <sz val="10"/>
        <color rgb="FF000000"/>
        <rFont val="Calibri"/>
        <family val="2"/>
        <charset val="1"/>
      </rPr>
      <t xml:space="preserve">VTPM như nêu trong các mục 266, 267 để lại di chứng đau, rát, tê, co, kéo lâu dài sau khi liền vết thương: cộng thêm 5% vào các tỷ lệ tương ứng ở trên</t>
    </r>
  </si>
  <si>
    <r>
      <rPr>
        <sz val="9"/>
        <color rgb="FF000000"/>
        <rFont val="Times New Roman"/>
        <family val="1"/>
        <charset val="1"/>
      </rPr>
      <t xml:space="preserve">274.</t>
    </r>
    <r>
      <rPr>
        <sz val="7"/>
        <color rgb="FF000000"/>
        <rFont val="Times New Roman"/>
        <family val="1"/>
        <charset val="1"/>
      </rPr>
      <t xml:space="preserve">  </t>
    </r>
    <r>
      <rPr>
        <sz val="10"/>
        <color rgb="FF000000"/>
        <rFont val="Calibri"/>
        <family val="2"/>
        <charset val="1"/>
      </rPr>
      <t xml:space="preserve">VTPM như nêu trong các mục 266, 267 ảnh hưởng đến mạch máu lớn, thần kinh: cộng thêm 10% vào các tỷ lệ tương ứng ở trên</t>
    </r>
  </si>
  <si>
    <r>
      <rPr>
        <sz val="9"/>
        <color rgb="FF000000"/>
        <rFont val="Times New Roman"/>
        <family val="1"/>
        <charset val="1"/>
      </rPr>
      <t xml:space="preserve">275.</t>
    </r>
    <r>
      <rPr>
        <sz val="7"/>
        <color rgb="FF000000"/>
        <rFont val="Times New Roman"/>
        <family val="1"/>
        <charset val="1"/>
      </rPr>
      <t xml:space="preserve">  </t>
    </r>
    <r>
      <rPr>
        <sz val="10"/>
        <color rgb="FF000000"/>
        <rFont val="Calibri"/>
        <family val="2"/>
        <charset val="1"/>
      </rPr>
      <t xml:space="preserve">VTPM như nêu trong các mục 266, 267 nhưng là vết thương ở ngực, bụng, sau khi liền vết thương để lại di chứng ảnh hưởng đến hô hấp: cộng thêm 20% vào các tỷ lệ tương ứng ở trên.</t>
    </r>
  </si>
  <si>
    <r>
      <rPr>
        <sz val="9"/>
        <color rgb="FF000000"/>
        <rFont val="Times New Roman"/>
        <family val="1"/>
        <charset val="1"/>
      </rPr>
      <t xml:space="preserve">276.</t>
    </r>
    <r>
      <rPr>
        <sz val="7"/>
        <color rgb="FF000000"/>
        <rFont val="Times New Roman"/>
        <family val="1"/>
        <charset val="1"/>
      </rPr>
      <t xml:space="preserve">  </t>
    </r>
    <r>
      <rPr>
        <sz val="10"/>
        <color rgb="FF000000"/>
        <rFont val="Calibri"/>
        <family val="2"/>
        <charset val="1"/>
      </rPr>
      <t xml:space="preserve">VTPM như nêu trong các mục 266, 267 để lại di chứng sẹo cơ cứng làm biến dạng mặt gây trở ngại đến ăn, nhai và cử động cổ: cộng thêm 30% vào các tỷ lệ tương ứng ở trên.</t>
    </r>
  </si>
  <si>
    <r>
      <rPr>
        <sz val="9"/>
        <color rgb="FF000000"/>
        <rFont val="Times New Roman"/>
        <family val="1"/>
        <charset val="1"/>
      </rPr>
      <t xml:space="preserve">277.</t>
    </r>
    <r>
      <rPr>
        <sz val="7"/>
        <color rgb="FF000000"/>
        <rFont val="Times New Roman"/>
        <family val="1"/>
        <charset val="1"/>
      </rPr>
      <t xml:space="preserve">  </t>
    </r>
    <r>
      <rPr>
        <sz val="10"/>
        <color rgb="FF000000"/>
        <rFont val="Calibri"/>
        <family val="2"/>
        <charset val="1"/>
      </rPr>
      <t xml:space="preserve">VTPM như nêu trong các mục 266, 267 để lại khuyết hổng lớn ở chung quanh hốc miệng, ảnh hưởng nhiều đến ăn uống: cộng thêm 35% vào các tỷ lệ tương ứng ở trên.</t>
    </r>
  </si>
  <si>
    <r>
      <rPr>
        <sz val="9"/>
        <color rgb="FF000000"/>
        <rFont val="Times New Roman"/>
        <family val="1"/>
        <charset val="1"/>
      </rPr>
      <t xml:space="preserve">278.</t>
    </r>
    <r>
      <rPr>
        <sz val="7"/>
        <color rgb="FF000000"/>
        <rFont val="Times New Roman"/>
        <family val="1"/>
        <charset val="1"/>
      </rPr>
      <t xml:space="preserve">  </t>
    </r>
    <r>
      <rPr>
        <sz val="10"/>
        <color rgb="FF000000"/>
        <rFont val="Calibri"/>
        <family val="2"/>
        <charset val="1"/>
      </rPr>
      <t xml:space="preserve">Mất 1 phần hàm ếch làm thông giữa mũi và miệng</t>
    </r>
  </si>
  <si>
    <t xml:space="preserve">MÃ</t>
  </si>
  <si>
    <t xml:space="preserve">Giá trị</t>
  </si>
  <si>
    <t xml:space="preserve">Số tiền bồi thường</t>
  </si>
  <si>
    <t xml:space="preserve">Lũy kế (Y/N)</t>
  </si>
  <si>
    <t xml:space="preserve">Có khấu trừ (Y/N)</t>
  </si>
  <si>
    <t xml:space="preserve">Mô tả</t>
  </si>
  <si>
    <t xml:space="preserve">UI hiển thị (NV XCG)</t>
  </si>
  <si>
    <t xml:space="preserve">Lưu ý</t>
  </si>
  <si>
    <t xml:space="preserve">MT001</t>
  </si>
  <si>
    <t xml:space="preserve">MMT có khấu trừ 500,000đ</t>
  </si>
  <si>
    <t xml:space="preserve">MT002</t>
  </si>
  <si>
    <t xml:space="preserve">MMT có khấu trừ 1,000,000đ</t>
  </si>
  <si>
    <t xml:space="preserve">MT003</t>
  </si>
  <si>
    <t xml:space="preserve">MMT có khấu trừ 2,000,000đ</t>
  </si>
  <si>
    <t xml:space="preserve">MT004</t>
  </si>
  <si>
    <t xml:space="preserve">MMT có khấu trừ 3,000,000đ</t>
  </si>
  <si>
    <t xml:space="preserve">MT005</t>
  </si>
  <si>
    <t xml:space="preserve">MMT có khấu trừ 5,000,000đ</t>
  </si>
  <si>
    <t xml:space="preserve">MT006</t>
  </si>
  <si>
    <t xml:space="preserve">MMT có khấu trừ 10,000,000đ</t>
  </si>
  <si>
    <t xml:space="preserve">MT007</t>
  </si>
  <si>
    <t xml:space="preserve">MMT có khấu trừ 20,000,000đ</t>
  </si>
  <si>
    <t xml:space="preserve">MT008</t>
  </si>
  <si>
    <t xml:space="preserve">MMT có khấu trừ 30,000,000đ</t>
  </si>
  <si>
    <t xml:space="preserve">MT009</t>
  </si>
  <si>
    <t xml:space="preserve">MMT có khấu trừ 50,000,000đ</t>
  </si>
  <si>
    <t xml:space="preserve">MT010</t>
  </si>
  <si>
    <t xml:space="preserve">MMT có khấu trừ lũy kế 500,000đ</t>
  </si>
  <si>
    <t xml:space="preserve">Luỹ kế 500,000</t>
  </si>
  <si>
    <t xml:space="preserve">MT011</t>
  </si>
  <si>
    <t xml:space="preserve">MMT có khấu trừ lũy kế 1,000,000đ</t>
  </si>
  <si>
    <t xml:space="preserve">Luỹ kế 1,000,000</t>
  </si>
  <si>
    <t xml:space="preserve">MT012</t>
  </si>
  <si>
    <t xml:space="preserve">MMT có khấu trừ lũy kế 2,000,000đ</t>
  </si>
  <si>
    <t xml:space="preserve">Luỹ kế 2,000,000</t>
  </si>
  <si>
    <t xml:space="preserve">MT013</t>
  </si>
  <si>
    <t xml:space="preserve">MMT có khấu trừ lũy kế 3,000,000đ</t>
  </si>
  <si>
    <t xml:space="preserve">Luỹ kế 3,000,000</t>
  </si>
  <si>
    <t xml:space="preserve">MT014</t>
  </si>
  <si>
    <t xml:space="preserve">MMT có khấu trừ lũy kế 5,000,000đ</t>
  </si>
  <si>
    <t xml:space="preserve">Luỹ kế 5,000,000</t>
  </si>
  <si>
    <t xml:space="preserve">MT015</t>
  </si>
  <si>
    <t xml:space="preserve">MMT có khấu trừ lũy kế 10,000,000đ</t>
  </si>
  <si>
    <t xml:space="preserve">Luỹ kế 10,000,000</t>
  </si>
  <si>
    <t xml:space="preserve">MT016</t>
  </si>
  <si>
    <t xml:space="preserve">MMT có khấu trừ lũy kế 20,000,000đ</t>
  </si>
  <si>
    <t xml:space="preserve">Luỹ kế 20,000,000</t>
  </si>
  <si>
    <t xml:space="preserve">MT017</t>
  </si>
  <si>
    <t xml:space="preserve">MMT có khấu trừ lũy kế 30,000,000đ</t>
  </si>
  <si>
    <t xml:space="preserve">Luỹ kế 30,000,000</t>
  </si>
  <si>
    <t xml:space="preserve">MT018</t>
  </si>
  <si>
    <t xml:space="preserve">MMT có khấu trừ lũy kế 50,000,000đ</t>
  </si>
  <si>
    <t xml:space="preserve">Luỹ kế 50,000,000</t>
  </si>
  <si>
    <t xml:space="preserve">MT019</t>
  </si>
  <si>
    <t xml:space="preserve">MMT không khấu trừ 500,000đ</t>
  </si>
  <si>
    <t xml:space="preserve">Không áp dụng đối với line XCG</t>
  </si>
  <si>
    <t xml:space="preserve">MT020</t>
  </si>
  <si>
    <t xml:space="preserve">MMT không khấu trừ 1,000,000đ</t>
  </si>
  <si>
    <t xml:space="preserve">MT021</t>
  </si>
  <si>
    <t xml:space="preserve">MMT không khấu trừ 2,000,000đ</t>
  </si>
  <si>
    <t xml:space="preserve">MT022</t>
  </si>
  <si>
    <t xml:space="preserve">MMT không khấu trừ 3,000,000đ</t>
  </si>
  <si>
    <t xml:space="preserve">MT023</t>
  </si>
  <si>
    <t xml:space="preserve">MMT không khấu trừ 5,000,000đ</t>
  </si>
  <si>
    <t xml:space="preserve">MT024</t>
  </si>
  <si>
    <t xml:space="preserve">MMT không khấu trừ 10,000,000đ</t>
  </si>
  <si>
    <t xml:space="preserve">MT025</t>
  </si>
  <si>
    <t xml:space="preserve">MMT không khấu trừ 20,000,000đ</t>
  </si>
  <si>
    <t xml:space="preserve">MT026</t>
  </si>
  <si>
    <t xml:space="preserve">MMT không khấu trừ 30,000,000đ</t>
  </si>
  <si>
    <t xml:space="preserve">MT027</t>
  </si>
  <si>
    <t xml:space="preserve">MMT không khấu trừ 50,000,000đ</t>
  </si>
  <si>
    <t xml:space="preserve">MT028</t>
  </si>
  <si>
    <t xml:space="preserve">10% số tiền bồi thường tối thiểu 3,000,000đ</t>
  </si>
  <si>
    <t xml:space="preserve">Fix cho BS08</t>
  </si>
  <si>
    <t xml:space="preserve">MT030</t>
  </si>
  <si>
    <t xml:space="preserve">0.5% mức trách nhiệm tối thiểu 1,000,000đ</t>
  </si>
  <si>
    <t xml:space="preserve">Fix cho TNDSTN đối với hàng hoá</t>
  </si>
  <si>
    <t xml:space="preserve">MT031</t>
  </si>
  <si>
    <t xml:space="preserve">10% số tiền bồi thường tối thiểu 2,000,000đ</t>
  </si>
  <si>
    <t xml:space="preserve">Fix cho BS07</t>
  </si>
  <si>
    <t xml:space="preserve">MT032</t>
  </si>
  <si>
    <t xml:space="preserve">2% số tiền bảo hiểm tối thiểu 2,000,000đ</t>
  </si>
  <si>
    <t xml:space="preserve">Fix cho BS10</t>
  </si>
  <si>
    <t xml:space="preserve">MT033</t>
  </si>
  <si>
    <t xml:space="preserve">Khác</t>
  </si>
  <si>
    <t xml:space="preserve">Free text</t>
  </si>
  <si>
    <t xml:space="preserve">Giải thích:</t>
  </si>
  <si>
    <t xml:space="preserve">MMT khấu trừ luỹ kế x/vụ: áp dụng khấu trừ x đồng cho 2 vụ đầu tiên, từ vụ thứ 3 trở đi mỗi vụ khấu trừ tăng thêm x đồng (vụ thứ 3 là 2x, thứ 4 là 3x…)</t>
  </si>
  <si>
    <t xml:space="preserve">Tuổi xe (năm hiện hành - năm sản xuất)</t>
  </si>
  <si>
    <t xml:space="preserve">% khấu hao</t>
  </si>
  <si>
    <t xml:space="preserve">001001</t>
  </si>
  <si>
    <t xml:space="preserve">0-3 năm</t>
  </si>
  <si>
    <t xml:space="preserve">001002</t>
  </si>
  <si>
    <t xml:space="preserve">001003</t>
  </si>
  <si>
    <t xml:space="preserve">001004</t>
  </si>
  <si>
    <t xml:space="preserve">001005</t>
  </si>
  <si>
    <t xml:space="preserve">001006</t>
  </si>
  <si>
    <t xml:space="preserve">001007</t>
  </si>
  <si>
    <t xml:space="preserve">001008</t>
  </si>
  <si>
    <t xml:space="preserve">0-1 năm</t>
  </si>
  <si>
    <t xml:space="preserve">001009</t>
  </si>
  <si>
    <t xml:space="preserve">001010</t>
  </si>
  <si>
    <t xml:space="preserve">001011</t>
  </si>
  <si>
    <t xml:space="preserve">002001</t>
  </si>
  <si>
    <t xml:space="preserve">002002</t>
  </si>
  <si>
    <t xml:space="preserve">002003</t>
  </si>
  <si>
    <t xml:space="preserve">002004</t>
  </si>
  <si>
    <t xml:space="preserve">002005</t>
  </si>
  <si>
    <t xml:space="preserve">002006</t>
  </si>
  <si>
    <t xml:space="preserve">002007</t>
  </si>
  <si>
    <t xml:space="preserve">002008</t>
  </si>
  <si>
    <t xml:space="preserve">002009</t>
  </si>
  <si>
    <t xml:space="preserve">002010</t>
  </si>
  <si>
    <t xml:space="preserve">002011</t>
  </si>
  <si>
    <t xml:space="preserve">002012</t>
  </si>
  <si>
    <t xml:space="preserve">003001</t>
  </si>
  <si>
    <t xml:space="preserve">003002</t>
  </si>
  <si>
    <t xml:space="preserve">003003</t>
  </si>
  <si>
    <t xml:space="preserve">1-3 năm</t>
  </si>
  <si>
    <t xml:space="preserve">4-6 năm</t>
  </si>
  <si>
    <t xml:space="preserve">7-10 năm</t>
  </si>
  <si>
    <t xml:space="preserve">&gt;10 năm</t>
  </si>
  <si>
    <t xml:space="preserve">Phạm vi bảo hiểm</t>
  </si>
  <si>
    <t xml:space="preserve">Đâm, va (bao gồm cả va chạm với vật thể khác ngoài xe cơ giới), lật, đổ, chìm, rơi toàn bộ xe, bị các vật thể khác rơi vào;  </t>
  </si>
  <si>
    <t xml:space="preserve">Hỏa hoạn, cháy, nổ;</t>
  </si>
  <si>
    <t xml:space="preserve">Những tai họa bất khả kháng do thiên nhiên gây ra;</t>
  </si>
  <si>
    <t xml:space="preserve">Mất toàn bộ xe do trộm, cướp;</t>
  </si>
  <si>
    <t xml:space="preserve">Hành động ác ý cố tình phá hoại nhưng không phải của Người được bảo hiểm.</t>
  </si>
  <si>
    <t xml:space="preserve">Các chi phí liên quan bồi thường (cộng dồn vào chi phí bồi thường???)</t>
  </si>
  <si>
    <t xml:space="preserve">Chi phí ngăn ngừa hạn chế tổn thất phát sinh thêm; </t>
  </si>
  <si>
    <t xml:space="preserve">Chi phí cứu hộ và vận chuyển xe bị thiệt hại tới nơi sửa chữa gần nhất tối đa không vượt quá 10% số tiền bảo hiểm.</t>
  </si>
</sst>
</file>

<file path=xl/styles.xml><?xml version="1.0" encoding="utf-8"?>
<styleSheet xmlns="http://schemas.openxmlformats.org/spreadsheetml/2006/main">
  <numFmts count="11">
    <numFmt numFmtId="164" formatCode="General"/>
    <numFmt numFmtId="165" formatCode="_-* #,##0.00_-;\-* #,##0.00_-;_-* \-??_-;_-@_-"/>
    <numFmt numFmtId="166" formatCode="_(* #,##0.00_);_(* \(#,##0.00\);_(* \-??_);_(@_)"/>
    <numFmt numFmtId="167" formatCode="_(* #,##0_);_(* \(#,##0\);_(* \-??_);_(@_)"/>
    <numFmt numFmtId="168" formatCode="0.00%"/>
    <numFmt numFmtId="169" formatCode="m/d/yyyy"/>
    <numFmt numFmtId="170" formatCode="0%"/>
    <numFmt numFmtId="171" formatCode="0.0%"/>
    <numFmt numFmtId="172" formatCode="0.0000%"/>
    <numFmt numFmtId="173" formatCode="_(* #,##0.0_);_(* \(#,##0.0\);_(* \-?_);_(@_)"/>
    <numFmt numFmtId="174" formatCode="d\-mmm"/>
  </numFmts>
  <fonts count="2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sz val="11"/>
      <color rgb="FF385724"/>
      <name val="Calibri"/>
      <family val="2"/>
      <charset val="1"/>
    </font>
    <font>
      <sz val="9"/>
      <color rgb="FF000000"/>
      <name val="Tahoma"/>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
      <sz val="11"/>
      <name val="Calibri"/>
      <family val="2"/>
      <charset val="1"/>
    </font>
    <font>
      <sz val="7"/>
      <color rgb="FF000000"/>
      <name val="Times New Roman"/>
      <family val="1"/>
      <charset val="1"/>
    </font>
    <font>
      <b val="true"/>
      <u val="single"/>
      <sz val="10"/>
      <color rgb="FF000000"/>
      <name val="Calibri"/>
      <family val="2"/>
      <charset val="1"/>
    </font>
    <font>
      <sz val="9"/>
      <color rgb="FF000000"/>
      <name val="Times New Roman"/>
      <family val="1"/>
      <charset val="1"/>
    </font>
    <font>
      <sz val="10"/>
      <color rgb="FF000000"/>
      <name val="Times New Roman"/>
      <family val="1"/>
      <charset val="1"/>
    </font>
    <font>
      <vertAlign val="superscript"/>
      <sz val="10"/>
      <color rgb="FF000000"/>
      <name val="Calibri"/>
      <family val="2"/>
      <charset val="1"/>
    </font>
    <font>
      <b val="true"/>
      <u val="single"/>
      <sz val="11"/>
      <color rgb="FF000000"/>
      <name val="Calibri"/>
      <family val="2"/>
      <charset val="1"/>
    </font>
    <font>
      <b val="true"/>
      <sz val="9"/>
      <color rgb="FF000000"/>
      <name val="Tahoma"/>
      <family val="2"/>
      <charset val="1"/>
    </font>
    <font>
      <sz val="11"/>
      <color rgb="FFBF9000"/>
      <name val="Calibri"/>
      <family val="2"/>
      <charset val="1"/>
    </font>
  </fonts>
  <fills count="16">
    <fill>
      <patternFill patternType="none"/>
    </fill>
    <fill>
      <patternFill patternType="gray125"/>
    </fill>
    <fill>
      <patternFill patternType="solid">
        <fgColor rgb="FFF8CBAD"/>
        <bgColor rgb="FFFFC7CE"/>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FFC000"/>
        <bgColor rgb="FFF4B183"/>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D6DCE5"/>
        <bgColor rgb="FFD9D9D9"/>
      </patternFill>
    </fill>
    <fill>
      <patternFill patternType="solid">
        <fgColor rgb="FFE2F0D9"/>
        <bgColor rgb="FFD6DCE5"/>
      </patternFill>
    </fill>
    <fill>
      <patternFill patternType="solid">
        <fgColor rgb="FFD9D9D9"/>
        <bgColor rgb="FFD6DCE5"/>
      </patternFill>
    </fill>
    <fill>
      <patternFill patternType="solid">
        <fgColor rgb="FFB4C7E7"/>
        <bgColor rgb="FFD0CECE"/>
      </patternFill>
    </fill>
    <fill>
      <patternFill patternType="solid">
        <fgColor rgb="FFF4B183"/>
        <bgColor rgb="FFF8CBAD"/>
      </patternFill>
    </fill>
    <fill>
      <patternFill patternType="solid">
        <fgColor rgb="FF92D050"/>
        <bgColor rgb="FFA9D18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7" fontId="5" fillId="2" borderId="0" xfId="15"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7" fontId="0" fillId="6" borderId="0" xfId="15" applyFont="true" applyBorder="true" applyAlignment="true" applyProtection="tru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9"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7"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true" applyBorder="false" applyAlignment="true" applyProtection="false">
      <alignment horizontal="left" vertical="bottom" textRotation="0" wrapText="false" indent="3"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7" fontId="4" fillId="0" borderId="1" xfId="2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general" vertical="center" textRotation="0" wrapText="true" indent="0" shrinkToFit="false"/>
      <protection locked="true" hidden="false"/>
    </xf>
    <xf numFmtId="164" fontId="8" fillId="10" borderId="1" xfId="0" applyFont="true" applyBorder="true" applyAlignment="true" applyProtection="false">
      <alignment horizontal="left" vertical="center" textRotation="0" wrapText="true" indent="0" shrinkToFit="false"/>
      <protection locked="true" hidden="false"/>
    </xf>
    <xf numFmtId="164" fontId="8" fillId="10" borderId="1" xfId="0" applyFont="true" applyBorder="true" applyAlignment="true" applyProtection="false">
      <alignment horizontal="general" vertical="center"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7" fontId="0" fillId="10" borderId="1" xfId="20" applyFont="true" applyBorder="true" applyAlignment="true" applyProtection="true">
      <alignment horizontal="right" vertical="center" textRotation="0" wrapText="true" indent="0" shrinkToFit="false"/>
      <protection locked="true" hidden="false"/>
    </xf>
    <xf numFmtId="164" fontId="8" fillId="10" borderId="2" xfId="0" applyFont="true" applyBorder="true" applyAlignment="true" applyProtection="false">
      <alignment horizontal="general" vertical="center" textRotation="0" wrapText="true" indent="0" shrinkToFit="false"/>
      <protection locked="true" hidden="false"/>
    </xf>
    <xf numFmtId="167" fontId="0" fillId="10" borderId="1" xfId="20" applyFont="true" applyBorder="true" applyAlignment="true" applyProtection="true">
      <alignment horizontal="general" vertical="bottom" textRotation="0" wrapText="true" indent="0" shrinkToFit="false"/>
      <protection locked="true" hidden="false"/>
    </xf>
    <xf numFmtId="164" fontId="0" fillId="11" borderId="1" xfId="0" applyFont="true" applyBorder="true" applyAlignment="true" applyProtection="false">
      <alignment horizontal="general" vertical="center" textRotation="0" wrapText="true" indent="0" shrinkToFit="false"/>
      <protection locked="true" hidden="false"/>
    </xf>
    <xf numFmtId="164" fontId="8" fillId="11" borderId="2" xfId="0" applyFont="true" applyBorder="true" applyAlignment="true" applyProtection="false">
      <alignment horizontal="general" vertical="center" textRotation="0" wrapText="true" indent="0" shrinkToFit="false"/>
      <protection locked="true" hidden="false"/>
    </xf>
    <xf numFmtId="164" fontId="8" fillId="11" borderId="1" xfId="0" applyFont="true" applyBorder="true" applyAlignment="true" applyProtection="false">
      <alignment horizontal="general"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73" fontId="0" fillId="11" borderId="1" xfId="0" applyFont="false" applyBorder="tru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left" vertical="center" textRotation="0" wrapText="false" indent="0" shrinkToFit="false"/>
      <protection locked="true" hidden="false"/>
    </xf>
    <xf numFmtId="164" fontId="8" fillId="12" borderId="1" xfId="0" applyFont="true" applyBorder="true" applyAlignment="true" applyProtection="false">
      <alignment horizontal="left" vertical="center" textRotation="0" wrapText="true" indent="0" shrinkToFit="false"/>
      <protection locked="true" hidden="false"/>
    </xf>
    <xf numFmtId="164" fontId="8" fillId="12" borderId="1" xfId="0" applyFont="true" applyBorder="true" applyAlignment="true" applyProtection="false">
      <alignment horizontal="general" vertical="center" textRotation="0" wrapText="tru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7" fontId="0" fillId="12" borderId="1" xfId="20" applyFont="true" applyBorder="true" applyAlignment="true" applyProtection="true">
      <alignment horizontal="general" vertical="bottom" textRotation="0" wrapText="tru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8" fillId="10" borderId="1" xfId="0" applyFont="true" applyBorder="true" applyAlignment="true" applyProtection="false">
      <alignment horizontal="general" vertical="center" textRotation="0" wrapText="false" indent="0" shrinkToFit="false"/>
      <protection locked="true" hidden="false"/>
    </xf>
    <xf numFmtId="168" fontId="8" fillId="10" borderId="1" xfId="19" applyFont="true" applyBorder="true" applyAlignment="true" applyProtection="true">
      <alignment horizontal="center" vertical="center" textRotation="0" wrapText="false" indent="0" shrinkToFit="false"/>
      <protection locked="true" hidden="false"/>
    </xf>
    <xf numFmtId="168" fontId="8" fillId="10" borderId="1" xfId="19" applyFont="true" applyBorder="true" applyAlignment="true" applyProtection="true">
      <alignment horizontal="center" vertical="center" textRotation="0" wrapText="true" indent="0" shrinkToFit="false"/>
      <protection locked="true" hidden="false"/>
    </xf>
    <xf numFmtId="167" fontId="0" fillId="10" borderId="1" xfId="15" applyFont="true" applyBorder="true" applyAlignment="true" applyProtection="true">
      <alignment horizontal="center" vertical="bottom" textRotation="0" wrapText="false" indent="0" shrinkToFit="false"/>
      <protection locked="true" hidden="false"/>
    </xf>
    <xf numFmtId="168" fontId="0" fillId="10" borderId="1" xfId="19" applyFont="true" applyBorder="true" applyAlignment="true" applyProtection="true">
      <alignment horizontal="center" vertical="bottom" textRotation="0" wrapText="false" indent="0" shrinkToFit="false"/>
      <protection locked="true" hidden="false"/>
    </xf>
    <xf numFmtId="168" fontId="5" fillId="10" borderId="1" xfId="19" applyFont="true" applyBorder="true" applyAlignment="true" applyProtection="true">
      <alignment horizontal="center" vertical="bottom" textRotation="0" wrapText="false" indent="0" shrinkToFit="false"/>
      <protection locked="true" hidden="false"/>
    </xf>
    <xf numFmtId="168" fontId="10" fillId="10" borderId="1" xfId="19" applyFont="true" applyBorder="true" applyAlignment="true" applyProtection="true">
      <alignment horizontal="center" vertical="center" textRotation="0" wrapText="false" indent="0" shrinkToFit="false"/>
      <protection locked="true" hidden="false"/>
    </xf>
    <xf numFmtId="168" fontId="8" fillId="10" borderId="1" xfId="19" applyFont="true" applyBorder="true" applyAlignment="true" applyProtection="true">
      <alignment horizontal="general" vertical="center" textRotation="0" wrapText="false" indent="0" shrinkToFit="false"/>
      <protection locked="true" hidden="false"/>
    </xf>
    <xf numFmtId="168" fontId="10" fillId="10" borderId="1" xfId="19" applyFont="true" applyBorder="true" applyAlignment="true" applyProtection="true">
      <alignment horizontal="center" vertical="center" textRotation="0" wrapText="true" indent="0" shrinkToFit="false"/>
      <protection locked="true" hidden="false"/>
    </xf>
    <xf numFmtId="168" fontId="8" fillId="10" borderId="1" xfId="19" applyFont="true" applyBorder="true" applyAlignment="true" applyProtection="true">
      <alignment horizontal="right" vertical="center" textRotation="0" wrapText="false" indent="0" shrinkToFit="false"/>
      <protection locked="true" hidden="false"/>
    </xf>
    <xf numFmtId="164" fontId="8" fillId="13" borderId="1" xfId="0" applyFont="true" applyBorder="true" applyAlignment="true" applyProtection="false">
      <alignment horizontal="general" vertical="center" textRotation="0" wrapText="false" indent="0" shrinkToFit="false"/>
      <protection locked="true" hidden="false"/>
    </xf>
    <xf numFmtId="168" fontId="8" fillId="11" borderId="1" xfId="19" applyFont="true" applyBorder="true" applyAlignment="true" applyProtection="true">
      <alignment horizontal="center" vertical="center" textRotation="0" wrapText="false" indent="0" shrinkToFit="false"/>
      <protection locked="true" hidden="false"/>
    </xf>
    <xf numFmtId="168" fontId="8"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0" fillId="11" borderId="1" xfId="19" applyFont="true" applyBorder="true" applyAlignment="true" applyProtection="true">
      <alignment horizontal="center" vertical="center" textRotation="0" wrapText="false" indent="0" shrinkToFit="false"/>
      <protection locked="true" hidden="false"/>
    </xf>
    <xf numFmtId="168" fontId="8" fillId="11" borderId="1" xfId="19" applyFont="true" applyBorder="true" applyAlignment="true" applyProtection="true">
      <alignment horizontal="general" vertical="center" textRotation="0" wrapText="false" indent="0" shrinkToFit="false"/>
      <protection locked="true" hidden="false"/>
    </xf>
    <xf numFmtId="164" fontId="8" fillId="11" borderId="1" xfId="0" applyFont="true" applyBorder="true" applyAlignment="true" applyProtection="false">
      <alignment horizontal="general" vertical="center" textRotation="0" wrapText="false" indent="0" shrinkToFit="false"/>
      <protection locked="true" hidden="false"/>
    </xf>
    <xf numFmtId="164" fontId="8" fillId="14" borderId="1" xfId="0" applyFont="true" applyBorder="true" applyAlignment="true" applyProtection="false">
      <alignment horizontal="general" vertical="center" textRotation="0" wrapText="false" indent="0" shrinkToFit="false"/>
      <protection locked="true" hidden="false"/>
    </xf>
    <xf numFmtId="168" fontId="8" fillId="11" borderId="2" xfId="19" applyFont="true" applyBorder="true" applyAlignment="true" applyProtection="true">
      <alignment horizontal="center" vertical="center" textRotation="0" wrapText="false" indent="0" shrinkToFit="false"/>
      <protection locked="true" hidden="false"/>
    </xf>
    <xf numFmtId="168" fontId="8" fillId="11" borderId="2" xfId="19" applyFont="true" applyBorder="true" applyAlignment="true" applyProtection="true">
      <alignment horizontal="center" vertical="center" textRotation="0" wrapText="true" indent="0" shrinkToFit="false"/>
      <protection locked="true" hidden="false"/>
    </xf>
    <xf numFmtId="167" fontId="0" fillId="11" borderId="2" xfId="15" applyFont="true" applyBorder="true" applyAlignment="true" applyProtection="true">
      <alignment horizontal="center" vertical="bottom" textRotation="0" wrapText="false" indent="0" shrinkToFit="false"/>
      <protection locked="true" hidden="false"/>
    </xf>
    <xf numFmtId="168" fontId="0" fillId="11" borderId="2" xfId="19" applyFont="true" applyBorder="true" applyAlignment="true" applyProtection="true">
      <alignment horizontal="center" vertical="bottom" textRotation="0" wrapText="false" indent="0" shrinkToFit="false"/>
      <protection locked="true" hidden="false"/>
    </xf>
    <xf numFmtId="168" fontId="5" fillId="11" borderId="2" xfId="19" applyFont="true" applyBorder="true" applyAlignment="true" applyProtection="true">
      <alignment horizontal="center" vertical="bottom" textRotation="0" wrapText="false" indent="0" shrinkToFit="false"/>
      <protection locked="true" hidden="false"/>
    </xf>
    <xf numFmtId="168" fontId="8" fillId="11" borderId="2" xfId="19" applyFont="true" applyBorder="true" applyAlignment="true" applyProtection="true">
      <alignment horizontal="right" vertical="center" textRotation="0" wrapText="false" indent="0" shrinkToFit="false"/>
      <protection locked="true" hidden="false"/>
    </xf>
    <xf numFmtId="164" fontId="0" fillId="12" borderId="2" xfId="0" applyFont="true" applyBorder="true" applyAlignment="true" applyProtection="false">
      <alignment horizontal="general" vertical="center" textRotation="0" wrapText="false" indent="0" shrinkToFit="false"/>
      <protection locked="true" hidden="false"/>
    </xf>
    <xf numFmtId="164" fontId="8" fillId="12" borderId="2" xfId="0" applyFont="true" applyBorder="true" applyAlignment="true" applyProtection="false">
      <alignment horizontal="general" vertical="center" textRotation="0" wrapText="false" indent="0" shrinkToFit="false"/>
      <protection locked="true" hidden="false"/>
    </xf>
    <xf numFmtId="168" fontId="8" fillId="12" borderId="2" xfId="19" applyFont="true" applyBorder="true" applyAlignment="true" applyProtection="true">
      <alignment horizontal="center" vertical="center" textRotation="0" wrapText="false" indent="0" shrinkToFit="false"/>
      <protection locked="true" hidden="false"/>
    </xf>
    <xf numFmtId="168" fontId="12" fillId="12" borderId="2" xfId="19" applyFont="true" applyBorder="true" applyAlignment="true" applyProtection="true">
      <alignment horizontal="center" vertical="center" textRotation="0" wrapText="false" indent="0" shrinkToFit="false"/>
      <protection locked="true" hidden="false"/>
    </xf>
    <xf numFmtId="168" fontId="12"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8" fontId="8" fillId="12" borderId="2" xfId="19" applyFont="true" applyBorder="true" applyAlignment="true" applyProtection="true">
      <alignment horizontal="center" vertical="center" textRotation="0" wrapText="true" indent="0" shrinkToFit="false"/>
      <protection locked="true" hidden="false"/>
    </xf>
    <xf numFmtId="168" fontId="0" fillId="12" borderId="2" xfId="19" applyFont="true" applyBorder="true" applyAlignment="true" applyProtection="true">
      <alignment horizontal="center" vertical="bottom" textRotation="0" wrapText="false" indent="0" shrinkToFit="false"/>
      <protection locked="true" hidden="false"/>
    </xf>
    <xf numFmtId="168" fontId="5" fillId="12" borderId="2" xfId="19" applyFont="true" applyBorder="true" applyAlignment="true" applyProtection="true">
      <alignment horizontal="center" vertical="bottom" textRotation="0" wrapText="false" indent="0" shrinkToFit="false"/>
      <protection locked="true" hidden="false"/>
    </xf>
    <xf numFmtId="168" fontId="0" fillId="15" borderId="2" xfId="19" applyFont="true" applyBorder="true" applyAlignment="true" applyProtection="true">
      <alignment horizontal="center" vertical="bottom" textRotation="0" wrapText="false" indent="0" shrinkToFit="false"/>
      <protection locked="true" hidden="false"/>
    </xf>
    <xf numFmtId="168" fontId="10" fillId="12" borderId="1" xfId="19" applyFont="true" applyBorder="true" applyAlignment="true" applyProtection="true">
      <alignment horizontal="center" vertical="center" textRotation="0" wrapText="false" indent="0" shrinkToFit="false"/>
      <protection locked="true" hidden="false"/>
    </xf>
    <xf numFmtId="168" fontId="8" fillId="12" borderId="1" xfId="19" applyFont="true" applyBorder="true" applyAlignment="true" applyProtection="true">
      <alignment horizontal="general"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false" indent="0" shrinkToFit="false"/>
      <protection locked="true" hidden="false"/>
    </xf>
    <xf numFmtId="164" fontId="8" fillId="12" borderId="1" xfId="0" applyFont="true" applyBorder="true" applyAlignment="true" applyProtection="false">
      <alignment horizontal="general" vertical="center" textRotation="0" wrapText="false" indent="0" shrinkToFit="false"/>
      <protection locked="true" hidden="false"/>
    </xf>
    <xf numFmtId="168" fontId="8" fillId="12" borderId="1" xfId="19" applyFont="true" applyBorder="true" applyAlignment="true" applyProtection="true">
      <alignment horizontal="center" vertical="center" textRotation="0" wrapText="false" indent="0" shrinkToFit="false"/>
      <protection locked="true" hidden="false"/>
    </xf>
    <xf numFmtId="168" fontId="12" fillId="12" borderId="1" xfId="19" applyFont="true" applyBorder="true" applyAlignment="true" applyProtection="true">
      <alignment horizontal="center" vertical="center" textRotation="0" wrapText="false" indent="0" shrinkToFit="false"/>
      <protection locked="true" hidden="false"/>
    </xf>
    <xf numFmtId="168" fontId="12"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8" fontId="8" fillId="12" borderId="1" xfId="19" applyFont="true" applyBorder="true" applyAlignment="true" applyProtection="true">
      <alignment horizontal="center" vertical="center" textRotation="0" wrapText="true" indent="0" shrinkToFit="false"/>
      <protection locked="true" hidden="false"/>
    </xf>
    <xf numFmtId="168" fontId="0" fillId="12" borderId="1" xfId="19" applyFont="true" applyBorder="true" applyAlignment="true" applyProtection="true">
      <alignment horizontal="center" vertical="bottom" textRotation="0" wrapText="false" indent="0" shrinkToFit="false"/>
      <protection locked="true" hidden="false"/>
    </xf>
    <xf numFmtId="168" fontId="5" fillId="12" borderId="1" xfId="19" applyFont="true" applyBorder="true" applyAlignment="true" applyProtection="true">
      <alignment horizontal="center" vertical="bottom" textRotation="0" wrapText="false" indent="0" shrinkToFit="false"/>
      <protection locked="true" hidden="false"/>
    </xf>
    <xf numFmtId="168" fontId="8" fillId="12" borderId="1" xfId="19" applyFont="true" applyBorder="true" applyAlignment="true" applyProtection="true">
      <alignment horizontal="righ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8" fontId="8" fillId="0" borderId="0" xfId="19" applyFont="true" applyBorder="true" applyAlignment="true" applyProtection="true">
      <alignment horizontal="center" vertical="center" textRotation="0" wrapText="false" indent="0" shrinkToFit="false"/>
      <protection locked="true" hidden="false"/>
    </xf>
    <xf numFmtId="168" fontId="12" fillId="0" borderId="0" xfId="19" applyFont="true" applyBorder="true" applyAlignment="true" applyProtection="true">
      <alignment horizontal="center" vertical="center" textRotation="0" wrapText="false" indent="0" shrinkToFit="false"/>
      <protection locked="true" hidden="false"/>
    </xf>
    <xf numFmtId="168" fontId="12"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8"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7" fontId="12" fillId="0" borderId="0" xfId="15"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8" fontId="4" fillId="0" borderId="0" xfId="19"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7" fontId="8"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8"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10" borderId="1" xfId="0" applyFont="true" applyBorder="true" applyAlignment="true" applyProtection="false">
      <alignment horizontal="general" vertical="center" textRotation="0" wrapText="false" indent="0" shrinkToFit="false"/>
      <protection locked="true" hidden="false"/>
    </xf>
    <xf numFmtId="164" fontId="10" fillId="11" borderId="1" xfId="0" applyFont="true" applyBorder="true" applyAlignment="true" applyProtection="false">
      <alignment horizontal="general"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4" fillId="0" borderId="1" xfId="15" applyFont="true" applyBorder="true" applyAlignment="true" applyProtection="true">
      <alignment horizontal="center" vertical="center" textRotation="0" wrapText="true" indent="0" shrinkToFit="false"/>
      <protection locked="true" hidden="false"/>
    </xf>
    <xf numFmtId="167" fontId="0" fillId="0" borderId="4"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7" fontId="4" fillId="0" borderId="1" xfId="15" applyFont="true" applyBorder="true" applyAlignment="true" applyProtection="true">
      <alignment horizontal="center" vertical="center" textRotation="0" wrapText="tru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8" fillId="0" borderId="0" xfId="0" applyFont="true" applyBorder="false" applyAlignment="true" applyProtection="false">
      <alignment horizontal="justify" vertical="center" textRotation="0" wrapText="false" indent="0" shrinkToFit="false"/>
      <protection locked="true" hidden="false"/>
    </xf>
    <xf numFmtId="170" fontId="8" fillId="0" borderId="0" xfId="0" applyFont="true" applyBorder="false" applyAlignment="true" applyProtection="false">
      <alignment horizontal="justify" vertical="center" textRotation="0" wrapText="false" indent="0" shrinkToFit="false"/>
      <protection locked="true" hidden="false"/>
    </xf>
    <xf numFmtId="164" fontId="15" fillId="0" borderId="0" xfId="0" applyFont="true" applyBorder="false" applyAlignment="true" applyProtection="false">
      <alignment horizontal="justify" vertical="center" textRotation="0" wrapText="false" indent="0" shrinkToFit="false"/>
      <protection locked="true" hidden="false"/>
    </xf>
    <xf numFmtId="164" fontId="16" fillId="0" borderId="0" xfId="0" applyFont="true" applyBorder="false" applyAlignment="true" applyProtection="false">
      <alignment horizontal="justify" vertical="center" textRotation="0" wrapText="false" indent="0" shrinkToFit="false"/>
      <protection locked="true" hidden="false"/>
    </xf>
    <xf numFmtId="164" fontId="17"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7" fontId="13" fillId="0" borderId="0" xfId="15" applyFont="true" applyBorder="true" applyAlignment="true" applyProtection="true">
      <alignment horizontal="general" vertical="bottom" textRotation="0" wrapText="false" indent="0" shrinkToFit="false"/>
      <protection locked="true" hidden="false"/>
    </xf>
    <xf numFmtId="170" fontId="13" fillId="0" borderId="0" xfId="0" applyFont="true" applyBorder="false" applyAlignment="false" applyProtection="false">
      <alignment horizontal="general" vertical="bottom" textRotation="0" wrapText="false" indent="0" shrinkToFit="false"/>
      <protection locked="true" hidden="false"/>
    </xf>
    <xf numFmtId="171" fontId="13"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center" textRotation="0" wrapText="false" indent="0" shrinkToFit="false"/>
      <protection locked="true" hidden="false"/>
    </xf>
    <xf numFmtId="174" fontId="0" fillId="0" borderId="0" xfId="0" applyFont="true" applyBorder="false" applyAlignment="true" applyProtection="false">
      <alignment horizontal="justify"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767171"/>
      <rgbColor rgb="FFA9D18E"/>
      <rgbColor rgb="FF993366"/>
      <rgbColor rgb="FFFFC7CE"/>
      <rgbColor rgb="FFD6DC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4B183"/>
      <rgbColor rgb="FFCC99FF"/>
      <rgbColor rgb="FFF8CBAD"/>
      <rgbColor rgb="FF3366FF"/>
      <rgbColor rgb="FF33CCCC"/>
      <rgbColor rgb="FF92D050"/>
      <rgbColor rgb="FFFFC000"/>
      <rgbColor rgb="FFBF9000"/>
      <rgbColor rgb="FFFF6600"/>
      <rgbColor rgb="FF666699"/>
      <rgbColor rgb="FFAFABAB"/>
      <rgbColor rgb="FF003366"/>
      <rgbColor rgb="FF70AD47"/>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4.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W158:X158 C3"/>
    </sheetView>
  </sheetViews>
  <sheetFormatPr defaultColWidth="8.55078125" defaultRowHeight="15" zeroHeight="false" outlineLevelRow="0" outlineLevelCol="0"/>
  <cols>
    <col collapsed="false" customWidth="true" hidden="false" outlineLevel="0" max="2" min="1" style="0" width="34"/>
    <col collapsed="false" customWidth="true" hidden="false" outlineLevel="0" max="3" min="3" style="0" width="82.15"/>
  </cols>
  <sheetData>
    <row r="1" customFormat="false" ht="15" hidden="false" customHeight="false" outlineLevel="0" collapsed="false">
      <c r="A1" s="1" t="s">
        <v>0</v>
      </c>
      <c r="B1" s="1"/>
      <c r="C1" s="2" t="s">
        <v>1</v>
      </c>
    </row>
    <row r="2" customFormat="false" ht="15" hidden="false" customHeight="false" outlineLevel="0" collapsed="false">
      <c r="A2" s="3" t="s">
        <v>2</v>
      </c>
      <c r="B2" s="3" t="s">
        <v>3</v>
      </c>
      <c r="C2" s="3" t="s">
        <v>4</v>
      </c>
    </row>
    <row r="3" customFormat="false" ht="15" hidden="false" customHeight="false" outlineLevel="0" collapsed="false">
      <c r="A3" s="3" t="s">
        <v>5</v>
      </c>
      <c r="B3" s="3" t="s">
        <v>6</v>
      </c>
      <c r="C3" s="3" t="s">
        <v>7</v>
      </c>
    </row>
    <row r="4" customFormat="false" ht="15" hidden="false" customHeight="false" outlineLevel="0" collapsed="false">
      <c r="A4" s="3" t="s">
        <v>8</v>
      </c>
      <c r="B4" s="3" t="s">
        <v>9</v>
      </c>
      <c r="C4" s="3" t="s">
        <v>10</v>
      </c>
    </row>
    <row r="5" customFormat="false" ht="15" hidden="false" customHeight="false" outlineLevel="0" collapsed="false">
      <c r="A5" s="3" t="s">
        <v>11</v>
      </c>
      <c r="B5" s="3" t="s">
        <v>12</v>
      </c>
      <c r="C5" s="3" t="s">
        <v>13</v>
      </c>
    </row>
    <row r="6" customFormat="false" ht="15" hidden="false" customHeight="false" outlineLevel="0" collapsed="false">
      <c r="A6" s="3" t="s">
        <v>14</v>
      </c>
      <c r="B6" s="3" t="s">
        <v>15</v>
      </c>
      <c r="C6" s="3" t="s">
        <v>16</v>
      </c>
    </row>
    <row r="7" customFormat="false" ht="15" hidden="false" customHeight="false" outlineLevel="0" collapsed="false">
      <c r="A7" s="3" t="s">
        <v>17</v>
      </c>
      <c r="B7" s="3" t="s">
        <v>18</v>
      </c>
      <c r="C7" s="3" t="s">
        <v>19</v>
      </c>
    </row>
    <row r="8" customFormat="false" ht="15" hidden="false" customHeight="false" outlineLevel="0" collapsed="false">
      <c r="A8" s="3" t="s">
        <v>20</v>
      </c>
      <c r="B8" s="3" t="s">
        <v>21</v>
      </c>
      <c r="C8" s="3" t="s">
        <v>22</v>
      </c>
    </row>
    <row r="9" customFormat="false" ht="15" hidden="false" customHeight="false" outlineLevel="0" collapsed="false">
      <c r="A9" s="3" t="s">
        <v>23</v>
      </c>
      <c r="B9" s="3" t="s">
        <v>24</v>
      </c>
      <c r="C9" s="3" t="s">
        <v>25</v>
      </c>
    </row>
    <row r="10" customFormat="false" ht="15" hidden="false" customHeight="false" outlineLevel="0" collapsed="false">
      <c r="A10" s="3" t="s">
        <v>26</v>
      </c>
      <c r="B10" s="3" t="s">
        <v>27</v>
      </c>
      <c r="C10" s="3" t="s">
        <v>28</v>
      </c>
    </row>
    <row r="11" customFormat="false" ht="15" hidden="false" customHeight="false" outlineLevel="0" collapsed="false">
      <c r="A11" s="3" t="s">
        <v>29</v>
      </c>
      <c r="B11" s="3" t="s">
        <v>30</v>
      </c>
      <c r="C11" s="4" t="s">
        <v>31</v>
      </c>
    </row>
    <row r="12" customFormat="false" ht="15" hidden="false" customHeight="false" outlineLevel="0" collapsed="false">
      <c r="A12" s="3" t="s">
        <v>32</v>
      </c>
      <c r="B12" s="3" t="s">
        <v>33</v>
      </c>
      <c r="C12" s="3" t="s">
        <v>34</v>
      </c>
    </row>
    <row r="13" customFormat="false" ht="15" hidden="false" customHeight="false" outlineLevel="0" collapsed="false">
      <c r="A13" s="3" t="s">
        <v>35</v>
      </c>
      <c r="B13" s="3" t="s">
        <v>36</v>
      </c>
      <c r="C13" s="3" t="s">
        <v>37</v>
      </c>
    </row>
    <row r="14" customFormat="false" ht="15" hidden="false" customHeight="false" outlineLevel="0" collapsed="false">
      <c r="A14" s="3" t="s">
        <v>38</v>
      </c>
      <c r="B14" s="3" t="s">
        <v>39</v>
      </c>
      <c r="C14" s="3" t="s">
        <v>40</v>
      </c>
    </row>
    <row r="15" customFormat="false" ht="15" hidden="false" customHeight="false" outlineLevel="0" collapsed="false">
      <c r="A15" s="3" t="s">
        <v>41</v>
      </c>
      <c r="B15" s="3" t="s">
        <v>42</v>
      </c>
      <c r="C15" s="3" t="s">
        <v>43</v>
      </c>
    </row>
    <row r="16" customFormat="false" ht="15" hidden="false" customHeight="false" outlineLevel="0" collapsed="false">
      <c r="A16" s="3" t="s">
        <v>44</v>
      </c>
      <c r="B16" s="3" t="s">
        <v>45</v>
      </c>
      <c r="C16" s="4" t="s">
        <v>46</v>
      </c>
    </row>
    <row r="17" customFormat="false" ht="15" hidden="false" customHeight="false" outlineLevel="0" collapsed="false">
      <c r="A17" s="3" t="s">
        <v>47</v>
      </c>
      <c r="B17" s="3" t="s">
        <v>48</v>
      </c>
      <c r="C17" s="3" t="s">
        <v>49</v>
      </c>
    </row>
    <row r="18" customFormat="false" ht="15" hidden="false" customHeight="false" outlineLevel="0" collapsed="false">
      <c r="A18" s="3" t="s">
        <v>50</v>
      </c>
      <c r="B18" s="3" t="s">
        <v>51</v>
      </c>
      <c r="C18" s="3" t="s">
        <v>52</v>
      </c>
    </row>
    <row r="19" customFormat="false" ht="15" hidden="false" customHeight="false" outlineLevel="0" collapsed="false">
      <c r="A19" s="3" t="s">
        <v>53</v>
      </c>
      <c r="B19" s="3" t="s">
        <v>54</v>
      </c>
      <c r="C19" s="3" t="s">
        <v>55</v>
      </c>
    </row>
    <row r="20" customFormat="false" ht="15" hidden="false" customHeight="false" outlineLevel="0" collapsed="false">
      <c r="A20" s="3" t="s">
        <v>56</v>
      </c>
      <c r="B20" s="3" t="s">
        <v>57</v>
      </c>
      <c r="C20" s="3" t="s">
        <v>58</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G186"/>
  <sheetViews>
    <sheetView showFormulas="false" showGridLines="true" showRowColHeaders="true" showZeros="true" rightToLeft="false" tabSelected="false" showOutlineSymbols="true" defaultGridColor="true" view="normal" topLeftCell="A78" colorId="64" zoomScale="100" zoomScaleNormal="100" zoomScalePageLayoutView="100" workbookViewId="0">
      <selection pane="topLeft" activeCell="H98" activeCellId="1" sqref="W158:X158 H98"/>
    </sheetView>
  </sheetViews>
  <sheetFormatPr defaultColWidth="9.15625" defaultRowHeight="15" zeroHeight="false" outlineLevelRow="0" outlineLevelCol="0"/>
  <cols>
    <col collapsed="false" customWidth="true" hidden="false" outlineLevel="0" max="2" min="2" style="0" width="16.71"/>
    <col collapsed="false" customWidth="true" hidden="false" outlineLevel="0" max="3" min="3" style="0" width="15.42"/>
    <col collapsed="false" customWidth="true" hidden="false" outlineLevel="0" max="5" min="4" style="0" width="17.42"/>
  </cols>
  <sheetData>
    <row r="1" customFormat="false" ht="15" hidden="false" customHeight="false" outlineLevel="0" collapsed="false">
      <c r="A1" s="0" t="s">
        <v>415</v>
      </c>
      <c r="B1" s="0" t="s">
        <v>416</v>
      </c>
      <c r="C1" s="0" t="s">
        <v>359</v>
      </c>
      <c r="D1" s="0" t="s">
        <v>417</v>
      </c>
      <c r="G1" s="0" t="s">
        <v>418</v>
      </c>
    </row>
    <row r="2" customFormat="false" ht="15" hidden="false" customHeight="false" outlineLevel="0" collapsed="false">
      <c r="A2" s="0" t="s">
        <v>362</v>
      </c>
      <c r="B2" s="0" t="s">
        <v>419</v>
      </c>
      <c r="C2" s="147" t="s">
        <v>363</v>
      </c>
      <c r="D2" s="143" t="s">
        <v>420</v>
      </c>
      <c r="G2" s="0" t="s">
        <v>421</v>
      </c>
    </row>
    <row r="3" customFormat="false" ht="15" hidden="false" customHeight="false" outlineLevel="0" collapsed="false">
      <c r="A3" s="0" t="s">
        <v>362</v>
      </c>
      <c r="B3" s="0" t="s">
        <v>422</v>
      </c>
      <c r="C3" s="20" t="s">
        <v>363</v>
      </c>
      <c r="D3" s="143" t="s">
        <v>423</v>
      </c>
      <c r="G3" s="0" t="s">
        <v>424</v>
      </c>
    </row>
    <row r="4" customFormat="false" ht="15" hidden="false" customHeight="false" outlineLevel="0" collapsed="false">
      <c r="A4" s="0" t="s">
        <v>362</v>
      </c>
      <c r="B4" s="0" t="s">
        <v>425</v>
      </c>
      <c r="C4" s="20" t="s">
        <v>363</v>
      </c>
      <c r="D4" s="143" t="s">
        <v>426</v>
      </c>
    </row>
    <row r="5" customFormat="false" ht="15" hidden="false" customHeight="false" outlineLevel="0" collapsed="false">
      <c r="A5" s="0" t="s">
        <v>362</v>
      </c>
      <c r="B5" s="0" t="s">
        <v>427</v>
      </c>
      <c r="C5" s="20" t="s">
        <v>363</v>
      </c>
      <c r="D5" s="143" t="s">
        <v>428</v>
      </c>
    </row>
    <row r="6" customFormat="false" ht="15" hidden="false" customHeight="false" outlineLevel="0" collapsed="false">
      <c r="A6" s="0" t="s">
        <v>362</v>
      </c>
      <c r="B6" s="0" t="s">
        <v>429</v>
      </c>
      <c r="C6" s="20" t="s">
        <v>363</v>
      </c>
      <c r="D6" s="143" t="s">
        <v>430</v>
      </c>
    </row>
    <row r="7" customFormat="false" ht="15" hidden="false" customHeight="false" outlineLevel="0" collapsed="false">
      <c r="A7" s="0" t="s">
        <v>362</v>
      </c>
      <c r="B7" s="0" t="s">
        <v>431</v>
      </c>
      <c r="C7" s="20" t="s">
        <v>363</v>
      </c>
      <c r="D7" s="143" t="s">
        <v>432</v>
      </c>
    </row>
    <row r="8" customFormat="false" ht="15" hidden="false" customHeight="false" outlineLevel="0" collapsed="false">
      <c r="A8" s="0" t="s">
        <v>362</v>
      </c>
      <c r="B8" s="0" t="s">
        <v>433</v>
      </c>
      <c r="C8" s="20" t="s">
        <v>363</v>
      </c>
      <c r="D8" s="143" t="s">
        <v>434</v>
      </c>
    </row>
    <row r="9" customFormat="false" ht="15" hidden="false" customHeight="false" outlineLevel="0" collapsed="false">
      <c r="A9" s="0" t="s">
        <v>365</v>
      </c>
      <c r="B9" s="0" t="s">
        <v>435</v>
      </c>
      <c r="C9" s="20" t="s">
        <v>366</v>
      </c>
      <c r="D9" s="143" t="s">
        <v>436</v>
      </c>
    </row>
    <row r="10" customFormat="false" ht="15" hidden="false" customHeight="false" outlineLevel="0" collapsed="false">
      <c r="A10" s="0" t="s">
        <v>365</v>
      </c>
      <c r="B10" s="0" t="s">
        <v>437</v>
      </c>
      <c r="C10" s="20" t="s">
        <v>366</v>
      </c>
      <c r="D10" s="143" t="s">
        <v>438</v>
      </c>
    </row>
    <row r="11" customFormat="false" ht="15" hidden="false" customHeight="false" outlineLevel="0" collapsed="false">
      <c r="A11" s="0" t="s">
        <v>365</v>
      </c>
      <c r="B11" s="0" t="s">
        <v>439</v>
      </c>
      <c r="C11" s="20" t="s">
        <v>366</v>
      </c>
      <c r="D11" s="143" t="s">
        <v>440</v>
      </c>
    </row>
    <row r="12" customFormat="false" ht="15" hidden="false" customHeight="false" outlineLevel="0" collapsed="false">
      <c r="A12" s="0" t="s">
        <v>365</v>
      </c>
      <c r="B12" s="0" t="s">
        <v>441</v>
      </c>
      <c r="C12" s="20" t="s">
        <v>366</v>
      </c>
      <c r="D12" s="143" t="s">
        <v>442</v>
      </c>
    </row>
    <row r="13" customFormat="false" ht="15" hidden="false" customHeight="false" outlineLevel="0" collapsed="false">
      <c r="A13" s="0" t="s">
        <v>365</v>
      </c>
      <c r="B13" s="0" t="s">
        <v>443</v>
      </c>
      <c r="C13" s="20" t="s">
        <v>366</v>
      </c>
      <c r="D13" s="143" t="s">
        <v>444</v>
      </c>
    </row>
    <row r="14" customFormat="false" ht="15" hidden="false" customHeight="false" outlineLevel="0" collapsed="false">
      <c r="A14" s="0" t="s">
        <v>365</v>
      </c>
      <c r="B14" s="0" t="s">
        <v>445</v>
      </c>
      <c r="C14" s="20" t="s">
        <v>366</v>
      </c>
      <c r="D14" s="143" t="s">
        <v>446</v>
      </c>
    </row>
    <row r="15" customFormat="false" ht="15" hidden="false" customHeight="false" outlineLevel="0" collapsed="false">
      <c r="A15" s="0" t="s">
        <v>365</v>
      </c>
      <c r="B15" s="0" t="s">
        <v>447</v>
      </c>
      <c r="C15" s="20" t="s">
        <v>366</v>
      </c>
      <c r="D15" s="143" t="s">
        <v>448</v>
      </c>
    </row>
    <row r="16" customFormat="false" ht="15" hidden="false" customHeight="false" outlineLevel="0" collapsed="false">
      <c r="A16" s="0" t="s">
        <v>365</v>
      </c>
      <c r="B16" s="0" t="s">
        <v>449</v>
      </c>
      <c r="C16" s="20" t="s">
        <v>366</v>
      </c>
      <c r="D16" s="143" t="s">
        <v>450</v>
      </c>
    </row>
    <row r="17" customFormat="false" ht="15" hidden="false" customHeight="false" outlineLevel="0" collapsed="false">
      <c r="A17" s="0" t="s">
        <v>365</v>
      </c>
      <c r="B17" s="0" t="s">
        <v>451</v>
      </c>
      <c r="C17" s="20" t="s">
        <v>366</v>
      </c>
      <c r="D17" s="143" t="s">
        <v>452</v>
      </c>
    </row>
    <row r="18" customFormat="false" ht="15" hidden="false" customHeight="false" outlineLevel="0" collapsed="false">
      <c r="A18" s="0" t="s">
        <v>367</v>
      </c>
      <c r="B18" s="0" t="s">
        <v>453</v>
      </c>
      <c r="C18" s="20" t="s">
        <v>368</v>
      </c>
      <c r="D18" s="143" t="s">
        <v>454</v>
      </c>
    </row>
    <row r="19" customFormat="false" ht="15" hidden="false" customHeight="false" outlineLevel="0" collapsed="false">
      <c r="A19" s="0" t="s">
        <v>367</v>
      </c>
      <c r="B19" s="0" t="s">
        <v>455</v>
      </c>
      <c r="C19" s="20" t="s">
        <v>368</v>
      </c>
      <c r="D19" s="143" t="s">
        <v>456</v>
      </c>
    </row>
    <row r="20" customFormat="false" ht="15" hidden="false" customHeight="false" outlineLevel="0" collapsed="false">
      <c r="A20" s="0" t="s">
        <v>367</v>
      </c>
      <c r="B20" s="0" t="s">
        <v>457</v>
      </c>
      <c r="C20" s="20" t="s">
        <v>368</v>
      </c>
      <c r="D20" s="143" t="s">
        <v>458</v>
      </c>
    </row>
    <row r="21" customFormat="false" ht="15" hidden="false" customHeight="false" outlineLevel="0" collapsed="false">
      <c r="A21" s="0" t="s">
        <v>367</v>
      </c>
      <c r="B21" s="0" t="s">
        <v>459</v>
      </c>
      <c r="C21" s="20" t="s">
        <v>368</v>
      </c>
      <c r="D21" s="143" t="s">
        <v>460</v>
      </c>
    </row>
    <row r="22" customFormat="false" ht="15" hidden="false" customHeight="false" outlineLevel="0" collapsed="false">
      <c r="A22" s="0" t="s">
        <v>367</v>
      </c>
      <c r="B22" s="0" t="s">
        <v>461</v>
      </c>
      <c r="C22" s="20" t="s">
        <v>368</v>
      </c>
      <c r="D22" s="143" t="s">
        <v>462</v>
      </c>
    </row>
    <row r="23" customFormat="false" ht="15" hidden="false" customHeight="false" outlineLevel="0" collapsed="false">
      <c r="A23" s="0" t="s">
        <v>367</v>
      </c>
      <c r="B23" s="0" t="s">
        <v>463</v>
      </c>
      <c r="C23" s="20" t="s">
        <v>368</v>
      </c>
      <c r="D23" s="143" t="s">
        <v>464</v>
      </c>
    </row>
    <row r="24" customFormat="false" ht="15" hidden="false" customHeight="false" outlineLevel="0" collapsed="false">
      <c r="A24" s="0" t="s">
        <v>367</v>
      </c>
      <c r="B24" s="0" t="s">
        <v>465</v>
      </c>
      <c r="C24" s="20" t="s">
        <v>368</v>
      </c>
      <c r="D24" s="143" t="s">
        <v>466</v>
      </c>
    </row>
    <row r="25" customFormat="false" ht="15" hidden="false" customHeight="false" outlineLevel="0" collapsed="false">
      <c r="A25" s="0" t="s">
        <v>367</v>
      </c>
      <c r="B25" s="0" t="s">
        <v>467</v>
      </c>
      <c r="C25" s="20" t="s">
        <v>368</v>
      </c>
      <c r="D25" s="143" t="s">
        <v>468</v>
      </c>
    </row>
    <row r="26" customFormat="false" ht="15" hidden="false" customHeight="false" outlineLevel="0" collapsed="false">
      <c r="A26" s="0" t="s">
        <v>367</v>
      </c>
      <c r="B26" s="0" t="s">
        <v>469</v>
      </c>
      <c r="C26" s="20" t="s">
        <v>368</v>
      </c>
      <c r="D26" s="143" t="s">
        <v>470</v>
      </c>
    </row>
    <row r="27" customFormat="false" ht="15" hidden="false" customHeight="false" outlineLevel="0" collapsed="false">
      <c r="A27" s="0" t="s">
        <v>367</v>
      </c>
      <c r="B27" s="0" t="s">
        <v>471</v>
      </c>
      <c r="C27" s="20" t="s">
        <v>368</v>
      </c>
      <c r="D27" s="143" t="s">
        <v>472</v>
      </c>
    </row>
    <row r="28" customFormat="false" ht="15" hidden="false" customHeight="false" outlineLevel="0" collapsed="false">
      <c r="A28" s="0" t="s">
        <v>367</v>
      </c>
      <c r="B28" s="0" t="s">
        <v>473</v>
      </c>
      <c r="C28" s="20" t="s">
        <v>368</v>
      </c>
      <c r="D28" s="143" t="s">
        <v>474</v>
      </c>
    </row>
    <row r="29" customFormat="false" ht="15" hidden="false" customHeight="false" outlineLevel="0" collapsed="false">
      <c r="A29" s="0" t="s">
        <v>367</v>
      </c>
      <c r="B29" s="0" t="s">
        <v>475</v>
      </c>
      <c r="C29" s="20" t="s">
        <v>368</v>
      </c>
      <c r="D29" s="143" t="s">
        <v>476</v>
      </c>
    </row>
    <row r="30" customFormat="false" ht="15" hidden="false" customHeight="false" outlineLevel="0" collapsed="false">
      <c r="A30" s="0" t="s">
        <v>367</v>
      </c>
      <c r="B30" s="0" t="s">
        <v>477</v>
      </c>
      <c r="C30" s="20" t="s">
        <v>368</v>
      </c>
      <c r="D30" s="143" t="s">
        <v>478</v>
      </c>
    </row>
    <row r="31" customFormat="false" ht="15" hidden="false" customHeight="false" outlineLevel="0" collapsed="false">
      <c r="A31" s="0" t="s">
        <v>367</v>
      </c>
      <c r="B31" s="0" t="s">
        <v>479</v>
      </c>
      <c r="C31" s="20" t="s">
        <v>368</v>
      </c>
      <c r="D31" s="143" t="s">
        <v>480</v>
      </c>
    </row>
    <row r="32" customFormat="false" ht="15" hidden="false" customHeight="false" outlineLevel="0" collapsed="false">
      <c r="A32" s="0" t="s">
        <v>367</v>
      </c>
      <c r="B32" s="0" t="s">
        <v>481</v>
      </c>
      <c r="C32" s="20" t="s">
        <v>368</v>
      </c>
      <c r="D32" s="143" t="s">
        <v>482</v>
      </c>
    </row>
    <row r="33" customFormat="false" ht="15" hidden="false" customHeight="false" outlineLevel="0" collapsed="false">
      <c r="A33" s="0" t="s">
        <v>367</v>
      </c>
      <c r="B33" s="0" t="s">
        <v>483</v>
      </c>
      <c r="C33" s="20" t="s">
        <v>368</v>
      </c>
      <c r="D33" s="143" t="s">
        <v>484</v>
      </c>
    </row>
    <row r="34" customFormat="false" ht="15" hidden="false" customHeight="false" outlineLevel="0" collapsed="false">
      <c r="A34" s="0" t="s">
        <v>367</v>
      </c>
      <c r="B34" s="0" t="s">
        <v>485</v>
      </c>
      <c r="C34" s="20" t="s">
        <v>368</v>
      </c>
      <c r="D34" s="143" t="s">
        <v>486</v>
      </c>
    </row>
    <row r="35" customFormat="false" ht="15" hidden="false" customHeight="false" outlineLevel="0" collapsed="false">
      <c r="A35" s="0" t="s">
        <v>367</v>
      </c>
      <c r="B35" s="0" t="s">
        <v>487</v>
      </c>
      <c r="C35" s="20" t="s">
        <v>368</v>
      </c>
      <c r="D35" s="143" t="s">
        <v>488</v>
      </c>
    </row>
    <row r="36" customFormat="false" ht="15" hidden="false" customHeight="false" outlineLevel="0" collapsed="false">
      <c r="A36" s="0" t="s">
        <v>367</v>
      </c>
      <c r="B36" s="0" t="s">
        <v>489</v>
      </c>
      <c r="C36" s="20" t="s">
        <v>368</v>
      </c>
      <c r="D36" s="143" t="s">
        <v>490</v>
      </c>
    </row>
    <row r="37" customFormat="false" ht="15" hidden="false" customHeight="false" outlineLevel="0" collapsed="false">
      <c r="A37" s="0" t="s">
        <v>367</v>
      </c>
      <c r="B37" s="0" t="s">
        <v>491</v>
      </c>
      <c r="C37" s="20" t="s">
        <v>368</v>
      </c>
      <c r="D37" s="143" t="s">
        <v>492</v>
      </c>
    </row>
    <row r="38" customFormat="false" ht="15" hidden="false" customHeight="false" outlineLevel="0" collapsed="false">
      <c r="A38" s="0" t="s">
        <v>367</v>
      </c>
      <c r="B38" s="0" t="s">
        <v>493</v>
      </c>
      <c r="C38" s="20" t="s">
        <v>368</v>
      </c>
      <c r="D38" s="143" t="s">
        <v>494</v>
      </c>
    </row>
    <row r="39" customFormat="false" ht="15" hidden="false" customHeight="false" outlineLevel="0" collapsed="false">
      <c r="A39" s="0" t="s">
        <v>367</v>
      </c>
      <c r="B39" s="0" t="s">
        <v>495</v>
      </c>
      <c r="C39" s="20" t="s">
        <v>368</v>
      </c>
      <c r="D39" s="143" t="s">
        <v>496</v>
      </c>
    </row>
    <row r="40" customFormat="false" ht="15" hidden="false" customHeight="false" outlineLevel="0" collapsed="false">
      <c r="A40" s="0" t="s">
        <v>367</v>
      </c>
      <c r="B40" s="0" t="s">
        <v>497</v>
      </c>
      <c r="C40" s="20" t="s">
        <v>368</v>
      </c>
      <c r="D40" s="143" t="s">
        <v>498</v>
      </c>
    </row>
    <row r="41" customFormat="false" ht="15" hidden="false" customHeight="false" outlineLevel="0" collapsed="false">
      <c r="A41" s="0" t="s">
        <v>367</v>
      </c>
      <c r="B41" s="0" t="s">
        <v>499</v>
      </c>
      <c r="C41" s="20" t="s">
        <v>368</v>
      </c>
      <c r="D41" s="143" t="s">
        <v>500</v>
      </c>
    </row>
    <row r="42" customFormat="false" ht="15" hidden="false" customHeight="false" outlineLevel="0" collapsed="false">
      <c r="A42" s="0" t="s">
        <v>367</v>
      </c>
      <c r="B42" s="0" t="s">
        <v>501</v>
      </c>
      <c r="C42" s="20" t="s">
        <v>368</v>
      </c>
      <c r="D42" s="143" t="s">
        <v>502</v>
      </c>
    </row>
    <row r="43" customFormat="false" ht="15" hidden="false" customHeight="false" outlineLevel="0" collapsed="false">
      <c r="A43" s="0" t="s">
        <v>367</v>
      </c>
      <c r="B43" s="0" t="s">
        <v>503</v>
      </c>
      <c r="C43" s="20" t="s">
        <v>368</v>
      </c>
      <c r="D43" s="143" t="s">
        <v>504</v>
      </c>
    </row>
    <row r="44" customFormat="false" ht="15" hidden="false" customHeight="false" outlineLevel="0" collapsed="false">
      <c r="A44" s="0" t="s">
        <v>369</v>
      </c>
      <c r="B44" s="0" t="s">
        <v>505</v>
      </c>
      <c r="C44" s="20" t="s">
        <v>370</v>
      </c>
      <c r="D44" s="143" t="s">
        <v>506</v>
      </c>
    </row>
    <row r="45" customFormat="false" ht="15" hidden="false" customHeight="false" outlineLevel="0" collapsed="false">
      <c r="A45" s="0" t="s">
        <v>369</v>
      </c>
      <c r="B45" s="0" t="s">
        <v>507</v>
      </c>
      <c r="C45" s="20" t="s">
        <v>370</v>
      </c>
      <c r="D45" s="143" t="s">
        <v>508</v>
      </c>
    </row>
    <row r="46" customFormat="false" ht="15" hidden="false" customHeight="false" outlineLevel="0" collapsed="false">
      <c r="A46" s="0" t="s">
        <v>369</v>
      </c>
      <c r="B46" s="0" t="s">
        <v>509</v>
      </c>
      <c r="C46" s="20" t="s">
        <v>370</v>
      </c>
      <c r="D46" s="143" t="s">
        <v>510</v>
      </c>
    </row>
    <row r="47" customFormat="false" ht="15" hidden="false" customHeight="false" outlineLevel="0" collapsed="false">
      <c r="A47" s="0" t="s">
        <v>369</v>
      </c>
      <c r="B47" s="0" t="s">
        <v>511</v>
      </c>
      <c r="C47" s="20" t="s">
        <v>370</v>
      </c>
      <c r="D47" s="143" t="s">
        <v>512</v>
      </c>
    </row>
    <row r="48" customFormat="false" ht="15" hidden="false" customHeight="false" outlineLevel="0" collapsed="false">
      <c r="A48" s="0" t="s">
        <v>369</v>
      </c>
      <c r="B48" s="0" t="s">
        <v>513</v>
      </c>
      <c r="C48" s="20" t="s">
        <v>370</v>
      </c>
      <c r="D48" s="143" t="s">
        <v>514</v>
      </c>
    </row>
    <row r="49" customFormat="false" ht="15" hidden="false" customHeight="false" outlineLevel="0" collapsed="false">
      <c r="A49" s="0" t="s">
        <v>369</v>
      </c>
      <c r="B49" s="0" t="s">
        <v>515</v>
      </c>
      <c r="C49" s="20" t="s">
        <v>370</v>
      </c>
      <c r="D49" s="143" t="s">
        <v>516</v>
      </c>
    </row>
    <row r="50" customFormat="false" ht="15" hidden="false" customHeight="false" outlineLevel="0" collapsed="false">
      <c r="A50" s="0" t="s">
        <v>369</v>
      </c>
      <c r="B50" s="0" t="s">
        <v>517</v>
      </c>
      <c r="C50" s="20" t="s">
        <v>370</v>
      </c>
      <c r="D50" s="143" t="s">
        <v>518</v>
      </c>
    </row>
    <row r="51" customFormat="false" ht="15" hidden="false" customHeight="false" outlineLevel="0" collapsed="false">
      <c r="A51" s="0" t="s">
        <v>371</v>
      </c>
      <c r="B51" s="0" t="s">
        <v>519</v>
      </c>
      <c r="C51" s="20" t="s">
        <v>372</v>
      </c>
      <c r="D51" s="143" t="n">
        <v>500</v>
      </c>
    </row>
    <row r="52" customFormat="false" ht="15" hidden="false" customHeight="false" outlineLevel="0" collapsed="false">
      <c r="A52" s="0" t="s">
        <v>371</v>
      </c>
      <c r="B52" s="0" t="s">
        <v>520</v>
      </c>
      <c r="C52" s="20" t="s">
        <v>372</v>
      </c>
      <c r="D52" s="143" t="s">
        <v>521</v>
      </c>
    </row>
    <row r="53" customFormat="false" ht="15" hidden="false" customHeight="false" outlineLevel="0" collapsed="false">
      <c r="A53" s="0" t="s">
        <v>371</v>
      </c>
      <c r="B53" s="0" t="s">
        <v>522</v>
      </c>
      <c r="C53" s="20" t="s">
        <v>372</v>
      </c>
      <c r="D53" s="143" t="s">
        <v>523</v>
      </c>
    </row>
    <row r="54" customFormat="false" ht="15" hidden="false" customHeight="false" outlineLevel="0" collapsed="false">
      <c r="A54" s="0" t="s">
        <v>373</v>
      </c>
      <c r="B54" s="0" t="s">
        <v>524</v>
      </c>
      <c r="C54" s="20" t="s">
        <v>374</v>
      </c>
      <c r="D54" s="143" t="s">
        <v>525</v>
      </c>
    </row>
    <row r="55" customFormat="false" ht="15" hidden="false" customHeight="false" outlineLevel="0" collapsed="false">
      <c r="A55" s="0" t="s">
        <v>373</v>
      </c>
      <c r="B55" s="0" t="s">
        <v>526</v>
      </c>
      <c r="C55" s="20" t="s">
        <v>374</v>
      </c>
      <c r="D55" s="143" t="s">
        <v>527</v>
      </c>
    </row>
    <row r="56" customFormat="false" ht="15" hidden="false" customHeight="false" outlineLevel="0" collapsed="false">
      <c r="A56" s="0" t="s">
        <v>373</v>
      </c>
      <c r="B56" s="0" t="s">
        <v>528</v>
      </c>
      <c r="C56" s="20" t="s">
        <v>374</v>
      </c>
      <c r="D56" s="143" t="s">
        <v>529</v>
      </c>
    </row>
    <row r="57" customFormat="false" ht="15" hidden="false" customHeight="false" outlineLevel="0" collapsed="false">
      <c r="A57" s="0" t="s">
        <v>373</v>
      </c>
      <c r="B57" s="0" t="s">
        <v>530</v>
      </c>
      <c r="C57" s="20" t="s">
        <v>374</v>
      </c>
      <c r="D57" s="143" t="s">
        <v>531</v>
      </c>
    </row>
    <row r="58" customFormat="false" ht="15" hidden="false" customHeight="false" outlineLevel="0" collapsed="false">
      <c r="A58" s="0" t="s">
        <v>373</v>
      </c>
      <c r="B58" s="0" t="s">
        <v>532</v>
      </c>
      <c r="C58" s="20" t="s">
        <v>374</v>
      </c>
      <c r="D58" s="143" t="s">
        <v>533</v>
      </c>
    </row>
    <row r="59" customFormat="false" ht="15" hidden="false" customHeight="false" outlineLevel="0" collapsed="false">
      <c r="A59" s="0" t="s">
        <v>373</v>
      </c>
      <c r="B59" s="0" t="s">
        <v>534</v>
      </c>
      <c r="C59" s="20" t="s">
        <v>374</v>
      </c>
      <c r="D59" s="143" t="s">
        <v>535</v>
      </c>
    </row>
    <row r="60" customFormat="false" ht="15" hidden="false" customHeight="false" outlineLevel="0" collapsed="false">
      <c r="A60" s="0" t="s">
        <v>373</v>
      </c>
      <c r="B60" s="0" t="s">
        <v>536</v>
      </c>
      <c r="C60" s="20" t="s">
        <v>374</v>
      </c>
      <c r="D60" s="143" t="s">
        <v>537</v>
      </c>
    </row>
    <row r="61" customFormat="false" ht="15" hidden="false" customHeight="false" outlineLevel="0" collapsed="false">
      <c r="A61" s="0" t="s">
        <v>373</v>
      </c>
      <c r="B61" s="0" t="s">
        <v>538</v>
      </c>
      <c r="C61" s="20" t="s">
        <v>374</v>
      </c>
      <c r="D61" s="143" t="s">
        <v>539</v>
      </c>
    </row>
    <row r="62" customFormat="false" ht="15" hidden="false" customHeight="false" outlineLevel="0" collapsed="false">
      <c r="A62" s="0" t="s">
        <v>375</v>
      </c>
      <c r="B62" s="0" t="s">
        <v>540</v>
      </c>
      <c r="C62" s="20" t="s">
        <v>376</v>
      </c>
      <c r="D62" s="143" t="s">
        <v>541</v>
      </c>
    </row>
    <row r="63" customFormat="false" ht="15" hidden="false" customHeight="false" outlineLevel="0" collapsed="false">
      <c r="A63" s="0" t="s">
        <v>375</v>
      </c>
      <c r="B63" s="0" t="s">
        <v>542</v>
      </c>
      <c r="C63" s="20" t="s">
        <v>376</v>
      </c>
      <c r="D63" s="143" t="s">
        <v>543</v>
      </c>
    </row>
    <row r="64" customFormat="false" ht="15" hidden="false" customHeight="false" outlineLevel="0" collapsed="false">
      <c r="A64" s="0" t="s">
        <v>375</v>
      </c>
      <c r="B64" s="0" t="s">
        <v>544</v>
      </c>
      <c r="C64" s="20" t="s">
        <v>376</v>
      </c>
      <c r="D64" s="143" t="s">
        <v>545</v>
      </c>
    </row>
    <row r="65" customFormat="false" ht="15" hidden="false" customHeight="false" outlineLevel="0" collapsed="false">
      <c r="A65" s="0" t="s">
        <v>375</v>
      </c>
      <c r="B65" s="0" t="s">
        <v>546</v>
      </c>
      <c r="C65" s="20" t="s">
        <v>376</v>
      </c>
      <c r="D65" s="143" t="s">
        <v>547</v>
      </c>
    </row>
    <row r="66" customFormat="false" ht="15" hidden="false" customHeight="false" outlineLevel="0" collapsed="false">
      <c r="A66" s="0" t="s">
        <v>377</v>
      </c>
      <c r="B66" s="0" t="s">
        <v>548</v>
      </c>
      <c r="C66" s="20" t="s">
        <v>378</v>
      </c>
      <c r="D66" s="143" t="s">
        <v>549</v>
      </c>
    </row>
    <row r="67" customFormat="false" ht="15" hidden="false" customHeight="false" outlineLevel="0" collapsed="false">
      <c r="A67" s="0" t="s">
        <v>377</v>
      </c>
      <c r="B67" s="0" t="s">
        <v>550</v>
      </c>
      <c r="C67" s="20" t="s">
        <v>378</v>
      </c>
      <c r="D67" s="143" t="s">
        <v>551</v>
      </c>
    </row>
    <row r="68" customFormat="false" ht="15" hidden="false" customHeight="false" outlineLevel="0" collapsed="false">
      <c r="A68" s="0" t="s">
        <v>377</v>
      </c>
      <c r="B68" s="0" t="s">
        <v>552</v>
      </c>
      <c r="C68" s="20" t="s">
        <v>378</v>
      </c>
      <c r="D68" s="143" t="s">
        <v>553</v>
      </c>
    </row>
    <row r="69" customFormat="false" ht="15" hidden="false" customHeight="false" outlineLevel="0" collapsed="false">
      <c r="A69" s="0" t="s">
        <v>377</v>
      </c>
      <c r="B69" s="0" t="s">
        <v>554</v>
      </c>
      <c r="C69" s="20" t="s">
        <v>378</v>
      </c>
      <c r="D69" s="143" t="s">
        <v>555</v>
      </c>
    </row>
    <row r="70" customFormat="false" ht="15" hidden="false" customHeight="false" outlineLevel="0" collapsed="false">
      <c r="A70" s="0" t="s">
        <v>377</v>
      </c>
      <c r="B70" s="0" t="s">
        <v>556</v>
      </c>
      <c r="C70" s="20" t="s">
        <v>378</v>
      </c>
      <c r="D70" s="143" t="s">
        <v>557</v>
      </c>
    </row>
    <row r="71" customFormat="false" ht="15" hidden="false" customHeight="false" outlineLevel="0" collapsed="false">
      <c r="A71" s="0" t="s">
        <v>377</v>
      </c>
      <c r="B71" s="0" t="s">
        <v>558</v>
      </c>
      <c r="C71" s="20" t="s">
        <v>378</v>
      </c>
      <c r="D71" s="143" t="s">
        <v>559</v>
      </c>
    </row>
    <row r="72" customFormat="false" ht="15" hidden="false" customHeight="false" outlineLevel="0" collapsed="false">
      <c r="A72" s="0" t="s">
        <v>377</v>
      </c>
      <c r="B72" s="0" t="s">
        <v>560</v>
      </c>
      <c r="C72" s="20" t="s">
        <v>378</v>
      </c>
      <c r="D72" s="143" t="s">
        <v>561</v>
      </c>
    </row>
    <row r="73" customFormat="false" ht="15" hidden="false" customHeight="false" outlineLevel="0" collapsed="false">
      <c r="A73" s="0" t="s">
        <v>377</v>
      </c>
      <c r="B73" s="0" t="s">
        <v>562</v>
      </c>
      <c r="C73" s="20" t="s">
        <v>378</v>
      </c>
      <c r="D73" s="143" t="s">
        <v>563</v>
      </c>
    </row>
    <row r="74" customFormat="false" ht="15" hidden="false" customHeight="false" outlineLevel="0" collapsed="false">
      <c r="A74" s="0" t="s">
        <v>377</v>
      </c>
      <c r="B74" s="0" t="s">
        <v>564</v>
      </c>
      <c r="C74" s="20" t="s">
        <v>378</v>
      </c>
      <c r="D74" s="143" t="s">
        <v>565</v>
      </c>
    </row>
    <row r="75" customFormat="false" ht="15" hidden="false" customHeight="false" outlineLevel="0" collapsed="false">
      <c r="A75" s="0" t="s">
        <v>377</v>
      </c>
      <c r="B75" s="0" t="s">
        <v>566</v>
      </c>
      <c r="C75" s="20" t="s">
        <v>378</v>
      </c>
      <c r="D75" s="143" t="s">
        <v>567</v>
      </c>
    </row>
    <row r="76" customFormat="false" ht="15" hidden="false" customHeight="false" outlineLevel="0" collapsed="false">
      <c r="A76" s="0" t="s">
        <v>377</v>
      </c>
      <c r="B76" s="0" t="s">
        <v>568</v>
      </c>
      <c r="C76" s="20" t="s">
        <v>378</v>
      </c>
      <c r="D76" s="143" t="s">
        <v>569</v>
      </c>
    </row>
    <row r="77" customFormat="false" ht="15" hidden="false" customHeight="false" outlineLevel="0" collapsed="false">
      <c r="A77" s="0" t="s">
        <v>377</v>
      </c>
      <c r="B77" s="0" t="s">
        <v>570</v>
      </c>
      <c r="C77" s="20" t="s">
        <v>378</v>
      </c>
      <c r="D77" s="143" t="s">
        <v>571</v>
      </c>
    </row>
    <row r="78" customFormat="false" ht="15" hidden="false" customHeight="false" outlineLevel="0" collapsed="false">
      <c r="A78" s="0" t="s">
        <v>377</v>
      </c>
      <c r="B78" s="0" t="s">
        <v>572</v>
      </c>
      <c r="C78" s="20" t="s">
        <v>378</v>
      </c>
      <c r="D78" s="143" t="s">
        <v>573</v>
      </c>
    </row>
    <row r="79" customFormat="false" ht="15" hidden="false" customHeight="false" outlineLevel="0" collapsed="false">
      <c r="A79" s="0" t="s">
        <v>377</v>
      </c>
      <c r="B79" s="0" t="s">
        <v>574</v>
      </c>
      <c r="C79" s="20" t="s">
        <v>378</v>
      </c>
      <c r="D79" s="143" t="s">
        <v>575</v>
      </c>
    </row>
    <row r="80" customFormat="false" ht="15" hidden="false" customHeight="false" outlineLevel="0" collapsed="false">
      <c r="A80" s="0" t="s">
        <v>377</v>
      </c>
      <c r="B80" s="0" t="s">
        <v>576</v>
      </c>
      <c r="C80" s="20" t="s">
        <v>378</v>
      </c>
      <c r="D80" s="143" t="s">
        <v>577</v>
      </c>
    </row>
    <row r="81" customFormat="false" ht="15" hidden="false" customHeight="false" outlineLevel="0" collapsed="false">
      <c r="A81" s="0" t="s">
        <v>379</v>
      </c>
      <c r="B81" s="0" t="s">
        <v>578</v>
      </c>
      <c r="C81" s="20" t="s">
        <v>380</v>
      </c>
      <c r="D81" s="143" t="s">
        <v>579</v>
      </c>
    </row>
    <row r="82" customFormat="false" ht="15" hidden="false" customHeight="false" outlineLevel="0" collapsed="false">
      <c r="A82" s="0" t="s">
        <v>381</v>
      </c>
      <c r="B82" s="0" t="s">
        <v>580</v>
      </c>
      <c r="C82" s="20" t="s">
        <v>382</v>
      </c>
      <c r="D82" s="143" t="s">
        <v>581</v>
      </c>
    </row>
    <row r="83" customFormat="false" ht="15" hidden="false" customHeight="false" outlineLevel="0" collapsed="false">
      <c r="A83" s="0" t="s">
        <v>381</v>
      </c>
      <c r="B83" s="0" t="s">
        <v>582</v>
      </c>
      <c r="C83" s="20" t="s">
        <v>382</v>
      </c>
      <c r="D83" s="143" t="s">
        <v>583</v>
      </c>
    </row>
    <row r="84" customFormat="false" ht="15" hidden="false" customHeight="false" outlineLevel="0" collapsed="false">
      <c r="A84" s="0" t="s">
        <v>381</v>
      </c>
      <c r="B84" s="0" t="s">
        <v>584</v>
      </c>
      <c r="C84" s="20" t="s">
        <v>382</v>
      </c>
      <c r="D84" s="143" t="s">
        <v>585</v>
      </c>
    </row>
    <row r="85" customFormat="false" ht="15" hidden="false" customHeight="false" outlineLevel="0" collapsed="false">
      <c r="A85" s="0" t="s">
        <v>381</v>
      </c>
      <c r="B85" s="0" t="s">
        <v>586</v>
      </c>
      <c r="C85" s="20" t="s">
        <v>382</v>
      </c>
      <c r="D85" s="143" t="s">
        <v>587</v>
      </c>
    </row>
    <row r="86" customFormat="false" ht="15" hidden="false" customHeight="false" outlineLevel="0" collapsed="false">
      <c r="A86" s="0" t="s">
        <v>381</v>
      </c>
      <c r="B86" s="0" t="s">
        <v>588</v>
      </c>
      <c r="C86" s="20" t="s">
        <v>382</v>
      </c>
      <c r="D86" s="143" t="s">
        <v>589</v>
      </c>
    </row>
    <row r="87" customFormat="false" ht="15" hidden="false" customHeight="false" outlineLevel="0" collapsed="false">
      <c r="A87" s="0" t="s">
        <v>381</v>
      </c>
      <c r="B87" s="0" t="s">
        <v>590</v>
      </c>
      <c r="C87" s="20" t="s">
        <v>382</v>
      </c>
      <c r="D87" s="143" t="s">
        <v>591</v>
      </c>
    </row>
    <row r="88" customFormat="false" ht="15" hidden="false" customHeight="false" outlineLevel="0" collapsed="false">
      <c r="A88" s="0" t="s">
        <v>381</v>
      </c>
      <c r="B88" s="0" t="s">
        <v>592</v>
      </c>
      <c r="C88" s="20" t="s">
        <v>382</v>
      </c>
      <c r="D88" s="143" t="s">
        <v>593</v>
      </c>
    </row>
    <row r="89" customFormat="false" ht="15" hidden="false" customHeight="false" outlineLevel="0" collapsed="false">
      <c r="A89" s="0" t="s">
        <v>381</v>
      </c>
      <c r="B89" s="0" t="s">
        <v>594</v>
      </c>
      <c r="C89" s="20" t="s">
        <v>382</v>
      </c>
      <c r="D89" s="143" t="s">
        <v>595</v>
      </c>
    </row>
    <row r="90" customFormat="false" ht="15" hidden="false" customHeight="false" outlineLevel="0" collapsed="false">
      <c r="A90" s="0" t="s">
        <v>381</v>
      </c>
      <c r="B90" s="0" t="s">
        <v>596</v>
      </c>
      <c r="C90" s="20" t="s">
        <v>382</v>
      </c>
      <c r="D90" s="143" t="s">
        <v>597</v>
      </c>
    </row>
    <row r="91" customFormat="false" ht="15" hidden="false" customHeight="false" outlineLevel="0" collapsed="false">
      <c r="A91" s="0" t="s">
        <v>381</v>
      </c>
      <c r="B91" s="0" t="s">
        <v>598</v>
      </c>
      <c r="C91" s="20" t="s">
        <v>382</v>
      </c>
      <c r="D91" s="143" t="s">
        <v>599</v>
      </c>
    </row>
    <row r="92" customFormat="false" ht="15" hidden="false" customHeight="false" outlineLevel="0" collapsed="false">
      <c r="A92" s="0" t="s">
        <v>381</v>
      </c>
      <c r="B92" s="0" t="s">
        <v>600</v>
      </c>
      <c r="C92" s="20" t="s">
        <v>382</v>
      </c>
      <c r="D92" s="143" t="s">
        <v>601</v>
      </c>
    </row>
    <row r="93" customFormat="false" ht="15" hidden="false" customHeight="false" outlineLevel="0" collapsed="false">
      <c r="A93" s="0" t="s">
        <v>381</v>
      </c>
      <c r="B93" s="0" t="s">
        <v>602</v>
      </c>
      <c r="C93" s="20" t="s">
        <v>382</v>
      </c>
      <c r="D93" s="143" t="s">
        <v>603</v>
      </c>
    </row>
    <row r="94" customFormat="false" ht="15" hidden="false" customHeight="false" outlineLevel="0" collapsed="false">
      <c r="A94" s="0" t="s">
        <v>381</v>
      </c>
      <c r="B94" s="0" t="s">
        <v>604</v>
      </c>
      <c r="C94" s="20" t="s">
        <v>382</v>
      </c>
      <c r="D94" s="143" t="s">
        <v>605</v>
      </c>
    </row>
    <row r="95" customFormat="false" ht="15" hidden="false" customHeight="false" outlineLevel="0" collapsed="false">
      <c r="A95" s="0" t="s">
        <v>383</v>
      </c>
      <c r="B95" s="0" t="s">
        <v>606</v>
      </c>
      <c r="C95" s="20" t="s">
        <v>384</v>
      </c>
      <c r="D95" s="143" t="s">
        <v>607</v>
      </c>
    </row>
    <row r="96" customFormat="false" ht="15" hidden="false" customHeight="false" outlineLevel="0" collapsed="false">
      <c r="A96" s="0" t="s">
        <v>383</v>
      </c>
      <c r="B96" s="0" t="s">
        <v>608</v>
      </c>
      <c r="C96" s="20" t="s">
        <v>384</v>
      </c>
      <c r="D96" s="143" t="s">
        <v>609</v>
      </c>
    </row>
    <row r="97" customFormat="false" ht="15" hidden="false" customHeight="false" outlineLevel="0" collapsed="false">
      <c r="A97" s="0" t="s">
        <v>383</v>
      </c>
      <c r="B97" s="0" t="s">
        <v>610</v>
      </c>
      <c r="C97" s="20" t="s">
        <v>384</v>
      </c>
      <c r="D97" s="143" t="s">
        <v>611</v>
      </c>
    </row>
    <row r="98" customFormat="false" ht="15" hidden="false" customHeight="false" outlineLevel="0" collapsed="false">
      <c r="A98" s="0" t="s">
        <v>383</v>
      </c>
      <c r="B98" s="0" t="s">
        <v>612</v>
      </c>
      <c r="C98" s="20" t="s">
        <v>384</v>
      </c>
      <c r="D98" s="143" t="s">
        <v>613</v>
      </c>
    </row>
    <row r="99" customFormat="false" ht="15" hidden="false" customHeight="false" outlineLevel="0" collapsed="false">
      <c r="A99" s="0" t="s">
        <v>383</v>
      </c>
      <c r="B99" s="0" t="s">
        <v>614</v>
      </c>
      <c r="C99" s="20" t="s">
        <v>384</v>
      </c>
      <c r="D99" s="143" t="s">
        <v>615</v>
      </c>
    </row>
    <row r="100" customFormat="false" ht="15" hidden="false" customHeight="false" outlineLevel="0" collapsed="false">
      <c r="A100" s="0" t="s">
        <v>383</v>
      </c>
      <c r="B100" s="0" t="s">
        <v>616</v>
      </c>
      <c r="C100" s="20" t="s">
        <v>384</v>
      </c>
      <c r="D100" s="143" t="s">
        <v>617</v>
      </c>
    </row>
    <row r="101" customFormat="false" ht="15" hidden="false" customHeight="false" outlineLevel="0" collapsed="false">
      <c r="A101" s="0" t="s">
        <v>383</v>
      </c>
      <c r="B101" s="0" t="s">
        <v>618</v>
      </c>
      <c r="C101" s="20" t="s">
        <v>384</v>
      </c>
      <c r="D101" s="143" t="s">
        <v>619</v>
      </c>
    </row>
    <row r="102" customFormat="false" ht="15" hidden="false" customHeight="false" outlineLevel="0" collapsed="false">
      <c r="A102" s="0" t="s">
        <v>385</v>
      </c>
      <c r="B102" s="0" t="s">
        <v>620</v>
      </c>
      <c r="C102" s="20" t="s">
        <v>386</v>
      </c>
      <c r="D102" s="143" t="s">
        <v>621</v>
      </c>
    </row>
    <row r="103" customFormat="false" ht="15" hidden="false" customHeight="false" outlineLevel="0" collapsed="false">
      <c r="A103" s="0" t="s">
        <v>385</v>
      </c>
      <c r="B103" s="0" t="s">
        <v>622</v>
      </c>
      <c r="C103" s="20" t="s">
        <v>386</v>
      </c>
      <c r="D103" s="143" t="s">
        <v>623</v>
      </c>
    </row>
    <row r="104" customFormat="false" ht="15" hidden="false" customHeight="false" outlineLevel="0" collapsed="false">
      <c r="A104" s="0" t="s">
        <v>385</v>
      </c>
      <c r="B104" s="0" t="s">
        <v>624</v>
      </c>
      <c r="C104" s="20" t="s">
        <v>386</v>
      </c>
      <c r="D104" s="143" t="s">
        <v>625</v>
      </c>
    </row>
    <row r="105" customFormat="false" ht="15" hidden="false" customHeight="false" outlineLevel="0" collapsed="false">
      <c r="A105" s="0" t="s">
        <v>385</v>
      </c>
      <c r="B105" s="0" t="s">
        <v>626</v>
      </c>
      <c r="C105" s="20" t="s">
        <v>386</v>
      </c>
      <c r="D105" s="143" t="s">
        <v>627</v>
      </c>
    </row>
    <row r="106" customFormat="false" ht="15" hidden="false" customHeight="false" outlineLevel="0" collapsed="false">
      <c r="A106" s="0" t="s">
        <v>385</v>
      </c>
      <c r="B106" s="0" t="s">
        <v>628</v>
      </c>
      <c r="C106" s="20" t="s">
        <v>386</v>
      </c>
      <c r="D106" s="143" t="s">
        <v>629</v>
      </c>
    </row>
    <row r="107" customFormat="false" ht="15" hidden="false" customHeight="false" outlineLevel="0" collapsed="false">
      <c r="A107" s="0" t="s">
        <v>385</v>
      </c>
      <c r="B107" s="0" t="s">
        <v>630</v>
      </c>
      <c r="C107" s="20" t="s">
        <v>386</v>
      </c>
      <c r="D107" s="143" t="s">
        <v>631</v>
      </c>
    </row>
    <row r="108" customFormat="false" ht="15" hidden="false" customHeight="false" outlineLevel="0" collapsed="false">
      <c r="A108" s="0" t="s">
        <v>385</v>
      </c>
      <c r="B108" s="0" t="s">
        <v>632</v>
      </c>
      <c r="C108" s="20" t="s">
        <v>386</v>
      </c>
      <c r="D108" s="143" t="s">
        <v>633</v>
      </c>
    </row>
    <row r="109" customFormat="false" ht="15" hidden="false" customHeight="false" outlineLevel="0" collapsed="false">
      <c r="A109" s="0" t="s">
        <v>385</v>
      </c>
      <c r="B109" s="0" t="s">
        <v>634</v>
      </c>
      <c r="C109" s="20" t="s">
        <v>386</v>
      </c>
      <c r="D109" s="143" t="s">
        <v>635</v>
      </c>
    </row>
    <row r="110" customFormat="false" ht="15" hidden="false" customHeight="false" outlineLevel="0" collapsed="false">
      <c r="A110" s="0" t="s">
        <v>387</v>
      </c>
      <c r="B110" s="0" t="s">
        <v>636</v>
      </c>
      <c r="C110" s="20" t="s">
        <v>388</v>
      </c>
      <c r="D110" s="143" t="s">
        <v>637</v>
      </c>
    </row>
    <row r="111" customFormat="false" ht="15" hidden="false" customHeight="false" outlineLevel="0" collapsed="false">
      <c r="A111" s="0" t="s">
        <v>387</v>
      </c>
      <c r="B111" s="0" t="s">
        <v>638</v>
      </c>
      <c r="C111" s="20" t="s">
        <v>388</v>
      </c>
      <c r="D111" s="143" t="s">
        <v>639</v>
      </c>
    </row>
    <row r="112" customFormat="false" ht="15" hidden="false" customHeight="false" outlineLevel="0" collapsed="false">
      <c r="A112" s="0" t="s">
        <v>387</v>
      </c>
      <c r="B112" s="0" t="s">
        <v>640</v>
      </c>
      <c r="C112" s="20" t="s">
        <v>388</v>
      </c>
      <c r="D112" s="143" t="s">
        <v>641</v>
      </c>
    </row>
    <row r="113" customFormat="false" ht="15" hidden="false" customHeight="false" outlineLevel="0" collapsed="false">
      <c r="A113" s="0" t="s">
        <v>387</v>
      </c>
      <c r="B113" s="0" t="s">
        <v>642</v>
      </c>
      <c r="C113" s="20" t="s">
        <v>388</v>
      </c>
      <c r="D113" s="143" t="n">
        <v>2</v>
      </c>
    </row>
    <row r="114" customFormat="false" ht="15" hidden="false" customHeight="false" outlineLevel="0" collapsed="false">
      <c r="A114" s="0" t="s">
        <v>387</v>
      </c>
      <c r="B114" s="0" t="s">
        <v>643</v>
      </c>
      <c r="C114" s="20" t="s">
        <v>388</v>
      </c>
      <c r="D114" s="143" t="n">
        <v>3</v>
      </c>
    </row>
    <row r="115" customFormat="false" ht="15" hidden="false" customHeight="false" outlineLevel="0" collapsed="false">
      <c r="A115" s="0" t="s">
        <v>387</v>
      </c>
      <c r="B115" s="0" t="s">
        <v>644</v>
      </c>
      <c r="C115" s="20" t="s">
        <v>388</v>
      </c>
      <c r="D115" s="143" t="n">
        <v>6</v>
      </c>
    </row>
    <row r="116" customFormat="false" ht="15" hidden="false" customHeight="false" outlineLevel="0" collapsed="false">
      <c r="A116" s="0" t="s">
        <v>389</v>
      </c>
      <c r="B116" s="0" t="s">
        <v>645</v>
      </c>
      <c r="C116" s="20" t="s">
        <v>390</v>
      </c>
      <c r="D116" s="143" t="s">
        <v>646</v>
      </c>
    </row>
    <row r="117" customFormat="false" ht="15" hidden="false" customHeight="false" outlineLevel="0" collapsed="false">
      <c r="A117" s="0" t="s">
        <v>389</v>
      </c>
      <c r="B117" s="0" t="s">
        <v>647</v>
      </c>
      <c r="C117" s="20" t="s">
        <v>390</v>
      </c>
      <c r="D117" s="143" t="s">
        <v>648</v>
      </c>
    </row>
    <row r="118" customFormat="false" ht="15" hidden="false" customHeight="false" outlineLevel="0" collapsed="false">
      <c r="A118" s="0" t="s">
        <v>389</v>
      </c>
      <c r="B118" s="0" t="s">
        <v>649</v>
      </c>
      <c r="C118" s="20" t="s">
        <v>390</v>
      </c>
      <c r="D118" s="143" t="s">
        <v>650</v>
      </c>
    </row>
    <row r="119" customFormat="false" ht="15" hidden="false" customHeight="false" outlineLevel="0" collapsed="false">
      <c r="A119" s="0" t="s">
        <v>389</v>
      </c>
      <c r="B119" s="0" t="s">
        <v>651</v>
      </c>
      <c r="C119" s="20" t="s">
        <v>390</v>
      </c>
      <c r="D119" s="143" t="s">
        <v>652</v>
      </c>
    </row>
    <row r="120" customFormat="false" ht="15" hidden="false" customHeight="false" outlineLevel="0" collapsed="false">
      <c r="A120" s="0" t="s">
        <v>389</v>
      </c>
      <c r="B120" s="0" t="s">
        <v>653</v>
      </c>
      <c r="C120" s="20" t="s">
        <v>390</v>
      </c>
      <c r="D120" s="143" t="s">
        <v>654</v>
      </c>
    </row>
    <row r="121" customFormat="false" ht="15" hidden="false" customHeight="false" outlineLevel="0" collapsed="false">
      <c r="A121" s="0" t="s">
        <v>389</v>
      </c>
      <c r="B121" s="0" t="s">
        <v>655</v>
      </c>
      <c r="C121" s="20" t="s">
        <v>390</v>
      </c>
      <c r="D121" s="143" t="s">
        <v>656</v>
      </c>
    </row>
    <row r="122" customFormat="false" ht="15" hidden="false" customHeight="false" outlineLevel="0" collapsed="false">
      <c r="A122" s="0" t="s">
        <v>389</v>
      </c>
      <c r="B122" s="0" t="s">
        <v>657</v>
      </c>
      <c r="C122" s="20" t="s">
        <v>390</v>
      </c>
      <c r="D122" s="143" t="s">
        <v>658</v>
      </c>
    </row>
    <row r="123" customFormat="false" ht="15" hidden="false" customHeight="false" outlineLevel="0" collapsed="false">
      <c r="A123" s="0" t="s">
        <v>391</v>
      </c>
      <c r="B123" s="0" t="s">
        <v>659</v>
      </c>
      <c r="C123" s="20" t="s">
        <v>392</v>
      </c>
      <c r="D123" s="143" t="s">
        <v>660</v>
      </c>
    </row>
    <row r="124" customFormat="false" ht="15" hidden="false" customHeight="false" outlineLevel="0" collapsed="false">
      <c r="A124" s="0" t="s">
        <v>391</v>
      </c>
      <c r="B124" s="0" t="s">
        <v>661</v>
      </c>
      <c r="C124" s="20" t="s">
        <v>392</v>
      </c>
      <c r="D124" s="143" t="s">
        <v>662</v>
      </c>
    </row>
    <row r="125" customFormat="false" ht="15" hidden="false" customHeight="false" outlineLevel="0" collapsed="false">
      <c r="A125" s="0" t="s">
        <v>391</v>
      </c>
      <c r="B125" s="0" t="s">
        <v>663</v>
      </c>
      <c r="C125" s="20" t="s">
        <v>392</v>
      </c>
      <c r="D125" s="143" t="s">
        <v>664</v>
      </c>
    </row>
    <row r="126" customFormat="false" ht="15" hidden="false" customHeight="false" outlineLevel="0" collapsed="false">
      <c r="A126" s="0" t="s">
        <v>391</v>
      </c>
      <c r="B126" s="0" t="s">
        <v>665</v>
      </c>
      <c r="C126" s="20" t="s">
        <v>392</v>
      </c>
      <c r="D126" s="143" t="s">
        <v>666</v>
      </c>
    </row>
    <row r="127" customFormat="false" ht="15" hidden="false" customHeight="false" outlineLevel="0" collapsed="false">
      <c r="A127" s="0" t="s">
        <v>391</v>
      </c>
      <c r="B127" s="0" t="s">
        <v>667</v>
      </c>
      <c r="C127" s="20" t="s">
        <v>392</v>
      </c>
      <c r="D127" s="143" t="s">
        <v>668</v>
      </c>
    </row>
    <row r="128" customFormat="false" ht="15" hidden="false" customHeight="false" outlineLevel="0" collapsed="false">
      <c r="A128" s="0" t="s">
        <v>393</v>
      </c>
      <c r="B128" s="0" t="s">
        <v>669</v>
      </c>
      <c r="C128" s="20" t="s">
        <v>394</v>
      </c>
      <c r="D128" s="143" t="s">
        <v>670</v>
      </c>
    </row>
    <row r="129" customFormat="false" ht="15" hidden="false" customHeight="false" outlineLevel="0" collapsed="false">
      <c r="A129" s="0" t="s">
        <v>393</v>
      </c>
      <c r="B129" s="0" t="s">
        <v>671</v>
      </c>
      <c r="C129" s="20" t="s">
        <v>394</v>
      </c>
      <c r="D129" s="143" t="s">
        <v>672</v>
      </c>
    </row>
    <row r="130" customFormat="false" ht="15" hidden="false" customHeight="false" outlineLevel="0" collapsed="false">
      <c r="A130" s="0" t="s">
        <v>393</v>
      </c>
      <c r="B130" s="0" t="s">
        <v>673</v>
      </c>
      <c r="C130" s="20" t="s">
        <v>394</v>
      </c>
      <c r="D130" s="143" t="s">
        <v>674</v>
      </c>
    </row>
    <row r="131" customFormat="false" ht="15" hidden="false" customHeight="false" outlineLevel="0" collapsed="false">
      <c r="A131" s="0" t="s">
        <v>393</v>
      </c>
      <c r="B131" s="0" t="s">
        <v>675</v>
      </c>
      <c r="C131" s="20" t="s">
        <v>394</v>
      </c>
      <c r="D131" s="143" t="s">
        <v>676</v>
      </c>
    </row>
    <row r="132" customFormat="false" ht="15" hidden="false" customHeight="false" outlineLevel="0" collapsed="false">
      <c r="A132" s="0" t="s">
        <v>393</v>
      </c>
      <c r="B132" s="0" t="s">
        <v>677</v>
      </c>
      <c r="C132" s="20" t="s">
        <v>394</v>
      </c>
      <c r="D132" s="143" t="s">
        <v>678</v>
      </c>
    </row>
    <row r="133" customFormat="false" ht="15" hidden="false" customHeight="false" outlineLevel="0" collapsed="false">
      <c r="A133" s="0" t="s">
        <v>393</v>
      </c>
      <c r="B133" s="0" t="s">
        <v>679</v>
      </c>
      <c r="C133" s="20" t="s">
        <v>394</v>
      </c>
      <c r="D133" s="143" t="s">
        <v>680</v>
      </c>
    </row>
    <row r="134" customFormat="false" ht="15" hidden="false" customHeight="false" outlineLevel="0" collapsed="false">
      <c r="A134" s="0" t="s">
        <v>393</v>
      </c>
      <c r="B134" s="0" t="s">
        <v>681</v>
      </c>
      <c r="C134" s="20" t="s">
        <v>394</v>
      </c>
      <c r="D134" s="143" t="s">
        <v>682</v>
      </c>
    </row>
    <row r="135" customFormat="false" ht="15" hidden="false" customHeight="false" outlineLevel="0" collapsed="false">
      <c r="A135" s="0" t="s">
        <v>395</v>
      </c>
      <c r="B135" s="0" t="s">
        <v>683</v>
      </c>
      <c r="C135" s="20" t="s">
        <v>396</v>
      </c>
      <c r="D135" s="143" t="s">
        <v>684</v>
      </c>
    </row>
    <row r="136" customFormat="false" ht="15" hidden="false" customHeight="false" outlineLevel="0" collapsed="false">
      <c r="A136" s="0" t="s">
        <v>395</v>
      </c>
      <c r="B136" s="0" t="s">
        <v>685</v>
      </c>
      <c r="C136" s="20" t="s">
        <v>396</v>
      </c>
      <c r="D136" s="143" t="s">
        <v>686</v>
      </c>
    </row>
    <row r="137" customFormat="false" ht="15" hidden="false" customHeight="false" outlineLevel="0" collapsed="false">
      <c r="A137" s="0" t="s">
        <v>395</v>
      </c>
      <c r="B137" s="0" t="s">
        <v>687</v>
      </c>
      <c r="C137" s="20" t="s">
        <v>396</v>
      </c>
      <c r="D137" s="143" t="s">
        <v>688</v>
      </c>
    </row>
    <row r="138" customFormat="false" ht="15" hidden="false" customHeight="false" outlineLevel="0" collapsed="false">
      <c r="A138" s="0" t="s">
        <v>395</v>
      </c>
      <c r="B138" s="0" t="s">
        <v>689</v>
      </c>
      <c r="C138" s="20" t="s">
        <v>396</v>
      </c>
      <c r="D138" s="143" t="s">
        <v>690</v>
      </c>
    </row>
    <row r="139" customFormat="false" ht="15" hidden="false" customHeight="false" outlineLevel="0" collapsed="false">
      <c r="A139" s="0" t="s">
        <v>395</v>
      </c>
      <c r="B139" s="0" t="s">
        <v>691</v>
      </c>
      <c r="C139" s="20" t="s">
        <v>396</v>
      </c>
      <c r="D139" s="143" t="s">
        <v>692</v>
      </c>
    </row>
    <row r="140" customFormat="false" ht="15" hidden="false" customHeight="false" outlineLevel="0" collapsed="false">
      <c r="A140" s="0" t="s">
        <v>395</v>
      </c>
      <c r="B140" s="0" t="s">
        <v>693</v>
      </c>
      <c r="C140" s="20" t="s">
        <v>396</v>
      </c>
      <c r="D140" s="143" t="s">
        <v>694</v>
      </c>
    </row>
    <row r="141" customFormat="false" ht="15" hidden="false" customHeight="false" outlineLevel="0" collapsed="false">
      <c r="A141" s="0" t="s">
        <v>395</v>
      </c>
      <c r="B141" s="0" t="s">
        <v>695</v>
      </c>
      <c r="C141" s="20" t="s">
        <v>396</v>
      </c>
      <c r="D141" s="143" t="s">
        <v>696</v>
      </c>
    </row>
    <row r="142" customFormat="false" ht="15" hidden="false" customHeight="false" outlineLevel="0" collapsed="false">
      <c r="A142" s="0" t="s">
        <v>395</v>
      </c>
      <c r="B142" s="0" t="s">
        <v>697</v>
      </c>
      <c r="C142" s="20" t="s">
        <v>396</v>
      </c>
      <c r="D142" s="143" t="s">
        <v>698</v>
      </c>
    </row>
    <row r="143" customFormat="false" ht="15" hidden="false" customHeight="false" outlineLevel="0" collapsed="false">
      <c r="A143" s="0" t="s">
        <v>395</v>
      </c>
      <c r="B143" s="0" t="s">
        <v>699</v>
      </c>
      <c r="C143" s="20" t="s">
        <v>396</v>
      </c>
      <c r="D143" s="143" t="s">
        <v>700</v>
      </c>
    </row>
    <row r="144" customFormat="false" ht="15" hidden="false" customHeight="false" outlineLevel="0" collapsed="false">
      <c r="A144" s="0" t="s">
        <v>395</v>
      </c>
      <c r="B144" s="0" t="s">
        <v>701</v>
      </c>
      <c r="C144" s="20" t="s">
        <v>396</v>
      </c>
      <c r="D144" s="143" t="s">
        <v>702</v>
      </c>
    </row>
    <row r="145" customFormat="false" ht="15" hidden="false" customHeight="false" outlineLevel="0" collapsed="false">
      <c r="A145" s="0" t="s">
        <v>395</v>
      </c>
      <c r="B145" s="0" t="s">
        <v>703</v>
      </c>
      <c r="C145" s="20" t="s">
        <v>396</v>
      </c>
      <c r="D145" s="143" t="s">
        <v>704</v>
      </c>
    </row>
    <row r="146" customFormat="false" ht="15" hidden="false" customHeight="false" outlineLevel="0" collapsed="false">
      <c r="A146" s="0" t="s">
        <v>397</v>
      </c>
      <c r="B146" s="0" t="s">
        <v>705</v>
      </c>
      <c r="C146" s="20" t="s">
        <v>398</v>
      </c>
      <c r="D146" s="143" t="n">
        <v>208</v>
      </c>
    </row>
    <row r="147" customFormat="false" ht="15" hidden="false" customHeight="false" outlineLevel="0" collapsed="false">
      <c r="A147" s="0" t="s">
        <v>397</v>
      </c>
      <c r="B147" s="0" t="s">
        <v>706</v>
      </c>
      <c r="C147" s="20" t="s">
        <v>398</v>
      </c>
      <c r="D147" s="143" t="n">
        <v>3008</v>
      </c>
    </row>
    <row r="148" customFormat="false" ht="15" hidden="false" customHeight="false" outlineLevel="0" collapsed="false">
      <c r="A148" s="0" t="s">
        <v>397</v>
      </c>
      <c r="B148" s="0" t="s">
        <v>707</v>
      </c>
      <c r="C148" s="20" t="s">
        <v>398</v>
      </c>
      <c r="D148" s="143" t="n">
        <v>408</v>
      </c>
    </row>
    <row r="149" customFormat="false" ht="15" hidden="false" customHeight="false" outlineLevel="0" collapsed="false">
      <c r="A149" s="0" t="s">
        <v>397</v>
      </c>
      <c r="B149" s="0" t="s">
        <v>708</v>
      </c>
      <c r="C149" s="20" t="s">
        <v>398</v>
      </c>
      <c r="D149" s="143" t="n">
        <v>508</v>
      </c>
    </row>
    <row r="150" customFormat="false" ht="15" hidden="false" customHeight="false" outlineLevel="0" collapsed="false">
      <c r="A150" s="0" t="s">
        <v>397</v>
      </c>
      <c r="B150" s="0" t="s">
        <v>709</v>
      </c>
      <c r="C150" s="20" t="s">
        <v>398</v>
      </c>
      <c r="D150" s="143" t="s">
        <v>710</v>
      </c>
    </row>
    <row r="151" customFormat="false" ht="15" hidden="false" customHeight="false" outlineLevel="0" collapsed="false">
      <c r="A151" s="0" t="s">
        <v>399</v>
      </c>
      <c r="B151" s="0" t="s">
        <v>711</v>
      </c>
      <c r="C151" s="20" t="s">
        <v>400</v>
      </c>
      <c r="D151" s="143" t="n">
        <v>911</v>
      </c>
    </row>
    <row r="152" customFormat="false" ht="15" hidden="false" customHeight="false" outlineLevel="0" collapsed="false">
      <c r="A152" s="0" t="s">
        <v>399</v>
      </c>
      <c r="B152" s="0" t="s">
        <v>712</v>
      </c>
      <c r="C152" s="20" t="s">
        <v>400</v>
      </c>
      <c r="D152" s="143" t="s">
        <v>713</v>
      </c>
    </row>
    <row r="153" customFormat="false" ht="15" hidden="false" customHeight="false" outlineLevel="0" collapsed="false">
      <c r="A153" s="0" t="s">
        <v>401</v>
      </c>
      <c r="B153" s="0" t="s">
        <v>714</v>
      </c>
      <c r="C153" s="20" t="s">
        <v>402</v>
      </c>
      <c r="D153" s="143" t="s">
        <v>715</v>
      </c>
    </row>
    <row r="154" customFormat="false" ht="15" hidden="false" customHeight="false" outlineLevel="0" collapsed="false">
      <c r="A154" s="0" t="s">
        <v>401</v>
      </c>
      <c r="B154" s="0" t="s">
        <v>716</v>
      </c>
      <c r="C154" s="20" t="s">
        <v>402</v>
      </c>
      <c r="D154" s="143" t="s">
        <v>717</v>
      </c>
    </row>
    <row r="155" customFormat="false" ht="15" hidden="false" customHeight="false" outlineLevel="0" collapsed="false">
      <c r="A155" s="0" t="s">
        <v>401</v>
      </c>
      <c r="B155" s="0" t="s">
        <v>718</v>
      </c>
      <c r="C155" s="20" t="s">
        <v>402</v>
      </c>
      <c r="D155" s="143" t="s">
        <v>719</v>
      </c>
    </row>
    <row r="156" customFormat="false" ht="15" hidden="false" customHeight="false" outlineLevel="0" collapsed="false">
      <c r="A156" s="0" t="s">
        <v>403</v>
      </c>
      <c r="B156" s="0" t="s">
        <v>720</v>
      </c>
      <c r="C156" s="20" t="s">
        <v>404</v>
      </c>
      <c r="D156" s="143" t="s">
        <v>721</v>
      </c>
    </row>
    <row r="157" customFormat="false" ht="15" hidden="false" customHeight="false" outlineLevel="0" collapsed="false">
      <c r="A157" s="0" t="s">
        <v>403</v>
      </c>
      <c r="B157" s="0" t="s">
        <v>722</v>
      </c>
      <c r="C157" s="20" t="s">
        <v>404</v>
      </c>
      <c r="D157" s="143" t="s">
        <v>723</v>
      </c>
    </row>
    <row r="158" customFormat="false" ht="15" hidden="false" customHeight="false" outlineLevel="0" collapsed="false">
      <c r="A158" s="0" t="s">
        <v>405</v>
      </c>
      <c r="B158" s="0" t="s">
        <v>724</v>
      </c>
      <c r="C158" s="20" t="s">
        <v>406</v>
      </c>
      <c r="D158" s="143" t="s">
        <v>725</v>
      </c>
    </row>
    <row r="159" customFormat="false" ht="15" hidden="false" customHeight="false" outlineLevel="0" collapsed="false">
      <c r="A159" s="0" t="s">
        <v>405</v>
      </c>
      <c r="B159" s="0" t="s">
        <v>726</v>
      </c>
      <c r="C159" s="20" t="s">
        <v>406</v>
      </c>
      <c r="D159" s="143" t="s">
        <v>727</v>
      </c>
    </row>
    <row r="160" customFormat="false" ht="15" hidden="false" customHeight="false" outlineLevel="0" collapsed="false">
      <c r="A160" s="0" t="s">
        <v>405</v>
      </c>
      <c r="B160" s="0" t="s">
        <v>728</v>
      </c>
      <c r="C160" s="20" t="s">
        <v>406</v>
      </c>
      <c r="D160" s="143" t="s">
        <v>729</v>
      </c>
    </row>
    <row r="161" customFormat="false" ht="15" hidden="false" customHeight="false" outlineLevel="0" collapsed="false">
      <c r="A161" s="0" t="s">
        <v>405</v>
      </c>
      <c r="B161" s="0" t="s">
        <v>730</v>
      </c>
      <c r="C161" s="20" t="s">
        <v>406</v>
      </c>
      <c r="D161" s="143" t="s">
        <v>731</v>
      </c>
    </row>
    <row r="162" customFormat="false" ht="15" hidden="false" customHeight="false" outlineLevel="0" collapsed="false">
      <c r="A162" s="0" t="s">
        <v>407</v>
      </c>
      <c r="B162" s="0" t="s">
        <v>732</v>
      </c>
      <c r="C162" s="20" t="s">
        <v>408</v>
      </c>
      <c r="D162" s="143" t="s">
        <v>733</v>
      </c>
    </row>
    <row r="163" customFormat="false" ht="15" hidden="false" customHeight="false" outlineLevel="0" collapsed="false">
      <c r="A163" s="0" t="s">
        <v>409</v>
      </c>
      <c r="B163" s="0" t="s">
        <v>734</v>
      </c>
      <c r="C163" s="20" t="s">
        <v>410</v>
      </c>
      <c r="D163" s="143" t="s">
        <v>735</v>
      </c>
    </row>
    <row r="164" customFormat="false" ht="15" hidden="false" customHeight="false" outlineLevel="0" collapsed="false">
      <c r="A164" s="0" t="s">
        <v>409</v>
      </c>
      <c r="B164" s="0" t="s">
        <v>736</v>
      </c>
      <c r="C164" s="20" t="s">
        <v>410</v>
      </c>
      <c r="D164" s="143" t="s">
        <v>737</v>
      </c>
    </row>
    <row r="165" customFormat="false" ht="15" hidden="false" customHeight="false" outlineLevel="0" collapsed="false">
      <c r="A165" s="0" t="s">
        <v>409</v>
      </c>
      <c r="B165" s="0" t="s">
        <v>738</v>
      </c>
      <c r="C165" s="20" t="s">
        <v>410</v>
      </c>
      <c r="D165" s="143" t="s">
        <v>739</v>
      </c>
    </row>
    <row r="166" customFormat="false" ht="15" hidden="false" customHeight="false" outlineLevel="0" collapsed="false">
      <c r="A166" s="0" t="s">
        <v>409</v>
      </c>
      <c r="B166" s="0" t="s">
        <v>740</v>
      </c>
      <c r="C166" s="20" t="s">
        <v>410</v>
      </c>
      <c r="D166" s="143" t="s">
        <v>741</v>
      </c>
    </row>
    <row r="167" customFormat="false" ht="15" hidden="false" customHeight="false" outlineLevel="0" collapsed="false">
      <c r="A167" s="0" t="s">
        <v>409</v>
      </c>
      <c r="B167" s="0" t="s">
        <v>742</v>
      </c>
      <c r="C167" s="20" t="s">
        <v>410</v>
      </c>
      <c r="D167" s="143" t="s">
        <v>743</v>
      </c>
    </row>
    <row r="168" customFormat="false" ht="15" hidden="false" customHeight="false" outlineLevel="0" collapsed="false">
      <c r="A168" s="0" t="s">
        <v>409</v>
      </c>
      <c r="B168" s="0" t="s">
        <v>744</v>
      </c>
      <c r="C168" s="20" t="s">
        <v>410</v>
      </c>
      <c r="D168" s="143" t="s">
        <v>745</v>
      </c>
    </row>
    <row r="169" customFormat="false" ht="15" hidden="false" customHeight="false" outlineLevel="0" collapsed="false">
      <c r="A169" s="0" t="s">
        <v>409</v>
      </c>
      <c r="B169" s="0" t="s">
        <v>746</v>
      </c>
      <c r="C169" s="20" t="s">
        <v>410</v>
      </c>
      <c r="D169" s="143" t="s">
        <v>747</v>
      </c>
    </row>
    <row r="170" customFormat="false" ht="15" hidden="false" customHeight="false" outlineLevel="0" collapsed="false">
      <c r="A170" s="0" t="s">
        <v>409</v>
      </c>
      <c r="B170" s="0" t="s">
        <v>748</v>
      </c>
      <c r="C170" s="20" t="s">
        <v>410</v>
      </c>
      <c r="D170" s="143" t="s">
        <v>749</v>
      </c>
    </row>
    <row r="171" customFormat="false" ht="15" hidden="false" customHeight="false" outlineLevel="0" collapsed="false">
      <c r="A171" s="0" t="s">
        <v>409</v>
      </c>
      <c r="B171" s="0" t="s">
        <v>750</v>
      </c>
      <c r="C171" s="20" t="s">
        <v>410</v>
      </c>
      <c r="D171" s="143" t="s">
        <v>751</v>
      </c>
    </row>
    <row r="172" customFormat="false" ht="15" hidden="false" customHeight="false" outlineLevel="0" collapsed="false">
      <c r="A172" s="0" t="s">
        <v>409</v>
      </c>
      <c r="B172" s="0" t="s">
        <v>752</v>
      </c>
      <c r="C172" s="20" t="s">
        <v>410</v>
      </c>
      <c r="D172" s="143" t="s">
        <v>753</v>
      </c>
    </row>
    <row r="173" customFormat="false" ht="15" hidden="false" customHeight="false" outlineLevel="0" collapsed="false">
      <c r="A173" s="0" t="s">
        <v>409</v>
      </c>
      <c r="B173" s="0" t="s">
        <v>754</v>
      </c>
      <c r="C173" s="20" t="s">
        <v>410</v>
      </c>
      <c r="D173" s="143" t="s">
        <v>755</v>
      </c>
    </row>
    <row r="174" customFormat="false" ht="15" hidden="false" customHeight="false" outlineLevel="0" collapsed="false">
      <c r="A174" s="0" t="s">
        <v>409</v>
      </c>
      <c r="B174" s="0" t="s">
        <v>756</v>
      </c>
      <c r="C174" s="20" t="s">
        <v>410</v>
      </c>
      <c r="D174" s="143" t="s">
        <v>757</v>
      </c>
    </row>
    <row r="175" customFormat="false" ht="15" hidden="false" customHeight="false" outlineLevel="0" collapsed="false">
      <c r="A175" s="0" t="s">
        <v>409</v>
      </c>
      <c r="B175" s="0" t="s">
        <v>758</v>
      </c>
      <c r="C175" s="20" t="s">
        <v>410</v>
      </c>
      <c r="D175" s="143" t="s">
        <v>759</v>
      </c>
    </row>
    <row r="176" customFormat="false" ht="15" hidden="false" customHeight="false" outlineLevel="0" collapsed="false">
      <c r="A176" s="0" t="s">
        <v>409</v>
      </c>
      <c r="B176" s="0" t="s">
        <v>760</v>
      </c>
      <c r="C176" s="20" t="s">
        <v>410</v>
      </c>
      <c r="D176" s="143" t="s">
        <v>761</v>
      </c>
    </row>
    <row r="177" customFormat="false" ht="15" hidden="false" customHeight="false" outlineLevel="0" collapsed="false">
      <c r="A177" s="0" t="s">
        <v>409</v>
      </c>
      <c r="B177" s="0" t="s">
        <v>762</v>
      </c>
      <c r="C177" s="20" t="s">
        <v>410</v>
      </c>
      <c r="D177" s="143" t="s">
        <v>763</v>
      </c>
    </row>
    <row r="178" customFormat="false" ht="15" hidden="false" customHeight="false" outlineLevel="0" collapsed="false">
      <c r="A178" s="0" t="s">
        <v>411</v>
      </c>
      <c r="B178" s="0" t="s">
        <v>764</v>
      </c>
      <c r="C178" s="20" t="s">
        <v>412</v>
      </c>
      <c r="D178" s="143" t="s">
        <v>765</v>
      </c>
    </row>
    <row r="179" customFormat="false" ht="15" hidden="false" customHeight="false" outlineLevel="0" collapsed="false">
      <c r="A179" s="0" t="s">
        <v>411</v>
      </c>
      <c r="B179" s="0" t="s">
        <v>766</v>
      </c>
      <c r="C179" s="20" t="s">
        <v>412</v>
      </c>
      <c r="D179" s="143" t="s">
        <v>767</v>
      </c>
    </row>
    <row r="180" customFormat="false" ht="15" hidden="false" customHeight="false" outlineLevel="0" collapsed="false">
      <c r="A180" s="0" t="s">
        <v>413</v>
      </c>
      <c r="B180" s="0" t="s">
        <v>768</v>
      </c>
      <c r="C180" s="20" t="s">
        <v>414</v>
      </c>
      <c r="D180" s="143" t="s">
        <v>769</v>
      </c>
    </row>
    <row r="181" customFormat="false" ht="15" hidden="false" customHeight="false" outlineLevel="0" collapsed="false">
      <c r="A181" s="0" t="s">
        <v>413</v>
      </c>
      <c r="B181" s="0" t="s">
        <v>770</v>
      </c>
      <c r="C181" s="20" t="s">
        <v>414</v>
      </c>
      <c r="D181" s="143" t="s">
        <v>771</v>
      </c>
    </row>
    <row r="182" customFormat="false" ht="15" hidden="false" customHeight="false" outlineLevel="0" collapsed="false">
      <c r="A182" s="0" t="s">
        <v>413</v>
      </c>
      <c r="B182" s="0" t="s">
        <v>772</v>
      </c>
      <c r="C182" s="20" t="s">
        <v>414</v>
      </c>
      <c r="D182" s="143" t="s">
        <v>773</v>
      </c>
    </row>
    <row r="183" customFormat="false" ht="15" hidden="false" customHeight="false" outlineLevel="0" collapsed="false">
      <c r="A183" s="0" t="s">
        <v>413</v>
      </c>
      <c r="B183" s="0" t="s">
        <v>774</v>
      </c>
      <c r="C183" s="20" t="s">
        <v>414</v>
      </c>
      <c r="D183" s="143" t="s">
        <v>775</v>
      </c>
    </row>
    <row r="184" customFormat="false" ht="15" hidden="false" customHeight="false" outlineLevel="0" collapsed="false">
      <c r="A184" s="0" t="s">
        <v>413</v>
      </c>
      <c r="B184" s="0" t="s">
        <v>776</v>
      </c>
      <c r="C184" s="20" t="s">
        <v>414</v>
      </c>
      <c r="D184" s="143" t="s">
        <v>777</v>
      </c>
    </row>
    <row r="185" customFormat="false" ht="15" hidden="false" customHeight="false" outlineLevel="0" collapsed="false">
      <c r="A185" s="0" t="s">
        <v>413</v>
      </c>
      <c r="B185" s="0" t="s">
        <v>778</v>
      </c>
      <c r="C185" s="20" t="s">
        <v>414</v>
      </c>
      <c r="D185" s="143" t="s">
        <v>779</v>
      </c>
    </row>
    <row r="186" customFormat="false" ht="15" hidden="false" customHeight="false" outlineLevel="0" collapsed="false">
      <c r="A186" s="0" t="s">
        <v>413</v>
      </c>
      <c r="B186" s="0" t="s">
        <v>780</v>
      </c>
      <c r="C186" s="20" t="s">
        <v>414</v>
      </c>
      <c r="D186" s="143" t="s">
        <v>781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P4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1" ySplit="5" topLeftCell="R158" activePane="bottomRight" state="frozen"/>
      <selection pane="topLeft" activeCell="A1" activeCellId="0" sqref="A1"/>
      <selection pane="topRight" activeCell="R1" activeCellId="0" sqref="R1"/>
      <selection pane="bottomLeft" activeCell="A158" activeCellId="0" sqref="A158"/>
      <selection pane="bottomRight" activeCell="W158" activeCellId="0" sqref="W158:X158"/>
    </sheetView>
  </sheetViews>
  <sheetFormatPr defaultColWidth="9.15625" defaultRowHeight="15" zeroHeight="false" outlineLevelRow="0" outlineLevelCol="0"/>
  <cols>
    <col collapsed="false" customWidth="true" hidden="false" outlineLevel="0" max="1" min="1" style="0" width="13.01"/>
    <col collapsed="false" customWidth="true" hidden="false" outlineLevel="0" max="2" min="2" style="0" width="7.71"/>
    <col collapsed="false" customWidth="true" hidden="false" outlineLevel="0" max="3" min="3" style="0" width="15.42"/>
    <col collapsed="false" customWidth="true" hidden="false" outlineLevel="0" max="4" min="4" style="0" width="26.29"/>
    <col collapsed="false" customWidth="true" hidden="true" outlineLevel="0" max="5" min="5" style="0" width="18.85"/>
    <col collapsed="false" customWidth="true" hidden="false" outlineLevel="0" max="6" min="6" style="143" width="14.28"/>
    <col collapsed="false" customWidth="true" hidden="true" outlineLevel="0" max="7" min="7" style="0" width="11.14"/>
    <col collapsed="false" customWidth="true" hidden="true" outlineLevel="0" max="10" min="8" style="0" width="19"/>
    <col collapsed="false" customWidth="true" hidden="false" outlineLevel="0" max="11" min="11" style="0" width="8.29"/>
    <col collapsed="false" customWidth="true" hidden="false" outlineLevel="0" max="13" min="13" style="0" width="10.29"/>
    <col collapsed="false" customWidth="true" hidden="false" outlineLevel="0" max="14" min="14" style="0" width="6.71"/>
    <col collapsed="false" customWidth="true" hidden="false" outlineLevel="0" max="15" min="15" style="0" width="8.29"/>
    <col collapsed="false" customWidth="true" hidden="false" outlineLevel="0" max="16" min="16" style="0" width="6.57"/>
    <col collapsed="false" customWidth="true" hidden="false" outlineLevel="0" max="25" min="25" style="0" width="12.14"/>
    <col collapsed="false" customWidth="true" hidden="false" outlineLevel="0" max="27" min="27" style="0" width="12.29"/>
    <col collapsed="false" customWidth="true" hidden="false" outlineLevel="0" max="32" min="32" style="0" width="11.57"/>
    <col collapsed="false" customWidth="true" hidden="false" outlineLevel="0" max="39" min="39" style="0" width="11.29"/>
    <col collapsed="false" customWidth="true" hidden="false" outlineLevel="0" max="41" min="41" style="0" width="10.71"/>
    <col collapsed="false" customWidth="true" hidden="false" outlineLevel="0" max="42" min="42" style="0" width="10.85"/>
  </cols>
  <sheetData>
    <row r="1" customFormat="false" ht="15" hidden="false" customHeight="false" outlineLevel="0" collapsed="false">
      <c r="A1" s="24" t="s">
        <v>782</v>
      </c>
      <c r="B1" s="24"/>
      <c r="C1" s="24"/>
      <c r="D1" s="24"/>
      <c r="E1" s="24"/>
      <c r="F1" s="148"/>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row>
    <row r="2" customFormat="false" ht="15" hidden="false" customHeight="false" outlineLevel="0" collapsed="false">
      <c r="A2" s="0" t="s">
        <v>783</v>
      </c>
    </row>
    <row r="3" customFormat="false" ht="15" hidden="false" customHeight="false" outlineLevel="0" collapsed="false">
      <c r="A3" s="0" t="s">
        <v>784</v>
      </c>
    </row>
    <row r="4" customFormat="false" ht="15" hidden="false" customHeight="false" outlineLevel="0" collapsed="false">
      <c r="A4" s="0" t="s">
        <v>785</v>
      </c>
    </row>
    <row r="5" customFormat="false" ht="89.25" hidden="false" customHeight="false" outlineLevel="0" collapsed="false">
      <c r="A5" s="24" t="s">
        <v>786</v>
      </c>
      <c r="B5" s="24" t="s">
        <v>415</v>
      </c>
      <c r="C5" s="15" t="s">
        <v>359</v>
      </c>
      <c r="D5" s="15" t="s">
        <v>787</v>
      </c>
      <c r="E5" s="15" t="s">
        <v>788</v>
      </c>
      <c r="F5" s="148" t="s">
        <v>417</v>
      </c>
      <c r="G5" s="15" t="s">
        <v>789</v>
      </c>
      <c r="H5" s="149" t="s">
        <v>790</v>
      </c>
      <c r="I5" s="15" t="s">
        <v>791</v>
      </c>
      <c r="J5" s="15" t="s">
        <v>185</v>
      </c>
      <c r="K5" s="24" t="s">
        <v>792</v>
      </c>
      <c r="L5" s="150" t="s">
        <v>793</v>
      </c>
      <c r="M5" s="150" t="s">
        <v>794</v>
      </c>
      <c r="N5" s="150" t="s">
        <v>795</v>
      </c>
      <c r="O5" s="150" t="s">
        <v>796</v>
      </c>
      <c r="P5" s="150" t="s">
        <v>188</v>
      </c>
      <c r="Q5" s="47" t="s">
        <v>192</v>
      </c>
      <c r="R5" s="47" t="s">
        <v>195</v>
      </c>
      <c r="S5" s="47" t="s">
        <v>196</v>
      </c>
      <c r="T5" s="47" t="s">
        <v>201</v>
      </c>
      <c r="U5" s="47" t="s">
        <v>202</v>
      </c>
      <c r="V5" s="47" t="s">
        <v>203</v>
      </c>
      <c r="W5" s="47" t="s">
        <v>204</v>
      </c>
      <c r="X5" s="47" t="s">
        <v>205</v>
      </c>
      <c r="Y5" s="47" t="s">
        <v>206</v>
      </c>
      <c r="Z5" s="47" t="s">
        <v>207</v>
      </c>
      <c r="AA5" s="47" t="s">
        <v>208</v>
      </c>
      <c r="AB5" s="54" t="s">
        <v>210</v>
      </c>
      <c r="AC5" s="54" t="s">
        <v>214</v>
      </c>
      <c r="AD5" s="54" t="s">
        <v>218</v>
      </c>
      <c r="AE5" s="54" t="s">
        <v>208</v>
      </c>
      <c r="AF5" s="54" t="s">
        <v>219</v>
      </c>
      <c r="AG5" s="54" t="s">
        <v>234</v>
      </c>
      <c r="AH5" s="54" t="s">
        <v>238</v>
      </c>
      <c r="AI5" s="54" t="s">
        <v>207</v>
      </c>
      <c r="AJ5" s="54" t="s">
        <v>239</v>
      </c>
      <c r="AK5" s="54" t="s">
        <v>240</v>
      </c>
      <c r="AL5" s="54" t="s">
        <v>241</v>
      </c>
      <c r="AM5" s="54" t="s">
        <v>206</v>
      </c>
      <c r="AN5" s="60" t="s">
        <v>252</v>
      </c>
      <c r="AO5" s="60" t="s">
        <v>206</v>
      </c>
      <c r="AP5" s="60" t="s">
        <v>208</v>
      </c>
    </row>
    <row r="6" customFormat="false" ht="15" hidden="false" customHeight="false" outlineLevel="0" collapsed="false">
      <c r="A6" s="151" t="s">
        <v>797</v>
      </c>
      <c r="B6" s="0" t="s">
        <v>362</v>
      </c>
      <c r="C6" s="147" t="s">
        <v>363</v>
      </c>
      <c r="D6" s="147" t="s">
        <v>798</v>
      </c>
      <c r="F6" s="143" t="s">
        <v>420</v>
      </c>
      <c r="K6" s="151" t="s">
        <v>799</v>
      </c>
      <c r="L6" s="0" t="n">
        <v>3700</v>
      </c>
      <c r="M6" s="0" t="s">
        <v>800</v>
      </c>
      <c r="N6" s="0" t="s">
        <v>801</v>
      </c>
      <c r="O6" s="0" t="n">
        <v>8</v>
      </c>
      <c r="P6" s="0" t="n">
        <v>0</v>
      </c>
      <c r="AB6" s="0" t="s">
        <v>211</v>
      </c>
      <c r="AC6" s="0" t="s">
        <v>220</v>
      </c>
      <c r="AE6" s="0" t="s">
        <v>211</v>
      </c>
      <c r="AG6" s="0" t="s">
        <v>220</v>
      </c>
      <c r="AH6" s="0" t="s">
        <v>220</v>
      </c>
      <c r="AI6" s="0" t="s">
        <v>802</v>
      </c>
      <c r="AJ6" s="0" t="s">
        <v>220</v>
      </c>
      <c r="AK6" s="0" t="s">
        <v>220</v>
      </c>
      <c r="AM6" s="0" t="s">
        <v>802</v>
      </c>
    </row>
    <row r="7" customFormat="false" ht="15" hidden="false" customHeight="false" outlineLevel="0" collapsed="false">
      <c r="A7" s="151" t="s">
        <v>803</v>
      </c>
      <c r="B7" s="0" t="s">
        <v>362</v>
      </c>
      <c r="C7" s="20" t="s">
        <v>363</v>
      </c>
      <c r="D7" s="20" t="s">
        <v>804</v>
      </c>
      <c r="F7" s="143" t="s">
        <v>423</v>
      </c>
      <c r="K7" s="151" t="s">
        <v>799</v>
      </c>
      <c r="L7" s="0" t="n">
        <v>3500</v>
      </c>
      <c r="M7" s="0" t="s">
        <v>805</v>
      </c>
      <c r="N7" s="0" t="s">
        <v>806</v>
      </c>
      <c r="O7" s="0" t="n">
        <v>8</v>
      </c>
      <c r="P7" s="0" t="n">
        <v>0</v>
      </c>
      <c r="AB7" s="0" t="s">
        <v>211</v>
      </c>
      <c r="AC7" s="0" t="s">
        <v>220</v>
      </c>
      <c r="AE7" s="0" t="s">
        <v>211</v>
      </c>
      <c r="AG7" s="0" t="s">
        <v>220</v>
      </c>
      <c r="AH7" s="0" t="s">
        <v>220</v>
      </c>
      <c r="AI7" s="0" t="s">
        <v>802</v>
      </c>
      <c r="AJ7" s="0" t="s">
        <v>220</v>
      </c>
      <c r="AK7" s="0" t="s">
        <v>220</v>
      </c>
      <c r="AM7" s="0" t="s">
        <v>802</v>
      </c>
    </row>
    <row r="8" customFormat="false" ht="15" hidden="false" customHeight="false" outlineLevel="0" collapsed="false">
      <c r="A8" s="151" t="s">
        <v>807</v>
      </c>
      <c r="B8" s="0" t="s">
        <v>362</v>
      </c>
      <c r="C8" s="20" t="s">
        <v>363</v>
      </c>
      <c r="D8" s="20" t="s">
        <v>808</v>
      </c>
      <c r="F8" s="143" t="s">
        <v>423</v>
      </c>
      <c r="K8" s="151" t="s">
        <v>799</v>
      </c>
      <c r="L8" s="0" t="n">
        <v>3700</v>
      </c>
      <c r="M8" s="0" t="s">
        <v>809</v>
      </c>
      <c r="N8" s="0" t="s">
        <v>801</v>
      </c>
      <c r="O8" s="0" t="n">
        <v>8</v>
      </c>
      <c r="P8" s="0" t="n">
        <v>0</v>
      </c>
      <c r="AB8" s="0" t="s">
        <v>211</v>
      </c>
      <c r="AC8" s="0" t="s">
        <v>220</v>
      </c>
      <c r="AE8" s="0" t="s">
        <v>211</v>
      </c>
      <c r="AG8" s="0" t="s">
        <v>220</v>
      </c>
      <c r="AH8" s="0" t="s">
        <v>220</v>
      </c>
      <c r="AI8" s="0" t="s">
        <v>802</v>
      </c>
      <c r="AJ8" s="0" t="s">
        <v>220</v>
      </c>
      <c r="AK8" s="0" t="s">
        <v>220</v>
      </c>
      <c r="AM8" s="0" t="s">
        <v>802</v>
      </c>
    </row>
    <row r="9" customFormat="false" ht="15" hidden="false" customHeight="false" outlineLevel="0" collapsed="false">
      <c r="A9" s="151" t="s">
        <v>810</v>
      </c>
      <c r="B9" s="0" t="s">
        <v>362</v>
      </c>
      <c r="C9" s="20" t="s">
        <v>363</v>
      </c>
      <c r="D9" s="20" t="s">
        <v>811</v>
      </c>
      <c r="F9" s="143" t="s">
        <v>423</v>
      </c>
      <c r="K9" s="151" t="s">
        <v>799</v>
      </c>
      <c r="L9" s="0" t="n">
        <v>3700</v>
      </c>
      <c r="M9" s="0" t="s">
        <v>800</v>
      </c>
      <c r="N9" s="0" t="s">
        <v>806</v>
      </c>
      <c r="O9" s="0" t="n">
        <v>8</v>
      </c>
      <c r="P9" s="0" t="n">
        <v>0</v>
      </c>
      <c r="AB9" s="0" t="s">
        <v>211</v>
      </c>
      <c r="AC9" s="0" t="s">
        <v>220</v>
      </c>
      <c r="AE9" s="0" t="s">
        <v>211</v>
      </c>
      <c r="AG9" s="0" t="s">
        <v>220</v>
      </c>
      <c r="AH9" s="0" t="s">
        <v>220</v>
      </c>
      <c r="AI9" s="0" t="s">
        <v>802</v>
      </c>
      <c r="AJ9" s="0" t="s">
        <v>220</v>
      </c>
      <c r="AK9" s="0" t="s">
        <v>220</v>
      </c>
      <c r="AM9" s="0" t="s">
        <v>802</v>
      </c>
    </row>
    <row r="10" customFormat="false" ht="15" hidden="false" customHeight="false" outlineLevel="0" collapsed="false">
      <c r="A10" s="151" t="s">
        <v>812</v>
      </c>
      <c r="B10" s="0" t="s">
        <v>362</v>
      </c>
      <c r="C10" s="20" t="s">
        <v>363</v>
      </c>
      <c r="D10" s="20" t="s">
        <v>813</v>
      </c>
      <c r="F10" s="143" t="s">
        <v>423</v>
      </c>
      <c r="K10" s="151" t="s">
        <v>799</v>
      </c>
      <c r="L10" s="0" t="n">
        <v>2400</v>
      </c>
      <c r="M10" s="0" t="s">
        <v>805</v>
      </c>
      <c r="N10" s="0" t="s">
        <v>801</v>
      </c>
      <c r="O10" s="0" t="n">
        <v>8</v>
      </c>
      <c r="P10" s="0" t="n">
        <v>0</v>
      </c>
      <c r="AB10" s="0" t="s">
        <v>211</v>
      </c>
      <c r="AC10" s="0" t="s">
        <v>220</v>
      </c>
      <c r="AE10" s="0" t="s">
        <v>211</v>
      </c>
      <c r="AG10" s="0" t="s">
        <v>220</v>
      </c>
      <c r="AH10" s="0" t="s">
        <v>220</v>
      </c>
      <c r="AI10" s="0" t="s">
        <v>802</v>
      </c>
      <c r="AJ10" s="0" t="s">
        <v>220</v>
      </c>
      <c r="AK10" s="0" t="s">
        <v>220</v>
      </c>
      <c r="AM10" s="0" t="s">
        <v>802</v>
      </c>
    </row>
    <row r="11" customFormat="false" ht="15" hidden="false" customHeight="false" outlineLevel="0" collapsed="false">
      <c r="A11" s="151" t="s">
        <v>814</v>
      </c>
      <c r="B11" s="0" t="s">
        <v>362</v>
      </c>
      <c r="C11" s="20" t="s">
        <v>363</v>
      </c>
      <c r="D11" s="20" t="s">
        <v>815</v>
      </c>
      <c r="F11" s="143" t="s">
        <v>426</v>
      </c>
      <c r="K11" s="151" t="s">
        <v>799</v>
      </c>
      <c r="L11" s="0" t="n">
        <v>2300</v>
      </c>
      <c r="M11" s="0" t="s">
        <v>809</v>
      </c>
      <c r="N11" s="0" t="s">
        <v>806</v>
      </c>
      <c r="O11" s="0" t="n">
        <v>8</v>
      </c>
      <c r="P11" s="0" t="n">
        <v>0</v>
      </c>
      <c r="AB11" s="0" t="s">
        <v>211</v>
      </c>
      <c r="AC11" s="0" t="s">
        <v>220</v>
      </c>
      <c r="AE11" s="0" t="s">
        <v>211</v>
      </c>
      <c r="AG11" s="0" t="s">
        <v>220</v>
      </c>
      <c r="AH11" s="0" t="s">
        <v>220</v>
      </c>
      <c r="AI11" s="0" t="s">
        <v>802</v>
      </c>
      <c r="AJ11" s="0" t="s">
        <v>220</v>
      </c>
      <c r="AK11" s="0" t="s">
        <v>220</v>
      </c>
      <c r="AM11" s="0" t="s">
        <v>802</v>
      </c>
    </row>
    <row r="12" customFormat="false" ht="15" hidden="false" customHeight="false" outlineLevel="0" collapsed="false">
      <c r="A12" s="151" t="s">
        <v>816</v>
      </c>
      <c r="B12" s="0" t="s">
        <v>362</v>
      </c>
      <c r="C12" s="20" t="s">
        <v>363</v>
      </c>
      <c r="D12" s="20" t="s">
        <v>817</v>
      </c>
      <c r="F12" s="143" t="s">
        <v>428</v>
      </c>
      <c r="K12" s="151" t="s">
        <v>799</v>
      </c>
      <c r="L12" s="0" t="n">
        <v>3700</v>
      </c>
      <c r="M12" s="0" t="s">
        <v>800</v>
      </c>
      <c r="N12" s="0" t="s">
        <v>801</v>
      </c>
      <c r="O12" s="0" t="n">
        <v>8</v>
      </c>
      <c r="P12" s="0" t="n">
        <v>0</v>
      </c>
      <c r="AB12" s="0" t="s">
        <v>211</v>
      </c>
      <c r="AC12" s="0" t="s">
        <v>220</v>
      </c>
      <c r="AE12" s="0" t="s">
        <v>211</v>
      </c>
      <c r="AG12" s="0" t="s">
        <v>220</v>
      </c>
      <c r="AH12" s="0" t="s">
        <v>220</v>
      </c>
      <c r="AI12" s="0" t="s">
        <v>802</v>
      </c>
      <c r="AJ12" s="0" t="s">
        <v>220</v>
      </c>
      <c r="AK12" s="0" t="s">
        <v>220</v>
      </c>
      <c r="AM12" s="0" t="s">
        <v>802</v>
      </c>
    </row>
    <row r="13" customFormat="false" ht="15" hidden="false" customHeight="false" outlineLevel="0" collapsed="false">
      <c r="A13" s="151" t="s">
        <v>818</v>
      </c>
      <c r="B13" s="0" t="s">
        <v>362</v>
      </c>
      <c r="C13" s="20" t="s">
        <v>363</v>
      </c>
      <c r="D13" s="20" t="s">
        <v>819</v>
      </c>
      <c r="F13" s="143" t="s">
        <v>428</v>
      </c>
      <c r="K13" s="151" t="s">
        <v>799</v>
      </c>
      <c r="L13" s="0" t="n">
        <v>3500</v>
      </c>
      <c r="M13" s="0" t="s">
        <v>805</v>
      </c>
      <c r="N13" s="0" t="s">
        <v>806</v>
      </c>
      <c r="O13" s="0" t="n">
        <v>8</v>
      </c>
      <c r="P13" s="0" t="n">
        <v>0</v>
      </c>
      <c r="AB13" s="0" t="s">
        <v>211</v>
      </c>
      <c r="AC13" s="0" t="s">
        <v>220</v>
      </c>
      <c r="AE13" s="0" t="s">
        <v>211</v>
      </c>
      <c r="AG13" s="0" t="s">
        <v>220</v>
      </c>
      <c r="AH13" s="0" t="s">
        <v>220</v>
      </c>
      <c r="AI13" s="0" t="s">
        <v>802</v>
      </c>
      <c r="AJ13" s="0" t="s">
        <v>220</v>
      </c>
      <c r="AK13" s="0" t="s">
        <v>220</v>
      </c>
      <c r="AM13" s="0" t="s">
        <v>802</v>
      </c>
    </row>
    <row r="14" customFormat="false" ht="15" hidden="false" customHeight="false" outlineLevel="0" collapsed="false">
      <c r="A14" s="151" t="s">
        <v>820</v>
      </c>
      <c r="B14" s="0" t="s">
        <v>362</v>
      </c>
      <c r="C14" s="20" t="s">
        <v>363</v>
      </c>
      <c r="D14" s="20" t="s">
        <v>821</v>
      </c>
      <c r="F14" s="143" t="s">
        <v>428</v>
      </c>
      <c r="K14" s="151" t="s">
        <v>799</v>
      </c>
      <c r="L14" s="0" t="n">
        <v>3700</v>
      </c>
      <c r="M14" s="0" t="s">
        <v>809</v>
      </c>
      <c r="N14" s="0" t="s">
        <v>801</v>
      </c>
      <c r="O14" s="0" t="n">
        <v>8</v>
      </c>
      <c r="P14" s="0" t="n">
        <v>0</v>
      </c>
      <c r="AB14" s="0" t="s">
        <v>211</v>
      </c>
      <c r="AC14" s="0" t="s">
        <v>220</v>
      </c>
      <c r="AE14" s="0" t="s">
        <v>211</v>
      </c>
      <c r="AG14" s="0" t="s">
        <v>220</v>
      </c>
      <c r="AH14" s="0" t="s">
        <v>220</v>
      </c>
      <c r="AI14" s="0" t="s">
        <v>802</v>
      </c>
      <c r="AJ14" s="0" t="s">
        <v>220</v>
      </c>
      <c r="AK14" s="0" t="s">
        <v>220</v>
      </c>
      <c r="AM14" s="0" t="s">
        <v>802</v>
      </c>
    </row>
    <row r="15" customFormat="false" ht="15" hidden="false" customHeight="false" outlineLevel="0" collapsed="false">
      <c r="A15" s="151" t="s">
        <v>822</v>
      </c>
      <c r="B15" s="0" t="s">
        <v>362</v>
      </c>
      <c r="C15" s="20" t="s">
        <v>363</v>
      </c>
      <c r="D15" s="20" t="s">
        <v>823</v>
      </c>
      <c r="F15" s="143" t="s">
        <v>430</v>
      </c>
      <c r="K15" s="151" t="s">
        <v>799</v>
      </c>
      <c r="L15" s="0" t="n">
        <v>3700</v>
      </c>
      <c r="M15" s="0" t="s">
        <v>800</v>
      </c>
      <c r="N15" s="0" t="s">
        <v>806</v>
      </c>
      <c r="O15" s="0" t="n">
        <v>8</v>
      </c>
      <c r="P15" s="0" t="n">
        <v>0</v>
      </c>
      <c r="AB15" s="0" t="s">
        <v>211</v>
      </c>
      <c r="AC15" s="0" t="s">
        <v>220</v>
      </c>
      <c r="AE15" s="0" t="s">
        <v>211</v>
      </c>
      <c r="AG15" s="0" t="s">
        <v>220</v>
      </c>
      <c r="AH15" s="0" t="s">
        <v>220</v>
      </c>
      <c r="AI15" s="0" t="s">
        <v>802</v>
      </c>
      <c r="AJ15" s="0" t="s">
        <v>220</v>
      </c>
      <c r="AK15" s="0" t="s">
        <v>220</v>
      </c>
      <c r="AM15" s="0" t="s">
        <v>802</v>
      </c>
    </row>
    <row r="16" customFormat="false" ht="15" hidden="false" customHeight="false" outlineLevel="0" collapsed="false">
      <c r="A16" s="151" t="s">
        <v>824</v>
      </c>
      <c r="B16" s="0" t="s">
        <v>362</v>
      </c>
      <c r="C16" s="20" t="s">
        <v>363</v>
      </c>
      <c r="D16" s="20" t="s">
        <v>825</v>
      </c>
      <c r="F16" s="143" t="s">
        <v>432</v>
      </c>
      <c r="K16" s="151" t="s">
        <v>799</v>
      </c>
      <c r="L16" s="0" t="n">
        <v>2400</v>
      </c>
      <c r="M16" s="0" t="s">
        <v>805</v>
      </c>
      <c r="N16" s="0" t="s">
        <v>801</v>
      </c>
      <c r="O16" s="0" t="n">
        <v>8</v>
      </c>
      <c r="P16" s="0" t="n">
        <v>0</v>
      </c>
      <c r="AB16" s="0" t="s">
        <v>211</v>
      </c>
      <c r="AC16" s="0" t="s">
        <v>220</v>
      </c>
      <c r="AE16" s="0" t="s">
        <v>211</v>
      </c>
      <c r="AG16" s="0" t="s">
        <v>220</v>
      </c>
      <c r="AH16" s="0" t="s">
        <v>220</v>
      </c>
      <c r="AI16" s="0" t="s">
        <v>802</v>
      </c>
      <c r="AJ16" s="0" t="s">
        <v>220</v>
      </c>
      <c r="AK16" s="0" t="s">
        <v>220</v>
      </c>
      <c r="AM16" s="0" t="s">
        <v>802</v>
      </c>
    </row>
    <row r="17" customFormat="false" ht="15" hidden="false" customHeight="false" outlineLevel="0" collapsed="false">
      <c r="A17" s="151" t="s">
        <v>826</v>
      </c>
      <c r="B17" s="0" t="s">
        <v>362</v>
      </c>
      <c r="C17" s="20" t="s">
        <v>363</v>
      </c>
      <c r="D17" s="20" t="s">
        <v>827</v>
      </c>
      <c r="F17" s="143" t="s">
        <v>432</v>
      </c>
      <c r="K17" s="151" t="s">
        <v>799</v>
      </c>
      <c r="L17" s="0" t="n">
        <v>2300</v>
      </c>
      <c r="M17" s="0" t="s">
        <v>809</v>
      </c>
      <c r="N17" s="0" t="s">
        <v>806</v>
      </c>
      <c r="O17" s="0" t="n">
        <v>8</v>
      </c>
      <c r="P17" s="0" t="n">
        <v>0</v>
      </c>
      <c r="AB17" s="0" t="s">
        <v>211</v>
      </c>
      <c r="AC17" s="0" t="s">
        <v>220</v>
      </c>
      <c r="AE17" s="0" t="s">
        <v>211</v>
      </c>
      <c r="AG17" s="0" t="s">
        <v>220</v>
      </c>
      <c r="AH17" s="0" t="s">
        <v>220</v>
      </c>
      <c r="AI17" s="0" t="s">
        <v>802</v>
      </c>
      <c r="AJ17" s="0" t="s">
        <v>220</v>
      </c>
      <c r="AK17" s="0" t="s">
        <v>220</v>
      </c>
      <c r="AM17" s="0" t="s">
        <v>802</v>
      </c>
    </row>
    <row r="18" customFormat="false" ht="15" hidden="false" customHeight="false" outlineLevel="0" collapsed="false">
      <c r="A18" s="151" t="s">
        <v>828</v>
      </c>
      <c r="B18" s="0" t="s">
        <v>362</v>
      </c>
      <c r="C18" s="20" t="s">
        <v>363</v>
      </c>
      <c r="D18" s="20" t="s">
        <v>829</v>
      </c>
      <c r="F18" s="143" t="s">
        <v>434</v>
      </c>
      <c r="K18" s="151" t="s">
        <v>799</v>
      </c>
      <c r="L18" s="0" t="n">
        <v>3700</v>
      </c>
      <c r="M18" s="0" t="s">
        <v>800</v>
      </c>
      <c r="N18" s="0" t="s">
        <v>801</v>
      </c>
      <c r="O18" s="0" t="n">
        <v>8</v>
      </c>
      <c r="P18" s="0" t="n">
        <v>0</v>
      </c>
      <c r="AB18" s="0" t="s">
        <v>211</v>
      </c>
      <c r="AC18" s="0" t="s">
        <v>220</v>
      </c>
      <c r="AE18" s="0" t="s">
        <v>211</v>
      </c>
      <c r="AG18" s="0" t="s">
        <v>220</v>
      </c>
      <c r="AH18" s="0" t="s">
        <v>220</v>
      </c>
      <c r="AI18" s="0" t="s">
        <v>802</v>
      </c>
      <c r="AJ18" s="0" t="s">
        <v>220</v>
      </c>
      <c r="AK18" s="0" t="s">
        <v>220</v>
      </c>
      <c r="AM18" s="0" t="s">
        <v>802</v>
      </c>
    </row>
    <row r="19" customFormat="false" ht="15" hidden="false" customHeight="false" outlineLevel="0" collapsed="false">
      <c r="A19" s="151" t="s">
        <v>830</v>
      </c>
      <c r="B19" s="0" t="s">
        <v>362</v>
      </c>
      <c r="C19" s="20" t="s">
        <v>363</v>
      </c>
      <c r="D19" s="20" t="s">
        <v>831</v>
      </c>
      <c r="F19" s="143" t="s">
        <v>434</v>
      </c>
      <c r="K19" s="151" t="s">
        <v>799</v>
      </c>
      <c r="L19" s="0" t="n">
        <v>3500</v>
      </c>
      <c r="M19" s="0" t="s">
        <v>805</v>
      </c>
      <c r="N19" s="0" t="s">
        <v>806</v>
      </c>
      <c r="O19" s="0" t="n">
        <v>8</v>
      </c>
      <c r="P19" s="0" t="n">
        <v>0</v>
      </c>
      <c r="AB19" s="0" t="s">
        <v>211</v>
      </c>
      <c r="AC19" s="0" t="s">
        <v>220</v>
      </c>
      <c r="AE19" s="0" t="s">
        <v>211</v>
      </c>
      <c r="AG19" s="0" t="s">
        <v>220</v>
      </c>
      <c r="AH19" s="0" t="s">
        <v>220</v>
      </c>
      <c r="AI19" s="0" t="s">
        <v>802</v>
      </c>
      <c r="AJ19" s="0" t="s">
        <v>220</v>
      </c>
      <c r="AK19" s="0" t="s">
        <v>220</v>
      </c>
      <c r="AM19" s="0" t="s">
        <v>802</v>
      </c>
    </row>
    <row r="20" customFormat="false" ht="15" hidden="false" customHeight="false" outlineLevel="0" collapsed="false">
      <c r="A20" s="151" t="s">
        <v>832</v>
      </c>
      <c r="B20" s="0" t="s">
        <v>365</v>
      </c>
      <c r="C20" s="20" t="s">
        <v>366</v>
      </c>
      <c r="D20" s="20" t="s">
        <v>833</v>
      </c>
      <c r="F20" s="143" t="s">
        <v>436</v>
      </c>
      <c r="K20" s="151" t="s">
        <v>131</v>
      </c>
      <c r="L20" s="0" t="n">
        <v>3700</v>
      </c>
      <c r="M20" s="0" t="s">
        <v>809</v>
      </c>
      <c r="N20" s="0" t="s">
        <v>801</v>
      </c>
      <c r="O20" s="0" t="n">
        <v>5</v>
      </c>
      <c r="P20" s="0" t="n">
        <v>0</v>
      </c>
      <c r="AB20" s="0" t="s">
        <v>211</v>
      </c>
      <c r="AC20" s="0" t="s">
        <v>220</v>
      </c>
      <c r="AE20" s="0" t="s">
        <v>211</v>
      </c>
      <c r="AG20" s="0" t="s">
        <v>220</v>
      </c>
      <c r="AH20" s="0" t="s">
        <v>220</v>
      </c>
      <c r="AI20" s="0" t="s">
        <v>802</v>
      </c>
      <c r="AJ20" s="0" t="s">
        <v>220</v>
      </c>
      <c r="AK20" s="0" t="s">
        <v>220</v>
      </c>
      <c r="AM20" s="0" t="s">
        <v>802</v>
      </c>
    </row>
    <row r="21" customFormat="false" ht="15" hidden="false" customHeight="false" outlineLevel="0" collapsed="false">
      <c r="A21" s="151" t="s">
        <v>834</v>
      </c>
      <c r="B21" s="0" t="s">
        <v>365</v>
      </c>
      <c r="C21" s="20" t="s">
        <v>366</v>
      </c>
      <c r="D21" s="20" t="s">
        <v>835</v>
      </c>
      <c r="F21" s="143" t="s">
        <v>436</v>
      </c>
      <c r="K21" s="151" t="s">
        <v>131</v>
      </c>
      <c r="L21" s="0" t="n">
        <v>3700</v>
      </c>
      <c r="M21" s="0" t="s">
        <v>800</v>
      </c>
      <c r="N21" s="0" t="s">
        <v>806</v>
      </c>
      <c r="O21" s="0" t="n">
        <v>5</v>
      </c>
      <c r="P21" s="0" t="n">
        <v>0</v>
      </c>
      <c r="AB21" s="0" t="s">
        <v>211</v>
      </c>
      <c r="AC21" s="0" t="s">
        <v>220</v>
      </c>
      <c r="AE21" s="0" t="s">
        <v>211</v>
      </c>
      <c r="AG21" s="0" t="s">
        <v>220</v>
      </c>
      <c r="AH21" s="0" t="s">
        <v>220</v>
      </c>
      <c r="AI21" s="0" t="s">
        <v>802</v>
      </c>
      <c r="AJ21" s="0" t="s">
        <v>220</v>
      </c>
      <c r="AK21" s="0" t="s">
        <v>220</v>
      </c>
      <c r="AM21" s="0" t="s">
        <v>802</v>
      </c>
    </row>
    <row r="22" customFormat="false" ht="15" hidden="false" customHeight="false" outlineLevel="0" collapsed="false">
      <c r="A22" s="151" t="s">
        <v>836</v>
      </c>
      <c r="B22" s="0" t="s">
        <v>365</v>
      </c>
      <c r="C22" s="20" t="s">
        <v>366</v>
      </c>
      <c r="D22" s="20" t="s">
        <v>837</v>
      </c>
      <c r="F22" s="143" t="s">
        <v>438</v>
      </c>
      <c r="K22" s="151" t="s">
        <v>131</v>
      </c>
      <c r="L22" s="0" t="n">
        <v>2400</v>
      </c>
      <c r="M22" s="0" t="s">
        <v>805</v>
      </c>
      <c r="N22" s="0" t="s">
        <v>801</v>
      </c>
      <c r="O22" s="0" t="n">
        <v>5</v>
      </c>
      <c r="P22" s="0" t="n">
        <v>0</v>
      </c>
      <c r="AB22" s="0" t="s">
        <v>211</v>
      </c>
      <c r="AC22" s="0" t="s">
        <v>220</v>
      </c>
      <c r="AE22" s="0" t="s">
        <v>211</v>
      </c>
      <c r="AG22" s="0" t="s">
        <v>220</v>
      </c>
      <c r="AH22" s="0" t="s">
        <v>220</v>
      </c>
      <c r="AI22" s="0" t="s">
        <v>802</v>
      </c>
      <c r="AJ22" s="0" t="s">
        <v>220</v>
      </c>
      <c r="AK22" s="0" t="s">
        <v>220</v>
      </c>
      <c r="AM22" s="0" t="s">
        <v>802</v>
      </c>
    </row>
    <row r="23" customFormat="false" ht="15" hidden="false" customHeight="false" outlineLevel="0" collapsed="false">
      <c r="A23" s="151" t="s">
        <v>838</v>
      </c>
      <c r="B23" s="0" t="s">
        <v>365</v>
      </c>
      <c r="C23" s="20" t="s">
        <v>366</v>
      </c>
      <c r="D23" s="20" t="s">
        <v>839</v>
      </c>
      <c r="F23" s="143" t="s">
        <v>440</v>
      </c>
      <c r="K23" s="151" t="s">
        <v>131</v>
      </c>
      <c r="L23" s="0" t="n">
        <v>2300</v>
      </c>
      <c r="M23" s="0" t="s">
        <v>809</v>
      </c>
      <c r="N23" s="0" t="s">
        <v>806</v>
      </c>
      <c r="O23" s="0" t="n">
        <v>5</v>
      </c>
      <c r="P23" s="0" t="n">
        <v>0</v>
      </c>
      <c r="AB23" s="0" t="s">
        <v>211</v>
      </c>
      <c r="AC23" s="0" t="s">
        <v>220</v>
      </c>
      <c r="AE23" s="0" t="s">
        <v>211</v>
      </c>
      <c r="AG23" s="0" t="s">
        <v>220</v>
      </c>
      <c r="AH23" s="0" t="s">
        <v>220</v>
      </c>
      <c r="AI23" s="0" t="s">
        <v>802</v>
      </c>
      <c r="AJ23" s="0" t="s">
        <v>220</v>
      </c>
      <c r="AK23" s="0" t="s">
        <v>220</v>
      </c>
      <c r="AM23" s="0" t="s">
        <v>802</v>
      </c>
    </row>
    <row r="24" customFormat="false" ht="15" hidden="false" customHeight="false" outlineLevel="0" collapsed="false">
      <c r="A24" s="151" t="s">
        <v>840</v>
      </c>
      <c r="B24" s="0" t="s">
        <v>365</v>
      </c>
      <c r="C24" s="20" t="s">
        <v>366</v>
      </c>
      <c r="D24" s="20" t="s">
        <v>841</v>
      </c>
      <c r="F24" s="143" t="s">
        <v>442</v>
      </c>
      <c r="K24" s="151" t="s">
        <v>131</v>
      </c>
      <c r="L24" s="0" t="n">
        <v>3700</v>
      </c>
      <c r="M24" s="0" t="s">
        <v>800</v>
      </c>
      <c r="N24" s="0" t="s">
        <v>801</v>
      </c>
      <c r="O24" s="0" t="n">
        <v>5</v>
      </c>
      <c r="P24" s="0" t="n">
        <v>0</v>
      </c>
      <c r="AB24" s="0" t="s">
        <v>211</v>
      </c>
      <c r="AC24" s="0" t="s">
        <v>220</v>
      </c>
      <c r="AE24" s="0" t="s">
        <v>211</v>
      </c>
      <c r="AG24" s="0" t="s">
        <v>220</v>
      </c>
      <c r="AH24" s="0" t="s">
        <v>220</v>
      </c>
      <c r="AI24" s="0" t="s">
        <v>802</v>
      </c>
      <c r="AJ24" s="0" t="s">
        <v>220</v>
      </c>
      <c r="AK24" s="0" t="s">
        <v>220</v>
      </c>
      <c r="AM24" s="0" t="s">
        <v>802</v>
      </c>
    </row>
    <row r="25" customFormat="false" ht="15" hidden="false" customHeight="false" outlineLevel="0" collapsed="false">
      <c r="A25" s="151" t="s">
        <v>842</v>
      </c>
      <c r="B25" s="0" t="s">
        <v>365</v>
      </c>
      <c r="C25" s="20" t="s">
        <v>366</v>
      </c>
      <c r="D25" s="20" t="s">
        <v>843</v>
      </c>
      <c r="F25" s="143" t="s">
        <v>442</v>
      </c>
      <c r="K25" s="151" t="s">
        <v>131</v>
      </c>
      <c r="L25" s="0" t="n">
        <v>3500</v>
      </c>
      <c r="M25" s="0" t="s">
        <v>805</v>
      </c>
      <c r="N25" s="0" t="s">
        <v>806</v>
      </c>
      <c r="O25" s="0" t="n">
        <v>5</v>
      </c>
      <c r="P25" s="0" t="n">
        <v>0</v>
      </c>
      <c r="AB25" s="0" t="s">
        <v>211</v>
      </c>
      <c r="AC25" s="0" t="s">
        <v>220</v>
      </c>
      <c r="AE25" s="0" t="s">
        <v>211</v>
      </c>
      <c r="AG25" s="0" t="s">
        <v>220</v>
      </c>
      <c r="AH25" s="0" t="s">
        <v>220</v>
      </c>
      <c r="AI25" s="0" t="s">
        <v>802</v>
      </c>
      <c r="AJ25" s="0" t="s">
        <v>220</v>
      </c>
      <c r="AK25" s="0" t="s">
        <v>220</v>
      </c>
      <c r="AM25" s="0" t="s">
        <v>802</v>
      </c>
    </row>
    <row r="26" customFormat="false" ht="15" hidden="false" customHeight="false" outlineLevel="0" collapsed="false">
      <c r="A26" s="151" t="s">
        <v>844</v>
      </c>
      <c r="B26" s="0" t="s">
        <v>365</v>
      </c>
      <c r="C26" s="20" t="s">
        <v>366</v>
      </c>
      <c r="D26" s="20" t="s">
        <v>845</v>
      </c>
      <c r="F26" s="143" t="s">
        <v>444</v>
      </c>
      <c r="K26" s="151" t="s">
        <v>131</v>
      </c>
      <c r="L26" s="0" t="n">
        <v>3700</v>
      </c>
      <c r="M26" s="0" t="s">
        <v>809</v>
      </c>
      <c r="N26" s="0" t="s">
        <v>801</v>
      </c>
      <c r="O26" s="0" t="n">
        <v>5</v>
      </c>
      <c r="P26" s="0" t="n">
        <v>0</v>
      </c>
      <c r="AB26" s="0" t="s">
        <v>211</v>
      </c>
      <c r="AC26" s="0" t="s">
        <v>220</v>
      </c>
      <c r="AE26" s="0" t="s">
        <v>211</v>
      </c>
      <c r="AG26" s="0" t="s">
        <v>220</v>
      </c>
      <c r="AH26" s="0" t="s">
        <v>220</v>
      </c>
      <c r="AI26" s="0" t="s">
        <v>802</v>
      </c>
      <c r="AJ26" s="0" t="s">
        <v>220</v>
      </c>
      <c r="AK26" s="0" t="s">
        <v>220</v>
      </c>
      <c r="AM26" s="0" t="s">
        <v>802</v>
      </c>
    </row>
    <row r="27" customFormat="false" ht="15" hidden="false" customHeight="false" outlineLevel="0" collapsed="false">
      <c r="A27" s="151" t="s">
        <v>846</v>
      </c>
      <c r="B27" s="0" t="s">
        <v>365</v>
      </c>
      <c r="C27" s="20" t="s">
        <v>366</v>
      </c>
      <c r="D27" s="20" t="s">
        <v>847</v>
      </c>
      <c r="F27" s="143" t="s">
        <v>446</v>
      </c>
      <c r="K27" s="151" t="s">
        <v>131</v>
      </c>
      <c r="L27" s="0" t="n">
        <v>3700</v>
      </c>
      <c r="M27" s="0" t="s">
        <v>800</v>
      </c>
      <c r="N27" s="0" t="s">
        <v>806</v>
      </c>
      <c r="O27" s="0" t="n">
        <v>5</v>
      </c>
      <c r="P27" s="0" t="n">
        <v>0</v>
      </c>
      <c r="AB27" s="0" t="s">
        <v>211</v>
      </c>
      <c r="AC27" s="0" t="s">
        <v>220</v>
      </c>
      <c r="AE27" s="0" t="s">
        <v>211</v>
      </c>
      <c r="AG27" s="0" t="s">
        <v>220</v>
      </c>
      <c r="AH27" s="0" t="s">
        <v>220</v>
      </c>
      <c r="AI27" s="0" t="s">
        <v>802</v>
      </c>
      <c r="AJ27" s="0" t="s">
        <v>220</v>
      </c>
      <c r="AK27" s="0" t="s">
        <v>220</v>
      </c>
      <c r="AM27" s="0" t="s">
        <v>802</v>
      </c>
    </row>
    <row r="28" customFormat="false" ht="15" hidden="false" customHeight="false" outlineLevel="0" collapsed="false">
      <c r="A28" s="151" t="s">
        <v>848</v>
      </c>
      <c r="B28" s="0" t="s">
        <v>365</v>
      </c>
      <c r="C28" s="20" t="s">
        <v>366</v>
      </c>
      <c r="D28" s="20" t="s">
        <v>849</v>
      </c>
      <c r="F28" s="143" t="s">
        <v>448</v>
      </c>
      <c r="K28" s="151" t="s">
        <v>131</v>
      </c>
      <c r="L28" s="0" t="n">
        <v>2400</v>
      </c>
      <c r="M28" s="0" t="s">
        <v>805</v>
      </c>
      <c r="N28" s="0" t="s">
        <v>801</v>
      </c>
      <c r="O28" s="0" t="n">
        <v>5</v>
      </c>
      <c r="P28" s="0" t="n">
        <v>0</v>
      </c>
      <c r="AB28" s="0" t="s">
        <v>211</v>
      </c>
      <c r="AC28" s="0" t="s">
        <v>220</v>
      </c>
      <c r="AE28" s="0" t="s">
        <v>211</v>
      </c>
      <c r="AG28" s="0" t="s">
        <v>220</v>
      </c>
      <c r="AH28" s="0" t="s">
        <v>220</v>
      </c>
      <c r="AI28" s="0" t="s">
        <v>802</v>
      </c>
      <c r="AJ28" s="0" t="s">
        <v>220</v>
      </c>
      <c r="AK28" s="0" t="s">
        <v>220</v>
      </c>
      <c r="AM28" s="0" t="s">
        <v>802</v>
      </c>
    </row>
    <row r="29" customFormat="false" ht="15" hidden="false" customHeight="false" outlineLevel="0" collapsed="false">
      <c r="A29" s="151" t="s">
        <v>850</v>
      </c>
      <c r="B29" s="0" t="s">
        <v>365</v>
      </c>
      <c r="C29" s="20" t="s">
        <v>366</v>
      </c>
      <c r="D29" s="20" t="s">
        <v>851</v>
      </c>
      <c r="F29" s="143" t="s">
        <v>450</v>
      </c>
      <c r="K29" s="151" t="s">
        <v>131</v>
      </c>
      <c r="L29" s="0" t="n">
        <v>2300</v>
      </c>
      <c r="M29" s="0" t="s">
        <v>809</v>
      </c>
      <c r="N29" s="0" t="s">
        <v>806</v>
      </c>
      <c r="O29" s="0" t="n">
        <v>5</v>
      </c>
      <c r="P29" s="0" t="n">
        <v>0</v>
      </c>
      <c r="AB29" s="0" t="s">
        <v>211</v>
      </c>
      <c r="AC29" s="0" t="s">
        <v>220</v>
      </c>
      <c r="AE29" s="0" t="s">
        <v>211</v>
      </c>
      <c r="AG29" s="0" t="s">
        <v>220</v>
      </c>
      <c r="AH29" s="0" t="s">
        <v>220</v>
      </c>
      <c r="AI29" s="0" t="s">
        <v>802</v>
      </c>
      <c r="AJ29" s="0" t="s">
        <v>220</v>
      </c>
      <c r="AK29" s="0" t="s">
        <v>220</v>
      </c>
      <c r="AM29" s="0" t="s">
        <v>802</v>
      </c>
    </row>
    <row r="30" customFormat="false" ht="15" hidden="false" customHeight="false" outlineLevel="0" collapsed="false">
      <c r="A30" s="151" t="s">
        <v>852</v>
      </c>
      <c r="B30" s="0" t="s">
        <v>365</v>
      </c>
      <c r="C30" s="20" t="s">
        <v>366</v>
      </c>
      <c r="D30" s="20" t="s">
        <v>853</v>
      </c>
      <c r="F30" s="143" t="s">
        <v>452</v>
      </c>
      <c r="K30" s="151" t="s">
        <v>131</v>
      </c>
      <c r="L30" s="0" t="n">
        <v>3700</v>
      </c>
      <c r="M30" s="0" t="s">
        <v>800</v>
      </c>
      <c r="N30" s="0" t="s">
        <v>801</v>
      </c>
      <c r="O30" s="0" t="n">
        <v>5</v>
      </c>
      <c r="P30" s="0" t="n">
        <v>0</v>
      </c>
      <c r="AB30" s="0" t="s">
        <v>211</v>
      </c>
      <c r="AC30" s="0" t="s">
        <v>220</v>
      </c>
      <c r="AE30" s="0" t="s">
        <v>211</v>
      </c>
      <c r="AG30" s="0" t="s">
        <v>220</v>
      </c>
      <c r="AH30" s="0" t="s">
        <v>220</v>
      </c>
      <c r="AI30" s="0" t="s">
        <v>802</v>
      </c>
      <c r="AJ30" s="0" t="s">
        <v>220</v>
      </c>
      <c r="AK30" s="0" t="s">
        <v>220</v>
      </c>
      <c r="AM30" s="0" t="s">
        <v>802</v>
      </c>
    </row>
    <row r="31" customFormat="false" ht="15" hidden="false" customHeight="false" outlineLevel="0" collapsed="false">
      <c r="A31" s="151" t="s">
        <v>854</v>
      </c>
      <c r="B31" s="0" t="s">
        <v>367</v>
      </c>
      <c r="C31" s="20" t="s">
        <v>368</v>
      </c>
      <c r="D31" s="20" t="s">
        <v>454</v>
      </c>
      <c r="F31" s="143" t="s">
        <v>454</v>
      </c>
      <c r="K31" s="151" t="s">
        <v>131</v>
      </c>
      <c r="L31" s="0" t="n">
        <v>3500</v>
      </c>
      <c r="M31" s="0" t="s">
        <v>805</v>
      </c>
      <c r="N31" s="0" t="s">
        <v>806</v>
      </c>
      <c r="O31" s="0" t="n">
        <v>5</v>
      </c>
      <c r="P31" s="0" t="n">
        <v>0</v>
      </c>
      <c r="AB31" s="0" t="s">
        <v>211</v>
      </c>
      <c r="AC31" s="0" t="s">
        <v>220</v>
      </c>
      <c r="AE31" s="0" t="s">
        <v>211</v>
      </c>
      <c r="AG31" s="0" t="s">
        <v>220</v>
      </c>
      <c r="AH31" s="0" t="s">
        <v>220</v>
      </c>
      <c r="AI31" s="0" t="s">
        <v>802</v>
      </c>
      <c r="AJ31" s="0" t="s">
        <v>220</v>
      </c>
      <c r="AK31" s="0" t="s">
        <v>220</v>
      </c>
      <c r="AM31" s="0" t="s">
        <v>802</v>
      </c>
    </row>
    <row r="32" customFormat="false" ht="15" hidden="false" customHeight="false" outlineLevel="0" collapsed="false">
      <c r="A32" s="151" t="s">
        <v>855</v>
      </c>
      <c r="B32" s="0" t="s">
        <v>367</v>
      </c>
      <c r="C32" s="20" t="s">
        <v>368</v>
      </c>
      <c r="D32" s="20" t="s">
        <v>456</v>
      </c>
      <c r="F32" s="143" t="s">
        <v>456</v>
      </c>
      <c r="K32" s="151" t="s">
        <v>131</v>
      </c>
      <c r="L32" s="0" t="n">
        <v>3700</v>
      </c>
      <c r="M32" s="0" t="s">
        <v>809</v>
      </c>
      <c r="N32" s="0" t="s">
        <v>801</v>
      </c>
      <c r="O32" s="0" t="n">
        <v>5</v>
      </c>
      <c r="P32" s="0" t="n">
        <v>0</v>
      </c>
      <c r="AB32" s="0" t="s">
        <v>211</v>
      </c>
      <c r="AC32" s="0" t="s">
        <v>220</v>
      </c>
      <c r="AE32" s="0" t="s">
        <v>211</v>
      </c>
      <c r="AG32" s="0" t="s">
        <v>220</v>
      </c>
      <c r="AH32" s="0" t="s">
        <v>220</v>
      </c>
      <c r="AI32" s="0" t="s">
        <v>802</v>
      </c>
      <c r="AJ32" s="0" t="s">
        <v>220</v>
      </c>
      <c r="AK32" s="0" t="s">
        <v>220</v>
      </c>
      <c r="AM32" s="0" t="s">
        <v>802</v>
      </c>
    </row>
    <row r="33" customFormat="false" ht="15" hidden="false" customHeight="false" outlineLevel="0" collapsed="false">
      <c r="A33" s="151" t="s">
        <v>856</v>
      </c>
      <c r="B33" s="0" t="s">
        <v>367</v>
      </c>
      <c r="C33" s="20" t="s">
        <v>368</v>
      </c>
      <c r="D33" s="20" t="s">
        <v>458</v>
      </c>
      <c r="F33" s="143" t="s">
        <v>458</v>
      </c>
      <c r="K33" s="151" t="s">
        <v>131</v>
      </c>
      <c r="L33" s="0" t="n">
        <v>3700</v>
      </c>
      <c r="M33" s="0" t="s">
        <v>800</v>
      </c>
      <c r="N33" s="0" t="s">
        <v>806</v>
      </c>
      <c r="O33" s="0" t="n">
        <v>5</v>
      </c>
      <c r="P33" s="0" t="n">
        <v>0</v>
      </c>
      <c r="AB33" s="0" t="s">
        <v>211</v>
      </c>
      <c r="AC33" s="0" t="s">
        <v>220</v>
      </c>
      <c r="AE33" s="0" t="s">
        <v>211</v>
      </c>
      <c r="AG33" s="0" t="s">
        <v>220</v>
      </c>
      <c r="AH33" s="0" t="s">
        <v>220</v>
      </c>
      <c r="AI33" s="0" t="s">
        <v>802</v>
      </c>
      <c r="AJ33" s="0" t="s">
        <v>220</v>
      </c>
      <c r="AK33" s="0" t="s">
        <v>220</v>
      </c>
      <c r="AM33" s="0" t="s">
        <v>802</v>
      </c>
    </row>
    <row r="34" customFormat="false" ht="15" hidden="false" customHeight="false" outlineLevel="0" collapsed="false">
      <c r="A34" s="151" t="s">
        <v>857</v>
      </c>
      <c r="B34" s="0" t="s">
        <v>367</v>
      </c>
      <c r="C34" s="20" t="s">
        <v>368</v>
      </c>
      <c r="D34" s="20" t="s">
        <v>460</v>
      </c>
      <c r="F34" s="143" t="s">
        <v>460</v>
      </c>
      <c r="K34" s="0" t="s">
        <v>662</v>
      </c>
      <c r="L34" s="0" t="n">
        <v>2400</v>
      </c>
      <c r="M34" s="0" t="s">
        <v>805</v>
      </c>
      <c r="N34" s="0" t="s">
        <v>801</v>
      </c>
      <c r="O34" s="0" t="n">
        <v>2</v>
      </c>
      <c r="P34" s="0" t="n">
        <v>0</v>
      </c>
      <c r="AB34" s="0" t="s">
        <v>211</v>
      </c>
      <c r="AC34" s="0" t="s">
        <v>220</v>
      </c>
      <c r="AE34" s="0" t="s">
        <v>211</v>
      </c>
      <c r="AG34" s="0" t="s">
        <v>220</v>
      </c>
      <c r="AH34" s="0" t="s">
        <v>220</v>
      </c>
      <c r="AI34" s="0" t="s">
        <v>802</v>
      </c>
      <c r="AJ34" s="0" t="s">
        <v>220</v>
      </c>
      <c r="AK34" s="0" t="s">
        <v>220</v>
      </c>
      <c r="AM34" s="0" t="s">
        <v>802</v>
      </c>
    </row>
    <row r="35" customFormat="false" ht="15" hidden="false" customHeight="false" outlineLevel="0" collapsed="false">
      <c r="A35" s="151" t="s">
        <v>858</v>
      </c>
      <c r="B35" s="0" t="s">
        <v>367</v>
      </c>
      <c r="C35" s="20" t="s">
        <v>368</v>
      </c>
      <c r="D35" s="20" t="s">
        <v>859</v>
      </c>
      <c r="F35" s="143" t="s">
        <v>460</v>
      </c>
      <c r="K35" s="151" t="s">
        <v>131</v>
      </c>
      <c r="L35" s="0" t="n">
        <v>2300</v>
      </c>
      <c r="M35" s="0" t="s">
        <v>809</v>
      </c>
      <c r="N35" s="0" t="s">
        <v>806</v>
      </c>
      <c r="O35" s="0" t="n">
        <v>5</v>
      </c>
      <c r="P35" s="0" t="n">
        <v>0</v>
      </c>
      <c r="AB35" s="0" t="s">
        <v>211</v>
      </c>
      <c r="AC35" s="0" t="s">
        <v>220</v>
      </c>
      <c r="AE35" s="0" t="s">
        <v>211</v>
      </c>
      <c r="AG35" s="0" t="s">
        <v>220</v>
      </c>
      <c r="AH35" s="0" t="s">
        <v>220</v>
      </c>
      <c r="AI35" s="0" t="s">
        <v>802</v>
      </c>
      <c r="AJ35" s="0" t="s">
        <v>220</v>
      </c>
      <c r="AK35" s="0" t="s">
        <v>220</v>
      </c>
      <c r="AM35" s="0" t="s">
        <v>802</v>
      </c>
    </row>
    <row r="36" customFormat="false" ht="15" hidden="false" customHeight="false" outlineLevel="0" collapsed="false">
      <c r="A36" s="151" t="s">
        <v>860</v>
      </c>
      <c r="B36" s="0" t="s">
        <v>367</v>
      </c>
      <c r="C36" s="20" t="s">
        <v>368</v>
      </c>
      <c r="D36" s="20" t="s">
        <v>861</v>
      </c>
      <c r="F36" s="143" t="s">
        <v>460</v>
      </c>
      <c r="K36" s="151" t="s">
        <v>131</v>
      </c>
      <c r="L36" s="0" t="n">
        <v>3700</v>
      </c>
      <c r="M36" s="0" t="s">
        <v>800</v>
      </c>
      <c r="N36" s="0" t="s">
        <v>801</v>
      </c>
      <c r="O36" s="0" t="n">
        <v>5</v>
      </c>
      <c r="P36" s="0" t="n">
        <v>0</v>
      </c>
      <c r="AB36" s="0" t="s">
        <v>211</v>
      </c>
      <c r="AC36" s="0" t="s">
        <v>220</v>
      </c>
      <c r="AE36" s="0" t="s">
        <v>211</v>
      </c>
      <c r="AG36" s="0" t="s">
        <v>220</v>
      </c>
      <c r="AH36" s="0" t="s">
        <v>220</v>
      </c>
      <c r="AI36" s="0" t="s">
        <v>802</v>
      </c>
      <c r="AJ36" s="0" t="s">
        <v>220</v>
      </c>
      <c r="AK36" s="0" t="s">
        <v>220</v>
      </c>
      <c r="AM36" s="0" t="s">
        <v>802</v>
      </c>
    </row>
    <row r="37" customFormat="false" ht="15" hidden="false" customHeight="false" outlineLevel="0" collapsed="false">
      <c r="A37" s="151" t="s">
        <v>862</v>
      </c>
      <c r="B37" s="0" t="s">
        <v>367</v>
      </c>
      <c r="C37" s="20" t="s">
        <v>368</v>
      </c>
      <c r="D37" s="20" t="s">
        <v>462</v>
      </c>
      <c r="F37" s="143" t="s">
        <v>462</v>
      </c>
      <c r="K37" s="151" t="s">
        <v>131</v>
      </c>
      <c r="L37" s="0" t="n">
        <v>3500</v>
      </c>
      <c r="M37" s="0" t="s">
        <v>805</v>
      </c>
      <c r="N37" s="0" t="s">
        <v>806</v>
      </c>
      <c r="O37" s="0" t="n">
        <v>5</v>
      </c>
      <c r="P37" s="0" t="n">
        <v>0</v>
      </c>
      <c r="AB37" s="0" t="s">
        <v>211</v>
      </c>
      <c r="AC37" s="0" t="s">
        <v>220</v>
      </c>
      <c r="AE37" s="0" t="s">
        <v>211</v>
      </c>
      <c r="AG37" s="0" t="s">
        <v>220</v>
      </c>
      <c r="AH37" s="0" t="s">
        <v>220</v>
      </c>
      <c r="AI37" s="0" t="s">
        <v>802</v>
      </c>
      <c r="AJ37" s="0" t="s">
        <v>220</v>
      </c>
      <c r="AK37" s="0" t="s">
        <v>220</v>
      </c>
      <c r="AM37" s="0" t="s">
        <v>802</v>
      </c>
    </row>
    <row r="38" customFormat="false" ht="15" hidden="false" customHeight="false" outlineLevel="0" collapsed="false">
      <c r="A38" s="151" t="s">
        <v>863</v>
      </c>
      <c r="B38" s="0" t="s">
        <v>367</v>
      </c>
      <c r="C38" s="20" t="s">
        <v>368</v>
      </c>
      <c r="D38" s="20" t="s">
        <v>464</v>
      </c>
      <c r="F38" s="143" t="s">
        <v>464</v>
      </c>
      <c r="K38" s="151" t="s">
        <v>131</v>
      </c>
      <c r="L38" s="0" t="n">
        <v>3700</v>
      </c>
      <c r="M38" s="0" t="s">
        <v>809</v>
      </c>
      <c r="N38" s="0" t="s">
        <v>801</v>
      </c>
      <c r="O38" s="0" t="n">
        <v>5</v>
      </c>
      <c r="P38" s="0" t="n">
        <v>0</v>
      </c>
      <c r="AB38" s="0" t="s">
        <v>211</v>
      </c>
      <c r="AC38" s="0" t="s">
        <v>220</v>
      </c>
      <c r="AE38" s="0" t="s">
        <v>211</v>
      </c>
      <c r="AG38" s="0" t="s">
        <v>220</v>
      </c>
      <c r="AH38" s="0" t="s">
        <v>220</v>
      </c>
      <c r="AI38" s="0" t="s">
        <v>802</v>
      </c>
      <c r="AJ38" s="0" t="s">
        <v>220</v>
      </c>
      <c r="AK38" s="0" t="s">
        <v>220</v>
      </c>
      <c r="AM38" s="0" t="s">
        <v>802</v>
      </c>
    </row>
    <row r="39" customFormat="false" ht="15" hidden="false" customHeight="false" outlineLevel="0" collapsed="false">
      <c r="A39" s="151" t="s">
        <v>864</v>
      </c>
      <c r="B39" s="0" t="s">
        <v>367</v>
      </c>
      <c r="C39" s="20" t="s">
        <v>368</v>
      </c>
      <c r="D39" s="20" t="s">
        <v>865</v>
      </c>
      <c r="F39" s="143" t="s">
        <v>464</v>
      </c>
      <c r="K39" s="151" t="s">
        <v>131</v>
      </c>
      <c r="L39" s="0" t="n">
        <v>3700</v>
      </c>
      <c r="M39" s="0" t="s">
        <v>800</v>
      </c>
      <c r="N39" s="0" t="s">
        <v>806</v>
      </c>
      <c r="O39" s="0" t="n">
        <v>5</v>
      </c>
      <c r="P39" s="0" t="n">
        <v>0</v>
      </c>
      <c r="AB39" s="0" t="s">
        <v>211</v>
      </c>
      <c r="AC39" s="0" t="s">
        <v>220</v>
      </c>
      <c r="AE39" s="0" t="s">
        <v>211</v>
      </c>
      <c r="AG39" s="0" t="s">
        <v>220</v>
      </c>
      <c r="AH39" s="0" t="s">
        <v>220</v>
      </c>
      <c r="AI39" s="0" t="s">
        <v>802</v>
      </c>
      <c r="AJ39" s="0" t="s">
        <v>220</v>
      </c>
      <c r="AK39" s="0" t="s">
        <v>220</v>
      </c>
      <c r="AM39" s="0" t="s">
        <v>802</v>
      </c>
    </row>
    <row r="40" customFormat="false" ht="15" hidden="false" customHeight="false" outlineLevel="0" collapsed="false">
      <c r="A40" s="151" t="s">
        <v>866</v>
      </c>
      <c r="B40" s="0" t="s">
        <v>367</v>
      </c>
      <c r="C40" s="20" t="s">
        <v>368</v>
      </c>
      <c r="D40" s="20" t="s">
        <v>466</v>
      </c>
      <c r="F40" s="143" t="s">
        <v>466</v>
      </c>
      <c r="K40" s="151" t="s">
        <v>131</v>
      </c>
      <c r="L40" s="0" t="n">
        <v>2400</v>
      </c>
      <c r="M40" s="0" t="s">
        <v>805</v>
      </c>
      <c r="N40" s="0" t="s">
        <v>801</v>
      </c>
      <c r="O40" s="0" t="n">
        <v>5</v>
      </c>
      <c r="P40" s="0" t="n">
        <v>0</v>
      </c>
      <c r="AB40" s="0" t="s">
        <v>211</v>
      </c>
      <c r="AC40" s="0" t="s">
        <v>220</v>
      </c>
      <c r="AE40" s="0" t="s">
        <v>211</v>
      </c>
      <c r="AG40" s="0" t="s">
        <v>220</v>
      </c>
      <c r="AH40" s="0" t="s">
        <v>220</v>
      </c>
      <c r="AI40" s="0" t="s">
        <v>802</v>
      </c>
      <c r="AJ40" s="0" t="s">
        <v>220</v>
      </c>
      <c r="AK40" s="0" t="s">
        <v>220</v>
      </c>
      <c r="AM40" s="0" t="s">
        <v>802</v>
      </c>
    </row>
    <row r="41" customFormat="false" ht="15" hidden="false" customHeight="false" outlineLevel="0" collapsed="false">
      <c r="A41" s="151" t="s">
        <v>867</v>
      </c>
      <c r="B41" s="0" t="s">
        <v>367</v>
      </c>
      <c r="C41" s="20" t="s">
        <v>368</v>
      </c>
      <c r="D41" s="20" t="s">
        <v>868</v>
      </c>
      <c r="F41" s="143" t="s">
        <v>468</v>
      </c>
      <c r="K41" s="0" t="s">
        <v>662</v>
      </c>
      <c r="L41" s="0" t="n">
        <v>2300</v>
      </c>
      <c r="M41" s="0" t="s">
        <v>809</v>
      </c>
      <c r="N41" s="0" t="s">
        <v>806</v>
      </c>
      <c r="O41" s="0" t="n">
        <v>2</v>
      </c>
      <c r="P41" s="0" t="n">
        <v>0</v>
      </c>
      <c r="AB41" s="0" t="s">
        <v>211</v>
      </c>
      <c r="AC41" s="0" t="s">
        <v>220</v>
      </c>
      <c r="AE41" s="0" t="s">
        <v>211</v>
      </c>
      <c r="AG41" s="0" t="s">
        <v>220</v>
      </c>
      <c r="AH41" s="0" t="s">
        <v>220</v>
      </c>
      <c r="AI41" s="0" t="s">
        <v>802</v>
      </c>
      <c r="AJ41" s="0" t="s">
        <v>220</v>
      </c>
      <c r="AK41" s="0" t="s">
        <v>220</v>
      </c>
      <c r="AM41" s="0" t="s">
        <v>802</v>
      </c>
    </row>
    <row r="42" customFormat="false" ht="15" hidden="false" customHeight="false" outlineLevel="0" collapsed="false">
      <c r="A42" s="151" t="s">
        <v>869</v>
      </c>
      <c r="B42" s="0" t="s">
        <v>367</v>
      </c>
      <c r="C42" s="20" t="s">
        <v>368</v>
      </c>
      <c r="D42" s="20" t="s">
        <v>870</v>
      </c>
      <c r="F42" s="143" t="s">
        <v>468</v>
      </c>
      <c r="K42" s="0" t="s">
        <v>662</v>
      </c>
      <c r="L42" s="0" t="n">
        <v>3700</v>
      </c>
      <c r="M42" s="0" t="s">
        <v>800</v>
      </c>
      <c r="N42" s="0" t="s">
        <v>801</v>
      </c>
      <c r="O42" s="0" t="n">
        <v>2</v>
      </c>
      <c r="P42" s="0" t="n">
        <v>0</v>
      </c>
      <c r="AB42" s="0" t="s">
        <v>211</v>
      </c>
      <c r="AC42" s="0" t="s">
        <v>220</v>
      </c>
      <c r="AE42" s="0" t="s">
        <v>211</v>
      </c>
      <c r="AG42" s="0" t="s">
        <v>220</v>
      </c>
      <c r="AH42" s="0" t="s">
        <v>220</v>
      </c>
      <c r="AI42" s="0" t="s">
        <v>802</v>
      </c>
      <c r="AJ42" s="0" t="s">
        <v>220</v>
      </c>
      <c r="AK42" s="0" t="s">
        <v>220</v>
      </c>
      <c r="AM42" s="0" t="s">
        <v>802</v>
      </c>
    </row>
    <row r="43" customFormat="false" ht="15" hidden="false" customHeight="false" outlineLevel="0" collapsed="false">
      <c r="A43" s="151" t="s">
        <v>871</v>
      </c>
      <c r="B43" s="0" t="s">
        <v>367</v>
      </c>
      <c r="C43" s="20" t="s">
        <v>368</v>
      </c>
      <c r="D43" s="20" t="s">
        <v>872</v>
      </c>
      <c r="F43" s="143" t="s">
        <v>470</v>
      </c>
      <c r="K43" s="0" t="s">
        <v>662</v>
      </c>
      <c r="L43" s="0" t="n">
        <v>3500</v>
      </c>
      <c r="M43" s="0" t="s">
        <v>805</v>
      </c>
      <c r="N43" s="0" t="s">
        <v>806</v>
      </c>
      <c r="O43" s="0" t="n">
        <v>2</v>
      </c>
      <c r="P43" s="0" t="n">
        <v>0</v>
      </c>
      <c r="AB43" s="0" t="s">
        <v>211</v>
      </c>
      <c r="AC43" s="0" t="s">
        <v>220</v>
      </c>
      <c r="AE43" s="0" t="s">
        <v>211</v>
      </c>
      <c r="AG43" s="0" t="s">
        <v>220</v>
      </c>
      <c r="AH43" s="0" t="s">
        <v>220</v>
      </c>
      <c r="AI43" s="0" t="s">
        <v>802</v>
      </c>
      <c r="AJ43" s="0" t="s">
        <v>220</v>
      </c>
      <c r="AK43" s="0" t="s">
        <v>220</v>
      </c>
      <c r="AM43" s="0" t="s">
        <v>802</v>
      </c>
    </row>
    <row r="44" customFormat="false" ht="15" hidden="false" customHeight="false" outlineLevel="0" collapsed="false">
      <c r="A44" s="151" t="s">
        <v>873</v>
      </c>
      <c r="B44" s="0" t="s">
        <v>367</v>
      </c>
      <c r="C44" s="20" t="s">
        <v>368</v>
      </c>
      <c r="D44" s="20" t="s">
        <v>874</v>
      </c>
      <c r="F44" s="143" t="s">
        <v>470</v>
      </c>
      <c r="K44" s="0" t="s">
        <v>662</v>
      </c>
      <c r="L44" s="0" t="n">
        <v>3700</v>
      </c>
      <c r="M44" s="0" t="s">
        <v>809</v>
      </c>
      <c r="N44" s="0" t="s">
        <v>801</v>
      </c>
      <c r="O44" s="0" t="n">
        <v>2</v>
      </c>
      <c r="P44" s="0" t="n">
        <v>0</v>
      </c>
      <c r="AB44" s="0" t="s">
        <v>211</v>
      </c>
      <c r="AC44" s="0" t="s">
        <v>220</v>
      </c>
      <c r="AE44" s="0" t="s">
        <v>211</v>
      </c>
      <c r="AG44" s="0" t="s">
        <v>220</v>
      </c>
      <c r="AH44" s="0" t="s">
        <v>220</v>
      </c>
      <c r="AI44" s="0" t="s">
        <v>802</v>
      </c>
      <c r="AJ44" s="0" t="s">
        <v>220</v>
      </c>
      <c r="AK44" s="0" t="s">
        <v>220</v>
      </c>
      <c r="AM44" s="0" t="s">
        <v>802</v>
      </c>
    </row>
    <row r="45" customFormat="false" ht="15" hidden="false" customHeight="false" outlineLevel="0" collapsed="false">
      <c r="A45" s="151" t="s">
        <v>875</v>
      </c>
      <c r="B45" s="0" t="s">
        <v>367</v>
      </c>
      <c r="C45" s="20" t="s">
        <v>368</v>
      </c>
      <c r="D45" s="20" t="s">
        <v>472</v>
      </c>
      <c r="F45" s="143" t="s">
        <v>472</v>
      </c>
      <c r="K45" s="151" t="s">
        <v>131</v>
      </c>
      <c r="L45" s="0" t="n">
        <v>3700</v>
      </c>
      <c r="M45" s="0" t="s">
        <v>800</v>
      </c>
      <c r="N45" s="0" t="s">
        <v>806</v>
      </c>
      <c r="O45" s="0" t="n">
        <v>5</v>
      </c>
      <c r="P45" s="0" t="n">
        <v>0</v>
      </c>
      <c r="AB45" s="0" t="s">
        <v>211</v>
      </c>
      <c r="AC45" s="0" t="s">
        <v>220</v>
      </c>
      <c r="AE45" s="0" t="s">
        <v>211</v>
      </c>
      <c r="AG45" s="0" t="s">
        <v>220</v>
      </c>
      <c r="AH45" s="0" t="s">
        <v>220</v>
      </c>
      <c r="AI45" s="0" t="s">
        <v>802</v>
      </c>
      <c r="AJ45" s="0" t="s">
        <v>220</v>
      </c>
      <c r="AK45" s="0" t="s">
        <v>220</v>
      </c>
      <c r="AM45" s="0" t="s">
        <v>802</v>
      </c>
    </row>
    <row r="46" customFormat="false" ht="15" hidden="false" customHeight="false" outlineLevel="0" collapsed="false">
      <c r="A46" s="151" t="s">
        <v>876</v>
      </c>
      <c r="B46" s="0" t="s">
        <v>367</v>
      </c>
      <c r="C46" s="20" t="s">
        <v>368</v>
      </c>
      <c r="D46" s="20" t="s">
        <v>474</v>
      </c>
      <c r="F46" s="143" t="s">
        <v>474</v>
      </c>
      <c r="K46" s="151" t="s">
        <v>131</v>
      </c>
      <c r="L46" s="0" t="n">
        <v>2400</v>
      </c>
      <c r="M46" s="0" t="s">
        <v>805</v>
      </c>
      <c r="N46" s="0" t="s">
        <v>801</v>
      </c>
      <c r="O46" s="0" t="n">
        <v>5</v>
      </c>
      <c r="P46" s="0" t="n">
        <v>0</v>
      </c>
      <c r="AB46" s="0" t="s">
        <v>211</v>
      </c>
      <c r="AC46" s="0" t="s">
        <v>220</v>
      </c>
      <c r="AE46" s="0" t="s">
        <v>211</v>
      </c>
      <c r="AG46" s="0" t="s">
        <v>220</v>
      </c>
      <c r="AH46" s="0" t="s">
        <v>220</v>
      </c>
      <c r="AI46" s="0" t="s">
        <v>802</v>
      </c>
      <c r="AJ46" s="0" t="s">
        <v>220</v>
      </c>
      <c r="AK46" s="0" t="s">
        <v>220</v>
      </c>
      <c r="AM46" s="0" t="s">
        <v>802</v>
      </c>
    </row>
    <row r="47" customFormat="false" ht="15" hidden="false" customHeight="false" outlineLevel="0" collapsed="false">
      <c r="A47" s="151" t="s">
        <v>877</v>
      </c>
      <c r="B47" s="0" t="s">
        <v>367</v>
      </c>
      <c r="C47" s="20" t="s">
        <v>368</v>
      </c>
      <c r="D47" s="20" t="s">
        <v>476</v>
      </c>
      <c r="F47" s="143" t="s">
        <v>476</v>
      </c>
      <c r="K47" s="151" t="s">
        <v>131</v>
      </c>
      <c r="L47" s="0" t="n">
        <v>2300</v>
      </c>
      <c r="M47" s="0" t="s">
        <v>809</v>
      </c>
      <c r="N47" s="0" t="s">
        <v>806</v>
      </c>
      <c r="O47" s="0" t="n">
        <v>5</v>
      </c>
      <c r="P47" s="0" t="n">
        <v>0</v>
      </c>
      <c r="AB47" s="0" t="s">
        <v>211</v>
      </c>
      <c r="AC47" s="0" t="s">
        <v>220</v>
      </c>
      <c r="AE47" s="0" t="s">
        <v>211</v>
      </c>
      <c r="AG47" s="0" t="s">
        <v>220</v>
      </c>
      <c r="AH47" s="0" t="s">
        <v>220</v>
      </c>
      <c r="AI47" s="0" t="s">
        <v>802</v>
      </c>
      <c r="AJ47" s="0" t="s">
        <v>220</v>
      </c>
      <c r="AK47" s="0" t="s">
        <v>220</v>
      </c>
      <c r="AM47" s="0" t="s">
        <v>802</v>
      </c>
    </row>
    <row r="48" customFormat="false" ht="15" hidden="false" customHeight="false" outlineLevel="0" collapsed="false">
      <c r="A48" s="151" t="s">
        <v>878</v>
      </c>
      <c r="B48" s="0" t="s">
        <v>367</v>
      </c>
      <c r="C48" s="20" t="s">
        <v>368</v>
      </c>
      <c r="D48" s="20" t="s">
        <v>879</v>
      </c>
      <c r="F48" s="143" t="s">
        <v>476</v>
      </c>
      <c r="K48" s="151" t="s">
        <v>131</v>
      </c>
      <c r="L48" s="0" t="n">
        <v>3700</v>
      </c>
      <c r="M48" s="0" t="s">
        <v>800</v>
      </c>
      <c r="N48" s="0" t="s">
        <v>801</v>
      </c>
      <c r="O48" s="0" t="n">
        <v>5</v>
      </c>
      <c r="P48" s="0" t="n">
        <v>0</v>
      </c>
      <c r="AB48" s="0" t="s">
        <v>211</v>
      </c>
      <c r="AC48" s="0" t="s">
        <v>220</v>
      </c>
      <c r="AE48" s="0" t="s">
        <v>211</v>
      </c>
      <c r="AG48" s="0" t="s">
        <v>220</v>
      </c>
      <c r="AH48" s="0" t="s">
        <v>220</v>
      </c>
      <c r="AI48" s="0" t="s">
        <v>802</v>
      </c>
      <c r="AJ48" s="0" t="s">
        <v>220</v>
      </c>
      <c r="AK48" s="0" t="s">
        <v>220</v>
      </c>
      <c r="AM48" s="0" t="s">
        <v>802</v>
      </c>
    </row>
    <row r="49" customFormat="false" ht="15" hidden="false" customHeight="false" outlineLevel="0" collapsed="false">
      <c r="A49" s="151" t="s">
        <v>880</v>
      </c>
      <c r="B49" s="0" t="s">
        <v>367</v>
      </c>
      <c r="C49" s="20" t="s">
        <v>368</v>
      </c>
      <c r="D49" s="20" t="s">
        <v>478</v>
      </c>
      <c r="F49" s="143" t="s">
        <v>478</v>
      </c>
      <c r="K49" s="151" t="s">
        <v>131</v>
      </c>
      <c r="L49" s="0" t="n">
        <v>3500</v>
      </c>
      <c r="M49" s="0" t="s">
        <v>805</v>
      </c>
      <c r="N49" s="0" t="s">
        <v>806</v>
      </c>
      <c r="O49" s="0" t="n">
        <v>5</v>
      </c>
      <c r="P49" s="0" t="n">
        <v>0</v>
      </c>
      <c r="AB49" s="0" t="s">
        <v>211</v>
      </c>
      <c r="AC49" s="0" t="s">
        <v>220</v>
      </c>
      <c r="AE49" s="0" t="s">
        <v>211</v>
      </c>
      <c r="AG49" s="0" t="s">
        <v>220</v>
      </c>
      <c r="AH49" s="0" t="s">
        <v>220</v>
      </c>
      <c r="AI49" s="0" t="s">
        <v>802</v>
      </c>
      <c r="AJ49" s="0" t="s">
        <v>220</v>
      </c>
      <c r="AK49" s="0" t="s">
        <v>220</v>
      </c>
      <c r="AM49" s="0" t="s">
        <v>802</v>
      </c>
    </row>
    <row r="50" customFormat="false" ht="15" hidden="false" customHeight="false" outlineLevel="0" collapsed="false">
      <c r="A50" s="151" t="s">
        <v>881</v>
      </c>
      <c r="B50" s="0" t="s">
        <v>367</v>
      </c>
      <c r="C50" s="20" t="s">
        <v>368</v>
      </c>
      <c r="D50" s="20" t="s">
        <v>480</v>
      </c>
      <c r="F50" s="143" t="s">
        <v>480</v>
      </c>
      <c r="K50" s="151" t="s">
        <v>131</v>
      </c>
      <c r="L50" s="0" t="n">
        <v>3700</v>
      </c>
      <c r="M50" s="0" t="s">
        <v>809</v>
      </c>
      <c r="N50" s="0" t="s">
        <v>801</v>
      </c>
      <c r="O50" s="0" t="n">
        <v>5</v>
      </c>
      <c r="P50" s="0" t="n">
        <v>0</v>
      </c>
      <c r="AB50" s="0" t="s">
        <v>211</v>
      </c>
      <c r="AC50" s="0" t="s">
        <v>220</v>
      </c>
      <c r="AE50" s="0" t="s">
        <v>211</v>
      </c>
      <c r="AG50" s="0" t="s">
        <v>220</v>
      </c>
      <c r="AH50" s="0" t="s">
        <v>220</v>
      </c>
      <c r="AI50" s="0" t="s">
        <v>802</v>
      </c>
      <c r="AJ50" s="0" t="s">
        <v>220</v>
      </c>
      <c r="AK50" s="0" t="s">
        <v>220</v>
      </c>
      <c r="AM50" s="0" t="s">
        <v>802</v>
      </c>
    </row>
    <row r="51" customFormat="false" ht="15" hidden="false" customHeight="false" outlineLevel="0" collapsed="false">
      <c r="A51" s="151" t="s">
        <v>882</v>
      </c>
      <c r="B51" s="0" t="s">
        <v>367</v>
      </c>
      <c r="C51" s="20" t="s">
        <v>368</v>
      </c>
      <c r="D51" s="20" t="s">
        <v>482</v>
      </c>
      <c r="F51" s="143" t="s">
        <v>482</v>
      </c>
      <c r="K51" s="151" t="s">
        <v>131</v>
      </c>
      <c r="L51" s="0" t="n">
        <v>3700</v>
      </c>
      <c r="M51" s="0" t="s">
        <v>800</v>
      </c>
      <c r="N51" s="0" t="s">
        <v>806</v>
      </c>
      <c r="O51" s="0" t="n">
        <v>5</v>
      </c>
      <c r="P51" s="0" t="n">
        <v>0</v>
      </c>
      <c r="AB51" s="0" t="s">
        <v>211</v>
      </c>
      <c r="AC51" s="0" t="s">
        <v>220</v>
      </c>
      <c r="AE51" s="0" t="s">
        <v>211</v>
      </c>
      <c r="AG51" s="0" t="s">
        <v>220</v>
      </c>
      <c r="AH51" s="0" t="s">
        <v>220</v>
      </c>
      <c r="AI51" s="0" t="s">
        <v>802</v>
      </c>
      <c r="AJ51" s="0" t="s">
        <v>220</v>
      </c>
      <c r="AK51" s="0" t="s">
        <v>220</v>
      </c>
      <c r="AM51" s="0" t="s">
        <v>802</v>
      </c>
    </row>
    <row r="52" customFormat="false" ht="15" hidden="false" customHeight="false" outlineLevel="0" collapsed="false">
      <c r="A52" s="151" t="s">
        <v>883</v>
      </c>
      <c r="B52" s="0" t="s">
        <v>367</v>
      </c>
      <c r="C52" s="20" t="s">
        <v>368</v>
      </c>
      <c r="D52" s="20" t="s">
        <v>484</v>
      </c>
      <c r="F52" s="143" t="s">
        <v>484</v>
      </c>
      <c r="K52" s="151" t="s">
        <v>131</v>
      </c>
      <c r="L52" s="0" t="n">
        <v>2400</v>
      </c>
      <c r="M52" s="0" t="s">
        <v>805</v>
      </c>
      <c r="N52" s="0" t="s">
        <v>801</v>
      </c>
      <c r="O52" s="0" t="n">
        <v>5</v>
      </c>
      <c r="P52" s="0" t="n">
        <v>0</v>
      </c>
      <c r="AB52" s="0" t="s">
        <v>211</v>
      </c>
      <c r="AC52" s="0" t="s">
        <v>220</v>
      </c>
      <c r="AE52" s="0" t="s">
        <v>211</v>
      </c>
      <c r="AG52" s="0" t="s">
        <v>220</v>
      </c>
      <c r="AH52" s="0" t="s">
        <v>220</v>
      </c>
      <c r="AI52" s="0" t="s">
        <v>802</v>
      </c>
      <c r="AJ52" s="0" t="s">
        <v>220</v>
      </c>
      <c r="AK52" s="0" t="s">
        <v>220</v>
      </c>
      <c r="AM52" s="0" t="s">
        <v>802</v>
      </c>
    </row>
    <row r="53" customFormat="false" ht="15" hidden="false" customHeight="false" outlineLevel="0" collapsed="false">
      <c r="A53" s="151" t="s">
        <v>884</v>
      </c>
      <c r="B53" s="0" t="s">
        <v>367</v>
      </c>
      <c r="C53" s="20" t="s">
        <v>368</v>
      </c>
      <c r="D53" s="20" t="s">
        <v>486</v>
      </c>
      <c r="F53" s="143" t="s">
        <v>486</v>
      </c>
      <c r="K53" s="151" t="s">
        <v>131</v>
      </c>
      <c r="L53" s="0" t="n">
        <v>2300</v>
      </c>
      <c r="M53" s="0" t="s">
        <v>809</v>
      </c>
      <c r="N53" s="0" t="s">
        <v>806</v>
      </c>
      <c r="O53" s="0" t="n">
        <v>5</v>
      </c>
      <c r="P53" s="0" t="n">
        <v>0</v>
      </c>
      <c r="AB53" s="0" t="s">
        <v>211</v>
      </c>
      <c r="AC53" s="0" t="s">
        <v>220</v>
      </c>
      <c r="AE53" s="0" t="s">
        <v>211</v>
      </c>
      <c r="AG53" s="0" t="s">
        <v>220</v>
      </c>
      <c r="AH53" s="0" t="s">
        <v>220</v>
      </c>
      <c r="AI53" s="0" t="s">
        <v>802</v>
      </c>
      <c r="AJ53" s="0" t="s">
        <v>220</v>
      </c>
      <c r="AK53" s="0" t="s">
        <v>220</v>
      </c>
      <c r="AM53" s="0" t="s">
        <v>802</v>
      </c>
    </row>
    <row r="54" customFormat="false" ht="15" hidden="false" customHeight="false" outlineLevel="0" collapsed="false">
      <c r="A54" s="151" t="s">
        <v>885</v>
      </c>
      <c r="B54" s="0" t="s">
        <v>367</v>
      </c>
      <c r="C54" s="20" t="s">
        <v>368</v>
      </c>
      <c r="D54" s="20" t="s">
        <v>488</v>
      </c>
      <c r="F54" s="143" t="s">
        <v>488</v>
      </c>
      <c r="K54" s="151" t="s">
        <v>131</v>
      </c>
      <c r="L54" s="0" t="n">
        <v>3700</v>
      </c>
      <c r="M54" s="0" t="s">
        <v>800</v>
      </c>
      <c r="N54" s="0" t="s">
        <v>801</v>
      </c>
      <c r="O54" s="0" t="n">
        <v>5</v>
      </c>
      <c r="P54" s="0" t="n">
        <v>0</v>
      </c>
      <c r="AB54" s="0" t="s">
        <v>211</v>
      </c>
      <c r="AC54" s="0" t="s">
        <v>220</v>
      </c>
      <c r="AE54" s="0" t="s">
        <v>211</v>
      </c>
      <c r="AG54" s="0" t="s">
        <v>220</v>
      </c>
      <c r="AH54" s="0" t="s">
        <v>220</v>
      </c>
      <c r="AI54" s="0" t="s">
        <v>802</v>
      </c>
      <c r="AJ54" s="0" t="s">
        <v>220</v>
      </c>
      <c r="AK54" s="0" t="s">
        <v>220</v>
      </c>
      <c r="AM54" s="0" t="s">
        <v>802</v>
      </c>
    </row>
    <row r="55" customFormat="false" ht="15" hidden="false" customHeight="false" outlineLevel="0" collapsed="false">
      <c r="A55" s="151" t="s">
        <v>886</v>
      </c>
      <c r="B55" s="0" t="s">
        <v>367</v>
      </c>
      <c r="C55" s="20" t="s">
        <v>368</v>
      </c>
      <c r="D55" s="20" t="s">
        <v>490</v>
      </c>
      <c r="F55" s="143" t="s">
        <v>490</v>
      </c>
      <c r="K55" s="151" t="s">
        <v>131</v>
      </c>
      <c r="L55" s="0" t="n">
        <v>3500</v>
      </c>
      <c r="M55" s="0" t="s">
        <v>805</v>
      </c>
      <c r="N55" s="0" t="s">
        <v>806</v>
      </c>
      <c r="O55" s="0" t="n">
        <v>5</v>
      </c>
      <c r="P55" s="0" t="n">
        <v>0</v>
      </c>
      <c r="AB55" s="0" t="s">
        <v>211</v>
      </c>
      <c r="AC55" s="0" t="s">
        <v>220</v>
      </c>
      <c r="AE55" s="0" t="s">
        <v>211</v>
      </c>
      <c r="AG55" s="0" t="s">
        <v>220</v>
      </c>
      <c r="AH55" s="0" t="s">
        <v>220</v>
      </c>
      <c r="AI55" s="0" t="s">
        <v>802</v>
      </c>
      <c r="AJ55" s="0" t="s">
        <v>220</v>
      </c>
      <c r="AK55" s="0" t="s">
        <v>220</v>
      </c>
      <c r="AM55" s="0" t="s">
        <v>802</v>
      </c>
    </row>
    <row r="56" customFormat="false" ht="15" hidden="false" customHeight="false" outlineLevel="0" collapsed="false">
      <c r="A56" s="151" t="s">
        <v>887</v>
      </c>
      <c r="B56" s="0" t="s">
        <v>367</v>
      </c>
      <c r="C56" s="20" t="s">
        <v>368</v>
      </c>
      <c r="D56" s="20" t="s">
        <v>492</v>
      </c>
      <c r="F56" s="143" t="s">
        <v>492</v>
      </c>
      <c r="K56" s="151" t="s">
        <v>131</v>
      </c>
      <c r="L56" s="0" t="n">
        <v>3700</v>
      </c>
      <c r="M56" s="0" t="s">
        <v>809</v>
      </c>
      <c r="N56" s="0" t="s">
        <v>801</v>
      </c>
      <c r="O56" s="0" t="n">
        <v>5</v>
      </c>
      <c r="P56" s="0" t="n">
        <v>0</v>
      </c>
      <c r="AB56" s="0" t="s">
        <v>211</v>
      </c>
      <c r="AC56" s="0" t="s">
        <v>220</v>
      </c>
      <c r="AE56" s="0" t="s">
        <v>211</v>
      </c>
      <c r="AG56" s="0" t="s">
        <v>220</v>
      </c>
      <c r="AH56" s="0" t="s">
        <v>220</v>
      </c>
      <c r="AI56" s="0" t="s">
        <v>802</v>
      </c>
      <c r="AJ56" s="0" t="s">
        <v>220</v>
      </c>
      <c r="AK56" s="0" t="s">
        <v>220</v>
      </c>
      <c r="AM56" s="0" t="s">
        <v>802</v>
      </c>
    </row>
    <row r="57" customFormat="false" ht="15" hidden="false" customHeight="false" outlineLevel="0" collapsed="false">
      <c r="A57" s="151" t="s">
        <v>888</v>
      </c>
      <c r="B57" s="0" t="s">
        <v>367</v>
      </c>
      <c r="C57" s="20" t="s">
        <v>368</v>
      </c>
      <c r="D57" s="20" t="s">
        <v>494</v>
      </c>
      <c r="F57" s="143" t="s">
        <v>494</v>
      </c>
      <c r="K57" s="151" t="s">
        <v>799</v>
      </c>
      <c r="L57" s="0" t="n">
        <v>3700</v>
      </c>
      <c r="M57" s="0" t="s">
        <v>800</v>
      </c>
      <c r="N57" s="0" t="s">
        <v>806</v>
      </c>
      <c r="O57" s="0" t="n">
        <v>8</v>
      </c>
      <c r="P57" s="0" t="n">
        <v>0</v>
      </c>
      <c r="AB57" s="0" t="s">
        <v>211</v>
      </c>
      <c r="AC57" s="0" t="s">
        <v>220</v>
      </c>
      <c r="AE57" s="0" t="s">
        <v>211</v>
      </c>
      <c r="AG57" s="0" t="s">
        <v>220</v>
      </c>
      <c r="AH57" s="0" t="s">
        <v>220</v>
      </c>
      <c r="AI57" s="0" t="s">
        <v>802</v>
      </c>
      <c r="AJ57" s="0" t="s">
        <v>220</v>
      </c>
      <c r="AK57" s="0" t="s">
        <v>220</v>
      </c>
      <c r="AM57" s="0" t="s">
        <v>802</v>
      </c>
    </row>
    <row r="58" customFormat="false" ht="15" hidden="false" customHeight="false" outlineLevel="0" collapsed="false">
      <c r="A58" s="151" t="s">
        <v>889</v>
      </c>
      <c r="B58" s="0" t="s">
        <v>367</v>
      </c>
      <c r="C58" s="20" t="s">
        <v>368</v>
      </c>
      <c r="D58" s="20" t="s">
        <v>890</v>
      </c>
      <c r="F58" s="143" t="s">
        <v>496</v>
      </c>
      <c r="K58" s="151" t="s">
        <v>799</v>
      </c>
      <c r="L58" s="0" t="n">
        <v>2400</v>
      </c>
      <c r="M58" s="0" t="s">
        <v>805</v>
      </c>
      <c r="N58" s="0" t="s">
        <v>801</v>
      </c>
      <c r="O58" s="0" t="n">
        <v>8</v>
      </c>
      <c r="P58" s="0" t="n">
        <v>0</v>
      </c>
      <c r="AB58" s="0" t="s">
        <v>211</v>
      </c>
      <c r="AC58" s="0" t="s">
        <v>220</v>
      </c>
      <c r="AE58" s="0" t="s">
        <v>211</v>
      </c>
      <c r="AG58" s="0" t="s">
        <v>220</v>
      </c>
      <c r="AH58" s="0" t="s">
        <v>220</v>
      </c>
      <c r="AI58" s="0" t="s">
        <v>802</v>
      </c>
      <c r="AJ58" s="0" t="s">
        <v>220</v>
      </c>
      <c r="AK58" s="0" t="s">
        <v>220</v>
      </c>
      <c r="AM58" s="0" t="s">
        <v>802</v>
      </c>
    </row>
    <row r="59" customFormat="false" ht="15" hidden="false" customHeight="false" outlineLevel="0" collapsed="false">
      <c r="A59" s="151" t="s">
        <v>891</v>
      </c>
      <c r="B59" s="0" t="s">
        <v>367</v>
      </c>
      <c r="C59" s="20" t="s">
        <v>368</v>
      </c>
      <c r="D59" s="20" t="s">
        <v>892</v>
      </c>
      <c r="F59" s="143" t="s">
        <v>496</v>
      </c>
      <c r="K59" s="151" t="s">
        <v>799</v>
      </c>
      <c r="L59" s="0" t="n">
        <v>2300</v>
      </c>
      <c r="M59" s="0" t="s">
        <v>809</v>
      </c>
      <c r="N59" s="0" t="s">
        <v>806</v>
      </c>
      <c r="O59" s="0" t="n">
        <v>8</v>
      </c>
      <c r="P59" s="0" t="n">
        <v>0</v>
      </c>
      <c r="AB59" s="0" t="s">
        <v>211</v>
      </c>
      <c r="AC59" s="0" t="s">
        <v>220</v>
      </c>
      <c r="AE59" s="0" t="s">
        <v>211</v>
      </c>
      <c r="AG59" s="0" t="s">
        <v>220</v>
      </c>
      <c r="AH59" s="0" t="s">
        <v>220</v>
      </c>
      <c r="AI59" s="0" t="s">
        <v>802</v>
      </c>
      <c r="AJ59" s="0" t="s">
        <v>220</v>
      </c>
      <c r="AK59" s="0" t="s">
        <v>220</v>
      </c>
      <c r="AM59" s="0" t="s">
        <v>802</v>
      </c>
    </row>
    <row r="60" customFormat="false" ht="15" hidden="false" customHeight="false" outlineLevel="0" collapsed="false">
      <c r="A60" s="151" t="s">
        <v>893</v>
      </c>
      <c r="B60" s="0" t="s">
        <v>367</v>
      </c>
      <c r="C60" s="20" t="s">
        <v>368</v>
      </c>
      <c r="D60" s="20" t="s">
        <v>894</v>
      </c>
      <c r="F60" s="143" t="s">
        <v>498</v>
      </c>
      <c r="K60" s="151" t="s">
        <v>799</v>
      </c>
      <c r="L60" s="0" t="n">
        <v>3700</v>
      </c>
      <c r="M60" s="0" t="s">
        <v>800</v>
      </c>
      <c r="N60" s="0" t="s">
        <v>801</v>
      </c>
      <c r="O60" s="0" t="n">
        <v>8</v>
      </c>
      <c r="P60" s="0" t="n">
        <v>0</v>
      </c>
      <c r="AB60" s="0" t="s">
        <v>211</v>
      </c>
      <c r="AC60" s="0" t="s">
        <v>220</v>
      </c>
      <c r="AE60" s="0" t="s">
        <v>211</v>
      </c>
      <c r="AG60" s="0" t="s">
        <v>220</v>
      </c>
      <c r="AH60" s="0" t="s">
        <v>220</v>
      </c>
      <c r="AI60" s="0" t="s">
        <v>802</v>
      </c>
      <c r="AJ60" s="0" t="s">
        <v>220</v>
      </c>
      <c r="AK60" s="0" t="s">
        <v>220</v>
      </c>
      <c r="AM60" s="0" t="s">
        <v>802</v>
      </c>
    </row>
    <row r="61" customFormat="false" ht="15" hidden="false" customHeight="false" outlineLevel="0" collapsed="false">
      <c r="A61" s="151" t="s">
        <v>895</v>
      </c>
      <c r="B61" s="0" t="s">
        <v>367</v>
      </c>
      <c r="C61" s="20" t="s">
        <v>368</v>
      </c>
      <c r="D61" s="20" t="s">
        <v>896</v>
      </c>
      <c r="F61" s="143" t="s">
        <v>500</v>
      </c>
      <c r="K61" s="151" t="s">
        <v>799</v>
      </c>
      <c r="L61" s="0" t="n">
        <v>3500</v>
      </c>
      <c r="M61" s="0" t="s">
        <v>805</v>
      </c>
      <c r="N61" s="0" t="s">
        <v>806</v>
      </c>
      <c r="O61" s="0" t="n">
        <v>8</v>
      </c>
      <c r="P61" s="0" t="n">
        <v>0</v>
      </c>
      <c r="AB61" s="0" t="s">
        <v>211</v>
      </c>
      <c r="AC61" s="0" t="s">
        <v>220</v>
      </c>
      <c r="AE61" s="0" t="s">
        <v>211</v>
      </c>
      <c r="AG61" s="0" t="s">
        <v>220</v>
      </c>
      <c r="AH61" s="0" t="s">
        <v>220</v>
      </c>
      <c r="AI61" s="0" t="s">
        <v>802</v>
      </c>
      <c r="AJ61" s="0" t="s">
        <v>220</v>
      </c>
      <c r="AK61" s="0" t="s">
        <v>220</v>
      </c>
      <c r="AM61" s="0" t="s">
        <v>802</v>
      </c>
    </row>
    <row r="62" customFormat="false" ht="15" hidden="false" customHeight="false" outlineLevel="0" collapsed="false">
      <c r="A62" s="151" t="s">
        <v>897</v>
      </c>
      <c r="B62" s="0" t="s">
        <v>367</v>
      </c>
      <c r="C62" s="20" t="s">
        <v>368</v>
      </c>
      <c r="D62" s="20" t="s">
        <v>898</v>
      </c>
      <c r="F62" s="143" t="s">
        <v>500</v>
      </c>
      <c r="K62" s="151" t="s">
        <v>799</v>
      </c>
      <c r="L62" s="0" t="n">
        <v>3700</v>
      </c>
      <c r="M62" s="0" t="s">
        <v>809</v>
      </c>
      <c r="N62" s="0" t="s">
        <v>801</v>
      </c>
      <c r="O62" s="0" t="n">
        <v>8</v>
      </c>
      <c r="P62" s="0" t="n">
        <v>0</v>
      </c>
      <c r="AB62" s="0" t="s">
        <v>211</v>
      </c>
      <c r="AC62" s="0" t="s">
        <v>220</v>
      </c>
      <c r="AE62" s="0" t="s">
        <v>211</v>
      </c>
      <c r="AG62" s="0" t="s">
        <v>220</v>
      </c>
      <c r="AH62" s="0" t="s">
        <v>220</v>
      </c>
      <c r="AI62" s="0" t="s">
        <v>802</v>
      </c>
      <c r="AJ62" s="0" t="s">
        <v>220</v>
      </c>
      <c r="AK62" s="0" t="s">
        <v>220</v>
      </c>
      <c r="AM62" s="0" t="s">
        <v>802</v>
      </c>
    </row>
    <row r="63" customFormat="false" ht="15" hidden="false" customHeight="false" outlineLevel="0" collapsed="false">
      <c r="A63" s="151" t="s">
        <v>899</v>
      </c>
      <c r="B63" s="0" t="s">
        <v>367</v>
      </c>
      <c r="C63" s="20" t="s">
        <v>368</v>
      </c>
      <c r="D63" s="20" t="s">
        <v>900</v>
      </c>
      <c r="F63" s="143" t="s">
        <v>500</v>
      </c>
      <c r="K63" s="151" t="s">
        <v>799</v>
      </c>
      <c r="L63" s="0" t="n">
        <v>3700</v>
      </c>
      <c r="M63" s="0" t="s">
        <v>800</v>
      </c>
      <c r="N63" s="0" t="s">
        <v>806</v>
      </c>
      <c r="O63" s="0" t="n">
        <v>8</v>
      </c>
      <c r="P63" s="0" t="n">
        <v>0</v>
      </c>
      <c r="AB63" s="0" t="s">
        <v>211</v>
      </c>
      <c r="AC63" s="0" t="s">
        <v>220</v>
      </c>
      <c r="AE63" s="0" t="s">
        <v>211</v>
      </c>
      <c r="AG63" s="0" t="s">
        <v>220</v>
      </c>
      <c r="AH63" s="0" t="s">
        <v>220</v>
      </c>
      <c r="AI63" s="0" t="s">
        <v>802</v>
      </c>
      <c r="AJ63" s="0" t="s">
        <v>220</v>
      </c>
      <c r="AK63" s="0" t="s">
        <v>220</v>
      </c>
      <c r="AM63" s="0" t="s">
        <v>802</v>
      </c>
    </row>
    <row r="64" customFormat="false" ht="15" hidden="false" customHeight="false" outlineLevel="0" collapsed="false">
      <c r="A64" s="151" t="s">
        <v>901</v>
      </c>
      <c r="B64" s="0" t="s">
        <v>367</v>
      </c>
      <c r="C64" s="20" t="s">
        <v>368</v>
      </c>
      <c r="D64" s="20" t="s">
        <v>902</v>
      </c>
      <c r="F64" s="143" t="s">
        <v>502</v>
      </c>
      <c r="K64" s="151" t="s">
        <v>799</v>
      </c>
      <c r="L64" s="0" t="n">
        <v>2400</v>
      </c>
      <c r="M64" s="0" t="s">
        <v>805</v>
      </c>
      <c r="N64" s="0" t="s">
        <v>801</v>
      </c>
      <c r="O64" s="0" t="n">
        <v>8</v>
      </c>
      <c r="P64" s="0" t="n">
        <v>0</v>
      </c>
      <c r="AB64" s="0" t="s">
        <v>211</v>
      </c>
      <c r="AC64" s="0" t="s">
        <v>220</v>
      </c>
      <c r="AE64" s="0" t="s">
        <v>211</v>
      </c>
      <c r="AG64" s="0" t="s">
        <v>220</v>
      </c>
      <c r="AH64" s="0" t="s">
        <v>220</v>
      </c>
      <c r="AI64" s="0" t="s">
        <v>802</v>
      </c>
      <c r="AJ64" s="0" t="s">
        <v>220</v>
      </c>
      <c r="AK64" s="0" t="s">
        <v>220</v>
      </c>
      <c r="AM64" s="0" t="s">
        <v>802</v>
      </c>
    </row>
    <row r="65" customFormat="false" ht="15" hidden="false" customHeight="false" outlineLevel="0" collapsed="false">
      <c r="A65" s="151" t="s">
        <v>903</v>
      </c>
      <c r="B65" s="0" t="s">
        <v>367</v>
      </c>
      <c r="C65" s="20" t="s">
        <v>368</v>
      </c>
      <c r="D65" s="20" t="s">
        <v>904</v>
      </c>
      <c r="F65" s="143" t="s">
        <v>502</v>
      </c>
      <c r="K65" s="151" t="s">
        <v>799</v>
      </c>
      <c r="L65" s="0" t="n">
        <v>2300</v>
      </c>
      <c r="M65" s="0" t="s">
        <v>809</v>
      </c>
      <c r="N65" s="0" t="s">
        <v>806</v>
      </c>
      <c r="O65" s="0" t="n">
        <v>8</v>
      </c>
      <c r="P65" s="0" t="n">
        <v>0</v>
      </c>
      <c r="AB65" s="0" t="s">
        <v>211</v>
      </c>
      <c r="AC65" s="0" t="s">
        <v>220</v>
      </c>
      <c r="AE65" s="0" t="s">
        <v>211</v>
      </c>
      <c r="AG65" s="0" t="s">
        <v>220</v>
      </c>
      <c r="AH65" s="0" t="s">
        <v>220</v>
      </c>
      <c r="AI65" s="0" t="s">
        <v>802</v>
      </c>
      <c r="AJ65" s="0" t="s">
        <v>220</v>
      </c>
      <c r="AK65" s="0" t="s">
        <v>220</v>
      </c>
      <c r="AM65" s="0" t="s">
        <v>802</v>
      </c>
    </row>
    <row r="66" customFormat="false" ht="15" hidden="false" customHeight="false" outlineLevel="0" collapsed="false">
      <c r="A66" s="151" t="s">
        <v>905</v>
      </c>
      <c r="B66" s="0" t="s">
        <v>367</v>
      </c>
      <c r="C66" s="20" t="s">
        <v>368</v>
      </c>
      <c r="D66" s="20" t="s">
        <v>906</v>
      </c>
      <c r="F66" s="143" t="s">
        <v>504</v>
      </c>
      <c r="K66" s="151" t="s">
        <v>799</v>
      </c>
      <c r="L66" s="0" t="n">
        <v>3700</v>
      </c>
      <c r="M66" s="0" t="s">
        <v>800</v>
      </c>
      <c r="N66" s="0" t="s">
        <v>801</v>
      </c>
      <c r="O66" s="0" t="n">
        <v>8</v>
      </c>
      <c r="P66" s="0" t="n">
        <v>0</v>
      </c>
      <c r="AB66" s="0" t="s">
        <v>211</v>
      </c>
      <c r="AC66" s="0" t="s">
        <v>220</v>
      </c>
      <c r="AE66" s="0" t="s">
        <v>211</v>
      </c>
      <c r="AG66" s="0" t="s">
        <v>220</v>
      </c>
      <c r="AH66" s="0" t="s">
        <v>220</v>
      </c>
      <c r="AI66" s="0" t="s">
        <v>802</v>
      </c>
      <c r="AJ66" s="0" t="s">
        <v>220</v>
      </c>
      <c r="AK66" s="0" t="s">
        <v>220</v>
      </c>
      <c r="AM66" s="0" t="s">
        <v>802</v>
      </c>
    </row>
    <row r="67" customFormat="false" ht="15" hidden="false" customHeight="false" outlineLevel="0" collapsed="false">
      <c r="A67" s="151" t="s">
        <v>907</v>
      </c>
      <c r="B67" s="0" t="s">
        <v>369</v>
      </c>
      <c r="C67" s="20" t="s">
        <v>370</v>
      </c>
      <c r="D67" s="20" t="s">
        <v>908</v>
      </c>
      <c r="F67" s="143" t="s">
        <v>506</v>
      </c>
      <c r="K67" s="151" t="s">
        <v>131</v>
      </c>
      <c r="L67" s="0" t="n">
        <v>3500</v>
      </c>
      <c r="M67" s="0" t="s">
        <v>805</v>
      </c>
      <c r="N67" s="0" t="s">
        <v>806</v>
      </c>
      <c r="O67" s="0" t="n">
        <v>5</v>
      </c>
      <c r="P67" s="0" t="n">
        <v>0</v>
      </c>
      <c r="AB67" s="0" t="s">
        <v>211</v>
      </c>
      <c r="AC67" s="0" t="s">
        <v>220</v>
      </c>
      <c r="AE67" s="0" t="s">
        <v>211</v>
      </c>
      <c r="AG67" s="0" t="s">
        <v>220</v>
      </c>
      <c r="AH67" s="0" t="s">
        <v>220</v>
      </c>
      <c r="AI67" s="0" t="s">
        <v>802</v>
      </c>
      <c r="AJ67" s="0" t="s">
        <v>220</v>
      </c>
      <c r="AK67" s="0" t="s">
        <v>220</v>
      </c>
      <c r="AM67" s="0" t="s">
        <v>802</v>
      </c>
    </row>
    <row r="68" customFormat="false" ht="15" hidden="false" customHeight="false" outlineLevel="0" collapsed="false">
      <c r="A68" s="151" t="s">
        <v>909</v>
      </c>
      <c r="B68" s="0" t="s">
        <v>369</v>
      </c>
      <c r="C68" s="20" t="s">
        <v>370</v>
      </c>
      <c r="D68" s="20" t="s">
        <v>910</v>
      </c>
      <c r="F68" s="143" t="s">
        <v>506</v>
      </c>
      <c r="K68" s="151" t="s">
        <v>131</v>
      </c>
      <c r="L68" s="0" t="n">
        <v>3700</v>
      </c>
      <c r="M68" s="0" t="s">
        <v>809</v>
      </c>
      <c r="N68" s="0" t="s">
        <v>801</v>
      </c>
      <c r="O68" s="0" t="n">
        <v>5</v>
      </c>
      <c r="P68" s="0" t="n">
        <v>0</v>
      </c>
      <c r="AB68" s="0" t="s">
        <v>211</v>
      </c>
      <c r="AC68" s="0" t="s">
        <v>220</v>
      </c>
      <c r="AE68" s="0" t="s">
        <v>211</v>
      </c>
      <c r="AG68" s="0" t="s">
        <v>220</v>
      </c>
      <c r="AH68" s="0" t="s">
        <v>220</v>
      </c>
      <c r="AI68" s="0" t="s">
        <v>802</v>
      </c>
      <c r="AJ68" s="0" t="s">
        <v>220</v>
      </c>
      <c r="AK68" s="0" t="s">
        <v>220</v>
      </c>
      <c r="AM68" s="0" t="s">
        <v>802</v>
      </c>
    </row>
    <row r="69" customFormat="false" ht="15" hidden="false" customHeight="false" outlineLevel="0" collapsed="false">
      <c r="A69" s="151" t="s">
        <v>911</v>
      </c>
      <c r="B69" s="0" t="s">
        <v>369</v>
      </c>
      <c r="C69" s="20" t="s">
        <v>370</v>
      </c>
      <c r="D69" s="20" t="s">
        <v>912</v>
      </c>
      <c r="F69" s="143" t="s">
        <v>508</v>
      </c>
      <c r="K69" s="151" t="s">
        <v>799</v>
      </c>
      <c r="L69" s="0" t="n">
        <v>3700</v>
      </c>
      <c r="M69" s="0" t="s">
        <v>800</v>
      </c>
      <c r="N69" s="0" t="s">
        <v>806</v>
      </c>
      <c r="O69" s="0" t="n">
        <v>8</v>
      </c>
      <c r="P69" s="0" t="n">
        <v>0</v>
      </c>
      <c r="AB69" s="0" t="s">
        <v>211</v>
      </c>
      <c r="AC69" s="0" t="s">
        <v>220</v>
      </c>
      <c r="AE69" s="0" t="s">
        <v>211</v>
      </c>
      <c r="AG69" s="0" t="s">
        <v>220</v>
      </c>
      <c r="AH69" s="0" t="s">
        <v>220</v>
      </c>
      <c r="AI69" s="0" t="s">
        <v>802</v>
      </c>
      <c r="AJ69" s="0" t="s">
        <v>220</v>
      </c>
      <c r="AK69" s="0" t="s">
        <v>220</v>
      </c>
      <c r="AM69" s="0" t="s">
        <v>802</v>
      </c>
    </row>
    <row r="70" customFormat="false" ht="15" hidden="false" customHeight="false" outlineLevel="0" collapsed="false">
      <c r="A70" s="151" t="s">
        <v>913</v>
      </c>
      <c r="B70" s="0" t="s">
        <v>369</v>
      </c>
      <c r="C70" s="20" t="s">
        <v>370</v>
      </c>
      <c r="D70" s="20" t="s">
        <v>914</v>
      </c>
      <c r="F70" s="143" t="s">
        <v>508</v>
      </c>
      <c r="K70" s="151" t="s">
        <v>799</v>
      </c>
      <c r="L70" s="0" t="n">
        <v>2400</v>
      </c>
      <c r="M70" s="0" t="s">
        <v>805</v>
      </c>
      <c r="N70" s="0" t="s">
        <v>801</v>
      </c>
      <c r="O70" s="0" t="n">
        <v>8</v>
      </c>
      <c r="P70" s="0" t="n">
        <v>0</v>
      </c>
      <c r="AB70" s="0" t="s">
        <v>211</v>
      </c>
      <c r="AC70" s="0" t="s">
        <v>220</v>
      </c>
      <c r="AE70" s="0" t="s">
        <v>211</v>
      </c>
      <c r="AG70" s="0" t="s">
        <v>220</v>
      </c>
      <c r="AH70" s="0" t="s">
        <v>220</v>
      </c>
      <c r="AI70" s="0" t="s">
        <v>802</v>
      </c>
      <c r="AJ70" s="0" t="s">
        <v>220</v>
      </c>
      <c r="AK70" s="0" t="s">
        <v>220</v>
      </c>
      <c r="AM70" s="0" t="s">
        <v>802</v>
      </c>
    </row>
    <row r="71" customFormat="false" ht="15" hidden="false" customHeight="false" outlineLevel="0" collapsed="false">
      <c r="A71" s="151" t="s">
        <v>915</v>
      </c>
      <c r="B71" s="0" t="s">
        <v>369</v>
      </c>
      <c r="C71" s="20" t="s">
        <v>370</v>
      </c>
      <c r="D71" s="20" t="s">
        <v>916</v>
      </c>
      <c r="F71" s="143" t="s">
        <v>508</v>
      </c>
      <c r="K71" s="151" t="s">
        <v>799</v>
      </c>
      <c r="L71" s="0" t="n">
        <v>2300</v>
      </c>
      <c r="M71" s="0" t="s">
        <v>809</v>
      </c>
      <c r="N71" s="0" t="s">
        <v>806</v>
      </c>
      <c r="O71" s="0" t="n">
        <v>8</v>
      </c>
      <c r="P71" s="0" t="n">
        <v>0</v>
      </c>
      <c r="AB71" s="0" t="s">
        <v>211</v>
      </c>
      <c r="AC71" s="0" t="s">
        <v>220</v>
      </c>
      <c r="AE71" s="0" t="s">
        <v>211</v>
      </c>
      <c r="AG71" s="0" t="s">
        <v>220</v>
      </c>
      <c r="AH71" s="0" t="s">
        <v>220</v>
      </c>
      <c r="AI71" s="0" t="s">
        <v>802</v>
      </c>
      <c r="AJ71" s="0" t="s">
        <v>220</v>
      </c>
      <c r="AK71" s="0" t="s">
        <v>220</v>
      </c>
      <c r="AM71" s="0" t="s">
        <v>802</v>
      </c>
    </row>
    <row r="72" customFormat="false" ht="15" hidden="false" customHeight="false" outlineLevel="0" collapsed="false">
      <c r="A72" s="151" t="s">
        <v>917</v>
      </c>
      <c r="B72" s="0" t="s">
        <v>369</v>
      </c>
      <c r="C72" s="20" t="s">
        <v>370</v>
      </c>
      <c r="D72" s="20" t="s">
        <v>918</v>
      </c>
      <c r="F72" s="143" t="s">
        <v>510</v>
      </c>
      <c r="K72" s="151" t="s">
        <v>144</v>
      </c>
      <c r="L72" s="0" t="n">
        <v>3700</v>
      </c>
      <c r="M72" s="0" t="s">
        <v>800</v>
      </c>
      <c r="N72" s="0" t="s">
        <v>801</v>
      </c>
      <c r="O72" s="0" t="n">
        <v>5</v>
      </c>
      <c r="P72" s="0" t="n">
        <v>0</v>
      </c>
      <c r="AN72" s="0" t="s">
        <v>802</v>
      </c>
      <c r="AO72" s="0" t="s">
        <v>802</v>
      </c>
      <c r="AP72" s="0" t="s">
        <v>802</v>
      </c>
    </row>
    <row r="73" customFormat="false" ht="15" hidden="false" customHeight="false" outlineLevel="0" collapsed="false">
      <c r="A73" s="151" t="s">
        <v>919</v>
      </c>
      <c r="B73" s="0" t="s">
        <v>369</v>
      </c>
      <c r="C73" s="20" t="s">
        <v>370</v>
      </c>
      <c r="D73" s="20" t="s">
        <v>920</v>
      </c>
      <c r="F73" s="143" t="s">
        <v>510</v>
      </c>
      <c r="K73" s="151" t="s">
        <v>144</v>
      </c>
      <c r="L73" s="0" t="n">
        <v>3500</v>
      </c>
      <c r="M73" s="0" t="s">
        <v>805</v>
      </c>
      <c r="N73" s="0" t="s">
        <v>806</v>
      </c>
      <c r="O73" s="0" t="n">
        <v>5</v>
      </c>
      <c r="P73" s="0" t="n">
        <v>0</v>
      </c>
      <c r="AN73" s="0" t="s">
        <v>802</v>
      </c>
      <c r="AO73" s="0" t="s">
        <v>802</v>
      </c>
      <c r="AP73" s="0" t="s">
        <v>802</v>
      </c>
    </row>
    <row r="74" customFormat="false" ht="15" hidden="false" customHeight="false" outlineLevel="0" collapsed="false">
      <c r="A74" s="151" t="s">
        <v>921</v>
      </c>
      <c r="B74" s="0" t="s">
        <v>369</v>
      </c>
      <c r="C74" s="20" t="s">
        <v>370</v>
      </c>
      <c r="D74" s="20" t="s">
        <v>922</v>
      </c>
      <c r="F74" s="143" t="s">
        <v>510</v>
      </c>
      <c r="K74" s="151" t="s">
        <v>144</v>
      </c>
      <c r="L74" s="0" t="n">
        <v>3700</v>
      </c>
      <c r="M74" s="0" t="s">
        <v>809</v>
      </c>
      <c r="N74" s="0" t="s">
        <v>801</v>
      </c>
      <c r="O74" s="0" t="n">
        <v>5</v>
      </c>
      <c r="P74" s="0" t="n">
        <v>0</v>
      </c>
      <c r="AN74" s="0" t="s">
        <v>802</v>
      </c>
      <c r="AO74" s="0" t="s">
        <v>802</v>
      </c>
      <c r="AP74" s="0" t="s">
        <v>802</v>
      </c>
    </row>
    <row r="75" customFormat="false" ht="15" hidden="false" customHeight="false" outlineLevel="0" collapsed="false">
      <c r="A75" s="151" t="s">
        <v>923</v>
      </c>
      <c r="B75" s="0" t="s">
        <v>369</v>
      </c>
      <c r="C75" s="20" t="s">
        <v>370</v>
      </c>
      <c r="D75" s="20" t="s">
        <v>924</v>
      </c>
      <c r="F75" s="143" t="s">
        <v>510</v>
      </c>
      <c r="K75" s="151" t="s">
        <v>144</v>
      </c>
      <c r="L75" s="0" t="n">
        <v>3700</v>
      </c>
      <c r="M75" s="0" t="s">
        <v>800</v>
      </c>
      <c r="N75" s="0" t="s">
        <v>806</v>
      </c>
      <c r="O75" s="0" t="n">
        <v>5</v>
      </c>
      <c r="P75" s="0" t="n">
        <v>0</v>
      </c>
      <c r="AN75" s="0" t="s">
        <v>802</v>
      </c>
      <c r="AO75" s="0" t="s">
        <v>802</v>
      </c>
      <c r="AP75" s="0" t="s">
        <v>802</v>
      </c>
    </row>
    <row r="76" customFormat="false" ht="15" hidden="false" customHeight="false" outlineLevel="0" collapsed="false">
      <c r="A76" s="151" t="s">
        <v>925</v>
      </c>
      <c r="B76" s="0" t="s">
        <v>369</v>
      </c>
      <c r="C76" s="20" t="s">
        <v>370</v>
      </c>
      <c r="D76" s="20" t="s">
        <v>926</v>
      </c>
      <c r="F76" s="143" t="s">
        <v>510</v>
      </c>
      <c r="K76" s="151" t="s">
        <v>144</v>
      </c>
      <c r="L76" s="0" t="n">
        <v>2400</v>
      </c>
      <c r="M76" s="0" t="s">
        <v>805</v>
      </c>
      <c r="N76" s="0" t="s">
        <v>801</v>
      </c>
      <c r="O76" s="0" t="n">
        <v>5</v>
      </c>
      <c r="P76" s="0" t="n">
        <v>0</v>
      </c>
      <c r="AN76" s="0" t="s">
        <v>802</v>
      </c>
      <c r="AO76" s="0" t="s">
        <v>802</v>
      </c>
      <c r="AP76" s="0" t="s">
        <v>802</v>
      </c>
    </row>
    <row r="77" customFormat="false" ht="15" hidden="false" customHeight="false" outlineLevel="0" collapsed="false">
      <c r="A77" s="151" t="s">
        <v>927</v>
      </c>
      <c r="B77" s="0" t="s">
        <v>369</v>
      </c>
      <c r="C77" s="20" t="s">
        <v>370</v>
      </c>
      <c r="D77" s="20" t="s">
        <v>928</v>
      </c>
      <c r="F77" s="143" t="s">
        <v>512</v>
      </c>
      <c r="K77" s="151" t="s">
        <v>131</v>
      </c>
      <c r="L77" s="0" t="n">
        <v>2300</v>
      </c>
      <c r="M77" s="0" t="s">
        <v>809</v>
      </c>
      <c r="N77" s="0" t="s">
        <v>806</v>
      </c>
      <c r="O77" s="0" t="n">
        <v>5</v>
      </c>
      <c r="P77" s="0" t="n">
        <v>0</v>
      </c>
      <c r="AB77" s="0" t="s">
        <v>211</v>
      </c>
      <c r="AE77" s="0" t="s">
        <v>211</v>
      </c>
      <c r="AG77" s="0" t="s">
        <v>220</v>
      </c>
      <c r="AH77" s="0" t="s">
        <v>220</v>
      </c>
      <c r="AI77" s="0" t="s">
        <v>802</v>
      </c>
      <c r="AJ77" s="0" t="s">
        <v>220</v>
      </c>
      <c r="AK77" s="0" t="s">
        <v>220</v>
      </c>
      <c r="AM77" s="0" t="s">
        <v>802</v>
      </c>
    </row>
    <row r="78" customFormat="false" ht="15" hidden="false" customHeight="false" outlineLevel="0" collapsed="false">
      <c r="A78" s="151" t="s">
        <v>929</v>
      </c>
      <c r="B78" s="0" t="s">
        <v>369</v>
      </c>
      <c r="C78" s="20" t="s">
        <v>370</v>
      </c>
      <c r="D78" s="20" t="s">
        <v>930</v>
      </c>
      <c r="F78" s="143" t="s">
        <v>512</v>
      </c>
      <c r="K78" s="151" t="s">
        <v>131</v>
      </c>
      <c r="L78" s="0" t="n">
        <v>3700</v>
      </c>
      <c r="M78" s="0" t="s">
        <v>800</v>
      </c>
      <c r="N78" s="0" t="s">
        <v>801</v>
      </c>
      <c r="O78" s="0" t="n">
        <v>5</v>
      </c>
      <c r="P78" s="0" t="n">
        <v>0</v>
      </c>
      <c r="AB78" s="0" t="s">
        <v>211</v>
      </c>
      <c r="AE78" s="0" t="s">
        <v>211</v>
      </c>
      <c r="AG78" s="0" t="s">
        <v>220</v>
      </c>
      <c r="AH78" s="0" t="s">
        <v>220</v>
      </c>
      <c r="AI78" s="0" t="s">
        <v>802</v>
      </c>
      <c r="AJ78" s="0" t="s">
        <v>220</v>
      </c>
      <c r="AK78" s="0" t="s">
        <v>220</v>
      </c>
      <c r="AM78" s="0" t="s">
        <v>802</v>
      </c>
    </row>
    <row r="79" customFormat="false" ht="15" hidden="false" customHeight="false" outlineLevel="0" collapsed="false">
      <c r="A79" s="151" t="s">
        <v>931</v>
      </c>
      <c r="B79" s="0" t="s">
        <v>369</v>
      </c>
      <c r="C79" s="20" t="s">
        <v>370</v>
      </c>
      <c r="D79" s="20" t="s">
        <v>932</v>
      </c>
      <c r="F79" s="143" t="s">
        <v>512</v>
      </c>
      <c r="K79" s="151" t="s">
        <v>131</v>
      </c>
      <c r="L79" s="0" t="n">
        <v>3500</v>
      </c>
      <c r="M79" s="0" t="s">
        <v>805</v>
      </c>
      <c r="N79" s="0" t="s">
        <v>806</v>
      </c>
      <c r="O79" s="0" t="n">
        <v>5</v>
      </c>
      <c r="P79" s="0" t="n">
        <v>0</v>
      </c>
      <c r="AB79" s="0" t="s">
        <v>211</v>
      </c>
      <c r="AE79" s="0" t="s">
        <v>211</v>
      </c>
      <c r="AG79" s="0" t="s">
        <v>220</v>
      </c>
      <c r="AH79" s="0" t="s">
        <v>220</v>
      </c>
      <c r="AI79" s="0" t="s">
        <v>802</v>
      </c>
      <c r="AJ79" s="0" t="s">
        <v>220</v>
      </c>
      <c r="AK79" s="0" t="s">
        <v>220</v>
      </c>
      <c r="AM79" s="0" t="s">
        <v>802</v>
      </c>
    </row>
    <row r="80" customFormat="false" ht="15" hidden="false" customHeight="false" outlineLevel="0" collapsed="false">
      <c r="A80" s="151" t="s">
        <v>933</v>
      </c>
      <c r="B80" s="0" t="s">
        <v>369</v>
      </c>
      <c r="C80" s="20" t="s">
        <v>370</v>
      </c>
      <c r="D80" s="20" t="s">
        <v>934</v>
      </c>
      <c r="F80" s="143" t="s">
        <v>512</v>
      </c>
      <c r="K80" s="151" t="s">
        <v>131</v>
      </c>
      <c r="L80" s="0" t="n">
        <v>3700</v>
      </c>
      <c r="M80" s="0" t="s">
        <v>809</v>
      </c>
      <c r="N80" s="0" t="s">
        <v>801</v>
      </c>
      <c r="O80" s="0" t="n">
        <v>5</v>
      </c>
      <c r="P80" s="0" t="n">
        <v>0</v>
      </c>
      <c r="AB80" s="0" t="s">
        <v>211</v>
      </c>
      <c r="AE80" s="0" t="s">
        <v>211</v>
      </c>
      <c r="AG80" s="0" t="s">
        <v>220</v>
      </c>
      <c r="AH80" s="0" t="s">
        <v>220</v>
      </c>
      <c r="AI80" s="0" t="s">
        <v>802</v>
      </c>
      <c r="AJ80" s="0" t="s">
        <v>220</v>
      </c>
      <c r="AK80" s="0" t="s">
        <v>220</v>
      </c>
      <c r="AM80" s="0" t="s">
        <v>802</v>
      </c>
    </row>
    <row r="81" customFormat="false" ht="15" hidden="false" customHeight="false" outlineLevel="0" collapsed="false">
      <c r="A81" s="151" t="s">
        <v>935</v>
      </c>
      <c r="B81" s="0" t="s">
        <v>369</v>
      </c>
      <c r="C81" s="20" t="s">
        <v>370</v>
      </c>
      <c r="D81" s="20" t="s">
        <v>514</v>
      </c>
      <c r="F81" s="143" t="s">
        <v>514</v>
      </c>
      <c r="K81" s="151" t="s">
        <v>936</v>
      </c>
      <c r="L81" s="0" t="n">
        <v>3700</v>
      </c>
      <c r="M81" s="0" t="s">
        <v>800</v>
      </c>
      <c r="N81" s="0" t="s">
        <v>806</v>
      </c>
      <c r="O81" s="0" t="n">
        <v>5</v>
      </c>
      <c r="P81" s="0" t="n">
        <v>0</v>
      </c>
      <c r="AB81" s="0" t="s">
        <v>211</v>
      </c>
      <c r="AE81" s="0" t="s">
        <v>211</v>
      </c>
      <c r="AG81" s="0" t="s">
        <v>220</v>
      </c>
      <c r="AH81" s="0" t="s">
        <v>220</v>
      </c>
      <c r="AI81" s="0" t="s">
        <v>802</v>
      </c>
      <c r="AJ81" s="0" t="s">
        <v>220</v>
      </c>
      <c r="AK81" s="0" t="s">
        <v>220</v>
      </c>
      <c r="AM81" s="0" t="s">
        <v>802</v>
      </c>
    </row>
    <row r="82" customFormat="false" ht="15" hidden="false" customHeight="false" outlineLevel="0" collapsed="false">
      <c r="A82" s="151" t="s">
        <v>937</v>
      </c>
      <c r="B82" s="0" t="s">
        <v>369</v>
      </c>
      <c r="C82" s="20" t="s">
        <v>370</v>
      </c>
      <c r="D82" s="20" t="s">
        <v>938</v>
      </c>
      <c r="F82" s="143" t="s">
        <v>516</v>
      </c>
      <c r="K82" s="151" t="s">
        <v>799</v>
      </c>
      <c r="L82" s="0" t="n">
        <v>2400</v>
      </c>
      <c r="M82" s="0" t="s">
        <v>805</v>
      </c>
      <c r="N82" s="0" t="s">
        <v>801</v>
      </c>
      <c r="O82" s="0" t="n">
        <v>8</v>
      </c>
      <c r="P82" s="0" t="n">
        <v>0</v>
      </c>
      <c r="AB82" s="0" t="s">
        <v>211</v>
      </c>
      <c r="AE82" s="0" t="s">
        <v>211</v>
      </c>
      <c r="AG82" s="0" t="s">
        <v>220</v>
      </c>
      <c r="AH82" s="0" t="s">
        <v>220</v>
      </c>
      <c r="AI82" s="0" t="s">
        <v>802</v>
      </c>
      <c r="AJ82" s="0" t="s">
        <v>220</v>
      </c>
      <c r="AK82" s="0" t="s">
        <v>220</v>
      </c>
      <c r="AM82" s="0" t="s">
        <v>802</v>
      </c>
    </row>
    <row r="83" customFormat="false" ht="15" hidden="false" customHeight="false" outlineLevel="0" collapsed="false">
      <c r="A83" s="151" t="s">
        <v>939</v>
      </c>
      <c r="B83" s="0" t="s">
        <v>369</v>
      </c>
      <c r="C83" s="20" t="s">
        <v>370</v>
      </c>
      <c r="D83" s="20" t="s">
        <v>940</v>
      </c>
      <c r="F83" s="143" t="s">
        <v>516</v>
      </c>
      <c r="K83" s="151" t="s">
        <v>799</v>
      </c>
      <c r="L83" s="0" t="n">
        <v>2300</v>
      </c>
      <c r="M83" s="0" t="s">
        <v>809</v>
      </c>
      <c r="N83" s="0" t="s">
        <v>806</v>
      </c>
      <c r="O83" s="0" t="n">
        <v>8</v>
      </c>
      <c r="P83" s="0" t="n">
        <v>0</v>
      </c>
      <c r="AB83" s="0" t="s">
        <v>211</v>
      </c>
      <c r="AE83" s="0" t="s">
        <v>211</v>
      </c>
      <c r="AG83" s="0" t="s">
        <v>220</v>
      </c>
      <c r="AH83" s="0" t="s">
        <v>220</v>
      </c>
      <c r="AI83" s="0" t="s">
        <v>802</v>
      </c>
      <c r="AJ83" s="0" t="s">
        <v>220</v>
      </c>
      <c r="AK83" s="0" t="s">
        <v>220</v>
      </c>
      <c r="AM83" s="0" t="s">
        <v>802</v>
      </c>
    </row>
    <row r="84" customFormat="false" ht="15" hidden="false" customHeight="false" outlineLevel="0" collapsed="false">
      <c r="A84" s="151" t="s">
        <v>941</v>
      </c>
      <c r="B84" s="0" t="s">
        <v>369</v>
      </c>
      <c r="C84" s="20" t="s">
        <v>370</v>
      </c>
      <c r="D84" s="20" t="s">
        <v>942</v>
      </c>
      <c r="F84" s="143" t="s">
        <v>516</v>
      </c>
      <c r="K84" s="151" t="s">
        <v>799</v>
      </c>
      <c r="L84" s="0" t="n">
        <v>3700</v>
      </c>
      <c r="M84" s="0" t="s">
        <v>800</v>
      </c>
      <c r="N84" s="0" t="s">
        <v>801</v>
      </c>
      <c r="O84" s="0" t="n">
        <v>8</v>
      </c>
      <c r="P84" s="0" t="n">
        <v>0</v>
      </c>
      <c r="AB84" s="0" t="s">
        <v>211</v>
      </c>
      <c r="AE84" s="0" t="s">
        <v>211</v>
      </c>
      <c r="AG84" s="0" t="s">
        <v>220</v>
      </c>
      <c r="AH84" s="0" t="s">
        <v>220</v>
      </c>
      <c r="AI84" s="0" t="s">
        <v>802</v>
      </c>
      <c r="AJ84" s="0" t="s">
        <v>220</v>
      </c>
      <c r="AK84" s="0" t="s">
        <v>220</v>
      </c>
      <c r="AM84" s="0" t="s">
        <v>802</v>
      </c>
    </row>
    <row r="85" customFormat="false" ht="15" hidden="false" customHeight="false" outlineLevel="0" collapsed="false">
      <c r="A85" s="151" t="s">
        <v>943</v>
      </c>
      <c r="B85" s="0" t="s">
        <v>369</v>
      </c>
      <c r="C85" s="20" t="s">
        <v>370</v>
      </c>
      <c r="D85" s="20" t="s">
        <v>944</v>
      </c>
      <c r="F85" s="143" t="s">
        <v>518</v>
      </c>
      <c r="K85" s="151" t="s">
        <v>936</v>
      </c>
      <c r="L85" s="0" t="n">
        <v>3500</v>
      </c>
      <c r="M85" s="0" t="s">
        <v>805</v>
      </c>
      <c r="N85" s="0" t="s">
        <v>806</v>
      </c>
      <c r="O85" s="0" t="n">
        <v>5</v>
      </c>
      <c r="P85" s="0" t="n">
        <v>0</v>
      </c>
      <c r="AB85" s="0" t="s">
        <v>211</v>
      </c>
      <c r="AE85" s="0" t="s">
        <v>211</v>
      </c>
      <c r="AG85" s="0" t="s">
        <v>220</v>
      </c>
      <c r="AH85" s="0" t="s">
        <v>220</v>
      </c>
      <c r="AI85" s="0" t="s">
        <v>802</v>
      </c>
      <c r="AJ85" s="0" t="s">
        <v>220</v>
      </c>
      <c r="AK85" s="0" t="s">
        <v>220</v>
      </c>
      <c r="AM85" s="0" t="s">
        <v>802</v>
      </c>
    </row>
    <row r="86" customFormat="false" ht="15" hidden="false" customHeight="false" outlineLevel="0" collapsed="false">
      <c r="A86" s="151" t="s">
        <v>945</v>
      </c>
      <c r="B86" s="0" t="s">
        <v>369</v>
      </c>
      <c r="C86" s="20" t="s">
        <v>370</v>
      </c>
      <c r="D86" s="20" t="s">
        <v>946</v>
      </c>
      <c r="F86" s="143" t="s">
        <v>518</v>
      </c>
      <c r="K86" s="151" t="s">
        <v>936</v>
      </c>
      <c r="L86" s="0" t="n">
        <v>3700</v>
      </c>
      <c r="M86" s="0" t="s">
        <v>809</v>
      </c>
      <c r="N86" s="0" t="s">
        <v>801</v>
      </c>
      <c r="O86" s="0" t="n">
        <v>5</v>
      </c>
      <c r="P86" s="0" t="n">
        <v>0</v>
      </c>
      <c r="AB86" s="0" t="s">
        <v>211</v>
      </c>
      <c r="AE86" s="0" t="s">
        <v>211</v>
      </c>
      <c r="AG86" s="0" t="s">
        <v>220</v>
      </c>
      <c r="AH86" s="0" t="s">
        <v>220</v>
      </c>
      <c r="AI86" s="0" t="s">
        <v>802</v>
      </c>
      <c r="AJ86" s="0" t="s">
        <v>220</v>
      </c>
      <c r="AK86" s="0" t="s">
        <v>220</v>
      </c>
      <c r="AM86" s="0" t="s">
        <v>802</v>
      </c>
    </row>
    <row r="87" customFormat="false" ht="15" hidden="false" customHeight="false" outlineLevel="0" collapsed="false">
      <c r="A87" s="151" t="s">
        <v>947</v>
      </c>
      <c r="B87" s="0" t="s">
        <v>369</v>
      </c>
      <c r="C87" s="20" t="s">
        <v>370</v>
      </c>
      <c r="D87" s="20" t="s">
        <v>948</v>
      </c>
      <c r="F87" s="143" t="s">
        <v>518</v>
      </c>
      <c r="K87" s="151" t="s">
        <v>936</v>
      </c>
      <c r="L87" s="0" t="n">
        <v>3700</v>
      </c>
      <c r="M87" s="0" t="s">
        <v>800</v>
      </c>
      <c r="N87" s="0" t="s">
        <v>806</v>
      </c>
      <c r="O87" s="0" t="n">
        <v>5</v>
      </c>
      <c r="P87" s="0" t="n">
        <v>0</v>
      </c>
      <c r="AB87" s="0" t="s">
        <v>211</v>
      </c>
      <c r="AE87" s="0" t="s">
        <v>211</v>
      </c>
      <c r="AG87" s="0" t="s">
        <v>220</v>
      </c>
      <c r="AH87" s="0" t="s">
        <v>220</v>
      </c>
      <c r="AI87" s="0" t="s">
        <v>802</v>
      </c>
      <c r="AJ87" s="0" t="s">
        <v>220</v>
      </c>
      <c r="AK87" s="0" t="s">
        <v>220</v>
      </c>
      <c r="AM87" s="0" t="s">
        <v>802</v>
      </c>
    </row>
    <row r="88" customFormat="false" ht="15" hidden="false" customHeight="false" outlineLevel="0" collapsed="false">
      <c r="A88" s="151" t="s">
        <v>949</v>
      </c>
      <c r="B88" s="0" t="s">
        <v>369</v>
      </c>
      <c r="C88" s="20" t="s">
        <v>370</v>
      </c>
      <c r="D88" s="20" t="s">
        <v>950</v>
      </c>
      <c r="F88" s="143" t="s">
        <v>518</v>
      </c>
      <c r="K88" s="151" t="s">
        <v>936</v>
      </c>
      <c r="L88" s="0" t="n">
        <v>2400</v>
      </c>
      <c r="M88" s="0" t="s">
        <v>805</v>
      </c>
      <c r="N88" s="0" t="s">
        <v>801</v>
      </c>
      <c r="O88" s="0" t="n">
        <v>5</v>
      </c>
      <c r="P88" s="0" t="n">
        <v>0</v>
      </c>
      <c r="AB88" s="0" t="s">
        <v>211</v>
      </c>
      <c r="AE88" s="0" t="s">
        <v>211</v>
      </c>
      <c r="AG88" s="0" t="s">
        <v>220</v>
      </c>
      <c r="AH88" s="0" t="s">
        <v>220</v>
      </c>
      <c r="AI88" s="0" t="s">
        <v>802</v>
      </c>
      <c r="AJ88" s="0" t="s">
        <v>220</v>
      </c>
      <c r="AK88" s="0" t="s">
        <v>220</v>
      </c>
      <c r="AM88" s="0" t="s">
        <v>802</v>
      </c>
    </row>
    <row r="89" customFormat="false" ht="15" hidden="false" customHeight="false" outlineLevel="0" collapsed="false">
      <c r="A89" s="151" t="s">
        <v>951</v>
      </c>
      <c r="B89" s="0" t="s">
        <v>369</v>
      </c>
      <c r="C89" s="20" t="s">
        <v>370</v>
      </c>
      <c r="D89" s="20" t="s">
        <v>952</v>
      </c>
      <c r="F89" s="143" t="s">
        <v>518</v>
      </c>
      <c r="K89" s="151" t="s">
        <v>936</v>
      </c>
      <c r="L89" s="0" t="n">
        <v>2300</v>
      </c>
      <c r="M89" s="0" t="s">
        <v>809</v>
      </c>
      <c r="N89" s="0" t="s">
        <v>806</v>
      </c>
      <c r="O89" s="0" t="n">
        <v>5</v>
      </c>
      <c r="P89" s="0" t="n">
        <v>0</v>
      </c>
      <c r="AB89" s="0" t="s">
        <v>211</v>
      </c>
      <c r="AE89" s="0" t="s">
        <v>211</v>
      </c>
      <c r="AG89" s="0" t="s">
        <v>220</v>
      </c>
      <c r="AH89" s="0" t="s">
        <v>220</v>
      </c>
      <c r="AI89" s="0" t="s">
        <v>802</v>
      </c>
      <c r="AJ89" s="0" t="s">
        <v>220</v>
      </c>
      <c r="AK89" s="0" t="s">
        <v>220</v>
      </c>
      <c r="AM89" s="0" t="s">
        <v>802</v>
      </c>
    </row>
    <row r="90" customFormat="false" ht="15" hidden="false" customHeight="false" outlineLevel="0" collapsed="false">
      <c r="A90" s="151" t="s">
        <v>953</v>
      </c>
      <c r="B90" s="0" t="s">
        <v>369</v>
      </c>
      <c r="C90" s="20" t="s">
        <v>370</v>
      </c>
      <c r="D90" s="20" t="s">
        <v>954</v>
      </c>
      <c r="F90" s="143" t="s">
        <v>518</v>
      </c>
      <c r="K90" s="151" t="s">
        <v>936</v>
      </c>
      <c r="L90" s="0" t="n">
        <v>3700</v>
      </c>
      <c r="M90" s="0" t="s">
        <v>800</v>
      </c>
      <c r="N90" s="0" t="s">
        <v>801</v>
      </c>
      <c r="O90" s="0" t="n">
        <v>5</v>
      </c>
      <c r="P90" s="0" t="n">
        <v>0</v>
      </c>
      <c r="AB90" s="0" t="s">
        <v>211</v>
      </c>
      <c r="AE90" s="0" t="s">
        <v>211</v>
      </c>
      <c r="AG90" s="0" t="s">
        <v>220</v>
      </c>
      <c r="AH90" s="0" t="s">
        <v>220</v>
      </c>
      <c r="AI90" s="0" t="s">
        <v>802</v>
      </c>
      <c r="AJ90" s="0" t="s">
        <v>220</v>
      </c>
      <c r="AK90" s="0" t="s">
        <v>220</v>
      </c>
      <c r="AM90" s="0" t="s">
        <v>802</v>
      </c>
    </row>
    <row r="91" customFormat="false" ht="15" hidden="false" customHeight="false" outlineLevel="0" collapsed="false">
      <c r="A91" s="151" t="s">
        <v>955</v>
      </c>
      <c r="B91" s="0" t="s">
        <v>371</v>
      </c>
      <c r="C91" s="20" t="s">
        <v>372</v>
      </c>
      <c r="D91" s="20" t="s">
        <v>956</v>
      </c>
      <c r="F91" s="143" t="n">
        <v>500</v>
      </c>
      <c r="K91" s="151" t="s">
        <v>936</v>
      </c>
      <c r="L91" s="0" t="n">
        <v>3500</v>
      </c>
      <c r="M91" s="0" t="s">
        <v>805</v>
      </c>
      <c r="N91" s="0" t="s">
        <v>806</v>
      </c>
      <c r="O91" s="0" t="n">
        <v>5</v>
      </c>
      <c r="P91" s="0" t="n">
        <v>0</v>
      </c>
      <c r="AB91" s="0" t="s">
        <v>211</v>
      </c>
      <c r="AE91" s="0" t="s">
        <v>211</v>
      </c>
      <c r="AG91" s="0" t="s">
        <v>220</v>
      </c>
      <c r="AH91" s="0" t="s">
        <v>220</v>
      </c>
      <c r="AI91" s="0" t="s">
        <v>802</v>
      </c>
      <c r="AJ91" s="0" t="s">
        <v>220</v>
      </c>
      <c r="AK91" s="0" t="s">
        <v>220</v>
      </c>
      <c r="AM91" s="0" t="s">
        <v>802</v>
      </c>
    </row>
    <row r="92" customFormat="false" ht="15" hidden="false" customHeight="false" outlineLevel="0" collapsed="false">
      <c r="A92" s="151" t="s">
        <v>957</v>
      </c>
      <c r="B92" s="0" t="s">
        <v>371</v>
      </c>
      <c r="C92" s="20" t="s">
        <v>372</v>
      </c>
      <c r="D92" s="20" t="s">
        <v>958</v>
      </c>
      <c r="F92" s="143" t="n">
        <v>500</v>
      </c>
      <c r="K92" s="151" t="s">
        <v>936</v>
      </c>
      <c r="L92" s="0" t="n">
        <v>3700</v>
      </c>
      <c r="M92" s="0" t="s">
        <v>809</v>
      </c>
      <c r="N92" s="0" t="s">
        <v>801</v>
      </c>
      <c r="O92" s="0" t="n">
        <v>5</v>
      </c>
      <c r="P92" s="0" t="n">
        <v>0</v>
      </c>
      <c r="AB92" s="0" t="s">
        <v>211</v>
      </c>
      <c r="AE92" s="0" t="s">
        <v>211</v>
      </c>
      <c r="AG92" s="0" t="s">
        <v>220</v>
      </c>
      <c r="AH92" s="0" t="s">
        <v>220</v>
      </c>
      <c r="AI92" s="0" t="s">
        <v>802</v>
      </c>
      <c r="AJ92" s="0" t="s">
        <v>220</v>
      </c>
      <c r="AK92" s="0" t="s">
        <v>220</v>
      </c>
      <c r="AM92" s="0" t="s">
        <v>802</v>
      </c>
    </row>
    <row r="93" customFormat="false" ht="15" hidden="false" customHeight="false" outlineLevel="0" collapsed="false">
      <c r="A93" s="151" t="s">
        <v>959</v>
      </c>
      <c r="B93" s="0" t="s">
        <v>371</v>
      </c>
      <c r="C93" s="20" t="s">
        <v>372</v>
      </c>
      <c r="D93" s="20" t="s">
        <v>960</v>
      </c>
      <c r="F93" s="143" t="s">
        <v>521</v>
      </c>
      <c r="K93" s="151" t="s">
        <v>936</v>
      </c>
      <c r="L93" s="0" t="n">
        <v>3700</v>
      </c>
      <c r="M93" s="0" t="s">
        <v>800</v>
      </c>
      <c r="N93" s="0" t="s">
        <v>806</v>
      </c>
      <c r="O93" s="0" t="n">
        <v>5</v>
      </c>
      <c r="P93" s="0" t="n">
        <v>0</v>
      </c>
      <c r="AB93" s="0" t="s">
        <v>211</v>
      </c>
      <c r="AE93" s="0" t="s">
        <v>211</v>
      </c>
      <c r="AG93" s="0" t="s">
        <v>220</v>
      </c>
      <c r="AH93" s="0" t="s">
        <v>220</v>
      </c>
      <c r="AI93" s="0" t="s">
        <v>802</v>
      </c>
      <c r="AJ93" s="0" t="s">
        <v>220</v>
      </c>
      <c r="AK93" s="0" t="s">
        <v>220</v>
      </c>
      <c r="AM93" s="0" t="s">
        <v>802</v>
      </c>
    </row>
    <row r="94" customFormat="false" ht="15" hidden="false" customHeight="false" outlineLevel="0" collapsed="false">
      <c r="A94" s="151" t="s">
        <v>961</v>
      </c>
      <c r="B94" s="0" t="s">
        <v>371</v>
      </c>
      <c r="C94" s="20" t="s">
        <v>372</v>
      </c>
      <c r="D94" s="20" t="s">
        <v>962</v>
      </c>
      <c r="F94" s="143" t="s">
        <v>523</v>
      </c>
      <c r="K94" s="151" t="s">
        <v>936</v>
      </c>
      <c r="L94" s="0" t="n">
        <v>2400</v>
      </c>
      <c r="M94" s="0" t="s">
        <v>805</v>
      </c>
      <c r="N94" s="0" t="s">
        <v>801</v>
      </c>
      <c r="O94" s="0" t="n">
        <v>5</v>
      </c>
      <c r="P94" s="0" t="n">
        <v>0</v>
      </c>
      <c r="AB94" s="0" t="s">
        <v>211</v>
      </c>
      <c r="AE94" s="0" t="s">
        <v>211</v>
      </c>
      <c r="AG94" s="0" t="s">
        <v>220</v>
      </c>
      <c r="AH94" s="0" t="s">
        <v>220</v>
      </c>
      <c r="AI94" s="0" t="s">
        <v>802</v>
      </c>
      <c r="AJ94" s="0" t="s">
        <v>220</v>
      </c>
      <c r="AK94" s="0" t="s">
        <v>220</v>
      </c>
      <c r="AM94" s="0" t="s">
        <v>802</v>
      </c>
    </row>
    <row r="95" customFormat="false" ht="15" hidden="false" customHeight="false" outlineLevel="0" collapsed="false">
      <c r="A95" s="151" t="s">
        <v>963</v>
      </c>
      <c r="B95" s="0" t="s">
        <v>373</v>
      </c>
      <c r="C95" s="20" t="s">
        <v>374</v>
      </c>
      <c r="D95" s="20" t="s">
        <v>964</v>
      </c>
      <c r="F95" s="143" t="s">
        <v>525</v>
      </c>
      <c r="K95" s="151" t="s">
        <v>799</v>
      </c>
      <c r="L95" s="0" t="n">
        <v>2300</v>
      </c>
      <c r="M95" s="0" t="s">
        <v>809</v>
      </c>
      <c r="N95" s="0" t="s">
        <v>806</v>
      </c>
      <c r="O95" s="0" t="n">
        <v>8</v>
      </c>
      <c r="P95" s="0" t="n">
        <v>0</v>
      </c>
      <c r="AB95" s="0" t="s">
        <v>211</v>
      </c>
      <c r="AE95" s="0" t="s">
        <v>211</v>
      </c>
      <c r="AG95" s="0" t="s">
        <v>220</v>
      </c>
      <c r="AH95" s="0" t="s">
        <v>220</v>
      </c>
      <c r="AI95" s="0" t="s">
        <v>802</v>
      </c>
      <c r="AJ95" s="0" t="s">
        <v>220</v>
      </c>
      <c r="AK95" s="0" t="s">
        <v>220</v>
      </c>
      <c r="AM95" s="0" t="s">
        <v>802</v>
      </c>
    </row>
    <row r="96" customFormat="false" ht="15" hidden="false" customHeight="false" outlineLevel="0" collapsed="false">
      <c r="A96" s="151" t="s">
        <v>965</v>
      </c>
      <c r="B96" s="0" t="s">
        <v>373</v>
      </c>
      <c r="C96" s="20" t="s">
        <v>374</v>
      </c>
      <c r="D96" s="20" t="s">
        <v>966</v>
      </c>
      <c r="F96" s="143" t="s">
        <v>525</v>
      </c>
      <c r="K96" s="151" t="s">
        <v>799</v>
      </c>
      <c r="L96" s="0" t="n">
        <v>3700</v>
      </c>
      <c r="M96" s="0" t="s">
        <v>800</v>
      </c>
      <c r="N96" s="0" t="s">
        <v>801</v>
      </c>
      <c r="O96" s="0" t="n">
        <v>8</v>
      </c>
      <c r="P96" s="0" t="n">
        <v>0</v>
      </c>
      <c r="AB96" s="0" t="s">
        <v>211</v>
      </c>
      <c r="AE96" s="0" t="s">
        <v>211</v>
      </c>
      <c r="AG96" s="0" t="s">
        <v>220</v>
      </c>
      <c r="AH96" s="0" t="s">
        <v>220</v>
      </c>
      <c r="AI96" s="0" t="s">
        <v>802</v>
      </c>
      <c r="AJ96" s="0" t="s">
        <v>220</v>
      </c>
      <c r="AK96" s="0" t="s">
        <v>220</v>
      </c>
      <c r="AM96" s="0" t="s">
        <v>802</v>
      </c>
    </row>
    <row r="97" customFormat="false" ht="15" hidden="false" customHeight="false" outlineLevel="0" collapsed="false">
      <c r="A97" s="151" t="s">
        <v>967</v>
      </c>
      <c r="B97" s="0" t="s">
        <v>373</v>
      </c>
      <c r="C97" s="20" t="s">
        <v>374</v>
      </c>
      <c r="D97" s="20" t="s">
        <v>968</v>
      </c>
      <c r="F97" s="143" t="s">
        <v>525</v>
      </c>
      <c r="K97" s="151" t="s">
        <v>799</v>
      </c>
      <c r="L97" s="0" t="n">
        <v>3500</v>
      </c>
      <c r="M97" s="0" t="s">
        <v>805</v>
      </c>
      <c r="N97" s="0" t="s">
        <v>806</v>
      </c>
      <c r="O97" s="0" t="n">
        <v>8</v>
      </c>
      <c r="P97" s="0" t="n">
        <v>0</v>
      </c>
      <c r="AB97" s="0" t="s">
        <v>211</v>
      </c>
      <c r="AE97" s="0" t="s">
        <v>211</v>
      </c>
      <c r="AG97" s="0" t="s">
        <v>220</v>
      </c>
      <c r="AH97" s="0" t="s">
        <v>220</v>
      </c>
      <c r="AI97" s="0" t="s">
        <v>802</v>
      </c>
      <c r="AJ97" s="0" t="s">
        <v>220</v>
      </c>
      <c r="AK97" s="0" t="s">
        <v>220</v>
      </c>
      <c r="AM97" s="0" t="s">
        <v>802</v>
      </c>
    </row>
    <row r="98" customFormat="false" ht="15" hidden="false" customHeight="false" outlineLevel="0" collapsed="false">
      <c r="A98" s="151" t="s">
        <v>969</v>
      </c>
      <c r="B98" s="0" t="s">
        <v>373</v>
      </c>
      <c r="C98" s="20" t="s">
        <v>374</v>
      </c>
      <c r="D98" s="20" t="s">
        <v>970</v>
      </c>
      <c r="F98" s="143" t="s">
        <v>525</v>
      </c>
      <c r="K98" s="151" t="s">
        <v>799</v>
      </c>
      <c r="L98" s="0" t="n">
        <v>3700</v>
      </c>
      <c r="M98" s="0" t="s">
        <v>809</v>
      </c>
      <c r="N98" s="0" t="s">
        <v>801</v>
      </c>
      <c r="O98" s="0" t="n">
        <v>8</v>
      </c>
      <c r="P98" s="0" t="n">
        <v>0</v>
      </c>
      <c r="AB98" s="0" t="s">
        <v>211</v>
      </c>
      <c r="AE98" s="0" t="s">
        <v>211</v>
      </c>
      <c r="AG98" s="0" t="s">
        <v>220</v>
      </c>
      <c r="AH98" s="0" t="s">
        <v>220</v>
      </c>
      <c r="AI98" s="0" t="s">
        <v>802</v>
      </c>
      <c r="AJ98" s="0" t="s">
        <v>220</v>
      </c>
      <c r="AK98" s="0" t="s">
        <v>220</v>
      </c>
      <c r="AM98" s="0" t="s">
        <v>802</v>
      </c>
    </row>
    <row r="99" customFormat="false" ht="15" hidden="false" customHeight="false" outlineLevel="0" collapsed="false">
      <c r="A99" s="151" t="s">
        <v>971</v>
      </c>
      <c r="B99" s="0" t="s">
        <v>373</v>
      </c>
      <c r="C99" s="20" t="s">
        <v>374</v>
      </c>
      <c r="D99" s="20" t="s">
        <v>972</v>
      </c>
      <c r="F99" s="143" t="s">
        <v>527</v>
      </c>
      <c r="K99" s="151" t="s">
        <v>799</v>
      </c>
      <c r="L99" s="0" t="n">
        <v>3700</v>
      </c>
      <c r="M99" s="0" t="s">
        <v>800</v>
      </c>
      <c r="N99" s="0" t="s">
        <v>806</v>
      </c>
      <c r="O99" s="0" t="n">
        <v>8</v>
      </c>
      <c r="P99" s="0" t="n">
        <v>0</v>
      </c>
      <c r="AB99" s="0" t="s">
        <v>211</v>
      </c>
      <c r="AE99" s="0" t="s">
        <v>211</v>
      </c>
      <c r="AG99" s="0" t="s">
        <v>220</v>
      </c>
      <c r="AH99" s="0" t="s">
        <v>220</v>
      </c>
      <c r="AI99" s="0" t="s">
        <v>802</v>
      </c>
      <c r="AJ99" s="0" t="s">
        <v>220</v>
      </c>
      <c r="AK99" s="0" t="s">
        <v>220</v>
      </c>
      <c r="AM99" s="0" t="s">
        <v>802</v>
      </c>
    </row>
    <row r="100" customFormat="false" ht="15" hidden="false" customHeight="false" outlineLevel="0" collapsed="false">
      <c r="A100" s="151" t="s">
        <v>973</v>
      </c>
      <c r="B100" s="0" t="s">
        <v>373</v>
      </c>
      <c r="C100" s="20" t="s">
        <v>374</v>
      </c>
      <c r="D100" s="20" t="s">
        <v>974</v>
      </c>
      <c r="F100" s="143" t="s">
        <v>527</v>
      </c>
      <c r="K100" s="151" t="s">
        <v>799</v>
      </c>
      <c r="L100" s="0" t="n">
        <v>2400</v>
      </c>
      <c r="M100" s="0" t="s">
        <v>805</v>
      </c>
      <c r="N100" s="0" t="s">
        <v>801</v>
      </c>
      <c r="O100" s="0" t="n">
        <v>8</v>
      </c>
      <c r="P100" s="0" t="n">
        <v>0</v>
      </c>
      <c r="AB100" s="0" t="s">
        <v>211</v>
      </c>
      <c r="AE100" s="0" t="s">
        <v>211</v>
      </c>
      <c r="AG100" s="0" t="s">
        <v>220</v>
      </c>
      <c r="AH100" s="0" t="s">
        <v>220</v>
      </c>
      <c r="AI100" s="0" t="s">
        <v>802</v>
      </c>
      <c r="AJ100" s="0" t="s">
        <v>220</v>
      </c>
      <c r="AK100" s="0" t="s">
        <v>220</v>
      </c>
      <c r="AM100" s="0" t="s">
        <v>802</v>
      </c>
    </row>
    <row r="101" customFormat="false" ht="15" hidden="false" customHeight="false" outlineLevel="0" collapsed="false">
      <c r="A101" s="151" t="s">
        <v>975</v>
      </c>
      <c r="B101" s="0" t="s">
        <v>373</v>
      </c>
      <c r="C101" s="20" t="s">
        <v>374</v>
      </c>
      <c r="D101" s="20" t="s">
        <v>976</v>
      </c>
      <c r="F101" s="143" t="s">
        <v>527</v>
      </c>
      <c r="K101" s="151" t="s">
        <v>799</v>
      </c>
      <c r="L101" s="0" t="n">
        <v>2300</v>
      </c>
      <c r="M101" s="0" t="s">
        <v>809</v>
      </c>
      <c r="N101" s="0" t="s">
        <v>806</v>
      </c>
      <c r="O101" s="0" t="n">
        <v>8</v>
      </c>
      <c r="P101" s="0" t="n">
        <v>0</v>
      </c>
      <c r="AB101" s="0" t="s">
        <v>211</v>
      </c>
      <c r="AE101" s="0" t="s">
        <v>211</v>
      </c>
      <c r="AG101" s="0" t="s">
        <v>220</v>
      </c>
      <c r="AH101" s="0" t="s">
        <v>220</v>
      </c>
      <c r="AI101" s="0" t="s">
        <v>802</v>
      </c>
      <c r="AJ101" s="0" t="s">
        <v>220</v>
      </c>
      <c r="AK101" s="0" t="s">
        <v>220</v>
      </c>
      <c r="AM101" s="0" t="s">
        <v>802</v>
      </c>
    </row>
    <row r="102" customFormat="false" ht="15" hidden="false" customHeight="false" outlineLevel="0" collapsed="false">
      <c r="A102" s="151" t="s">
        <v>977</v>
      </c>
      <c r="B102" s="0" t="s">
        <v>373</v>
      </c>
      <c r="C102" s="20" t="s">
        <v>374</v>
      </c>
      <c r="D102" s="20" t="s">
        <v>978</v>
      </c>
      <c r="F102" s="143" t="s">
        <v>529</v>
      </c>
      <c r="K102" s="151" t="s">
        <v>799</v>
      </c>
      <c r="L102" s="0" t="n">
        <v>3700</v>
      </c>
      <c r="M102" s="0" t="s">
        <v>800</v>
      </c>
      <c r="N102" s="0" t="s">
        <v>801</v>
      </c>
      <c r="O102" s="0" t="n">
        <v>8</v>
      </c>
      <c r="P102" s="0" t="n">
        <v>0</v>
      </c>
      <c r="AB102" s="0" t="s">
        <v>211</v>
      </c>
      <c r="AE102" s="0" t="s">
        <v>211</v>
      </c>
      <c r="AG102" s="0" t="s">
        <v>220</v>
      </c>
      <c r="AH102" s="0" t="s">
        <v>220</v>
      </c>
      <c r="AI102" s="0" t="s">
        <v>802</v>
      </c>
      <c r="AJ102" s="0" t="s">
        <v>220</v>
      </c>
      <c r="AK102" s="0" t="s">
        <v>220</v>
      </c>
      <c r="AM102" s="0" t="s">
        <v>802</v>
      </c>
    </row>
    <row r="103" customFormat="false" ht="15" hidden="false" customHeight="false" outlineLevel="0" collapsed="false">
      <c r="A103" s="151" t="s">
        <v>979</v>
      </c>
      <c r="B103" s="0" t="s">
        <v>373</v>
      </c>
      <c r="C103" s="20" t="s">
        <v>374</v>
      </c>
      <c r="D103" s="20" t="s">
        <v>980</v>
      </c>
      <c r="F103" s="143" t="s">
        <v>529</v>
      </c>
      <c r="K103" s="151" t="s">
        <v>799</v>
      </c>
      <c r="L103" s="0" t="n">
        <v>3500</v>
      </c>
      <c r="M103" s="0" t="s">
        <v>805</v>
      </c>
      <c r="N103" s="0" t="s">
        <v>806</v>
      </c>
      <c r="O103" s="0" t="n">
        <v>8</v>
      </c>
      <c r="P103" s="0" t="n">
        <v>0</v>
      </c>
      <c r="AB103" s="0" t="s">
        <v>211</v>
      </c>
      <c r="AE103" s="0" t="s">
        <v>211</v>
      </c>
      <c r="AG103" s="0" t="s">
        <v>220</v>
      </c>
      <c r="AH103" s="0" t="s">
        <v>220</v>
      </c>
      <c r="AI103" s="0" t="s">
        <v>802</v>
      </c>
      <c r="AJ103" s="0" t="s">
        <v>220</v>
      </c>
      <c r="AK103" s="0" t="s">
        <v>220</v>
      </c>
      <c r="AM103" s="0" t="s">
        <v>802</v>
      </c>
    </row>
    <row r="104" customFormat="false" ht="15" hidden="false" customHeight="false" outlineLevel="0" collapsed="false">
      <c r="A104" s="151" t="s">
        <v>981</v>
      </c>
      <c r="B104" s="0" t="s">
        <v>373</v>
      </c>
      <c r="C104" s="20" t="s">
        <v>374</v>
      </c>
      <c r="D104" s="20" t="s">
        <v>982</v>
      </c>
      <c r="F104" s="143" t="s">
        <v>529</v>
      </c>
      <c r="K104" s="151" t="s">
        <v>799</v>
      </c>
      <c r="L104" s="0" t="n">
        <v>3700</v>
      </c>
      <c r="M104" s="0" t="s">
        <v>809</v>
      </c>
      <c r="N104" s="0" t="s">
        <v>801</v>
      </c>
      <c r="O104" s="0" t="n">
        <v>8</v>
      </c>
      <c r="P104" s="0" t="n">
        <v>0</v>
      </c>
      <c r="AB104" s="0" t="s">
        <v>211</v>
      </c>
      <c r="AE104" s="0" t="s">
        <v>211</v>
      </c>
      <c r="AG104" s="0" t="s">
        <v>220</v>
      </c>
      <c r="AH104" s="0" t="s">
        <v>220</v>
      </c>
      <c r="AI104" s="0" t="s">
        <v>802</v>
      </c>
      <c r="AJ104" s="0" t="s">
        <v>220</v>
      </c>
      <c r="AK104" s="0" t="s">
        <v>220</v>
      </c>
      <c r="AM104" s="0" t="s">
        <v>802</v>
      </c>
    </row>
    <row r="105" customFormat="false" ht="15" hidden="false" customHeight="false" outlineLevel="0" collapsed="false">
      <c r="A105" s="151" t="s">
        <v>983</v>
      </c>
      <c r="B105" s="0" t="s">
        <v>373</v>
      </c>
      <c r="C105" s="20" t="s">
        <v>374</v>
      </c>
      <c r="D105" s="20" t="s">
        <v>984</v>
      </c>
      <c r="F105" s="143" t="s">
        <v>529</v>
      </c>
      <c r="K105" s="151" t="s">
        <v>799</v>
      </c>
      <c r="L105" s="0" t="n">
        <v>3700</v>
      </c>
      <c r="M105" s="0" t="s">
        <v>800</v>
      </c>
      <c r="N105" s="0" t="s">
        <v>806</v>
      </c>
      <c r="O105" s="0" t="n">
        <v>8</v>
      </c>
      <c r="P105" s="0" t="n">
        <v>0</v>
      </c>
      <c r="AB105" s="0" t="s">
        <v>211</v>
      </c>
      <c r="AE105" s="0" t="s">
        <v>211</v>
      </c>
      <c r="AG105" s="0" t="s">
        <v>220</v>
      </c>
      <c r="AH105" s="0" t="s">
        <v>220</v>
      </c>
      <c r="AI105" s="0" t="s">
        <v>802</v>
      </c>
      <c r="AJ105" s="0" t="s">
        <v>220</v>
      </c>
      <c r="AK105" s="0" t="s">
        <v>220</v>
      </c>
      <c r="AM105" s="0" t="s">
        <v>802</v>
      </c>
    </row>
    <row r="106" customFormat="false" ht="15" hidden="false" customHeight="false" outlineLevel="0" collapsed="false">
      <c r="A106" s="151" t="s">
        <v>985</v>
      </c>
      <c r="B106" s="0" t="s">
        <v>373</v>
      </c>
      <c r="C106" s="20" t="s">
        <v>374</v>
      </c>
      <c r="D106" s="20" t="s">
        <v>986</v>
      </c>
      <c r="F106" s="143" t="s">
        <v>531</v>
      </c>
      <c r="K106" s="151" t="s">
        <v>936</v>
      </c>
      <c r="L106" s="0" t="n">
        <v>2400</v>
      </c>
      <c r="M106" s="0" t="s">
        <v>805</v>
      </c>
      <c r="N106" s="0" t="s">
        <v>801</v>
      </c>
      <c r="O106" s="0" t="n">
        <v>5</v>
      </c>
      <c r="P106" s="0" t="n">
        <v>0</v>
      </c>
      <c r="AB106" s="0" t="s">
        <v>211</v>
      </c>
      <c r="AE106" s="0" t="s">
        <v>211</v>
      </c>
      <c r="AG106" s="0" t="s">
        <v>220</v>
      </c>
      <c r="AH106" s="0" t="s">
        <v>220</v>
      </c>
      <c r="AI106" s="0" t="s">
        <v>802</v>
      </c>
      <c r="AJ106" s="0" t="s">
        <v>220</v>
      </c>
      <c r="AK106" s="0" t="s">
        <v>220</v>
      </c>
      <c r="AM106" s="0" t="s">
        <v>802</v>
      </c>
    </row>
    <row r="107" customFormat="false" ht="15" hidden="false" customHeight="false" outlineLevel="0" collapsed="false">
      <c r="A107" s="151" t="s">
        <v>987</v>
      </c>
      <c r="B107" s="0" t="s">
        <v>373</v>
      </c>
      <c r="C107" s="20" t="s">
        <v>374</v>
      </c>
      <c r="D107" s="20" t="s">
        <v>988</v>
      </c>
      <c r="F107" s="143" t="s">
        <v>531</v>
      </c>
      <c r="K107" s="151" t="s">
        <v>936</v>
      </c>
      <c r="L107" s="0" t="n">
        <v>2300</v>
      </c>
      <c r="M107" s="0" t="s">
        <v>809</v>
      </c>
      <c r="N107" s="0" t="s">
        <v>806</v>
      </c>
      <c r="O107" s="0" t="n">
        <v>5</v>
      </c>
      <c r="P107" s="0" t="n">
        <v>0</v>
      </c>
      <c r="AB107" s="0" t="s">
        <v>211</v>
      </c>
      <c r="AE107" s="0" t="s">
        <v>211</v>
      </c>
      <c r="AG107" s="0" t="s">
        <v>220</v>
      </c>
      <c r="AH107" s="0" t="s">
        <v>220</v>
      </c>
      <c r="AI107" s="0" t="s">
        <v>802</v>
      </c>
      <c r="AJ107" s="0" t="s">
        <v>220</v>
      </c>
      <c r="AK107" s="0" t="s">
        <v>220</v>
      </c>
      <c r="AM107" s="0" t="s">
        <v>802</v>
      </c>
    </row>
    <row r="108" customFormat="false" ht="15" hidden="false" customHeight="false" outlineLevel="0" collapsed="false">
      <c r="A108" s="151" t="s">
        <v>989</v>
      </c>
      <c r="B108" s="0" t="s">
        <v>373</v>
      </c>
      <c r="C108" s="20" t="s">
        <v>374</v>
      </c>
      <c r="D108" s="20" t="s">
        <v>990</v>
      </c>
      <c r="F108" s="143" t="s">
        <v>531</v>
      </c>
      <c r="K108" s="151" t="s">
        <v>936</v>
      </c>
      <c r="L108" s="0" t="n">
        <v>3700</v>
      </c>
      <c r="M108" s="0" t="s">
        <v>800</v>
      </c>
      <c r="N108" s="0" t="s">
        <v>801</v>
      </c>
      <c r="O108" s="0" t="n">
        <v>5</v>
      </c>
      <c r="P108" s="0" t="n">
        <v>0</v>
      </c>
      <c r="AB108" s="0" t="s">
        <v>211</v>
      </c>
      <c r="AE108" s="0" t="s">
        <v>211</v>
      </c>
      <c r="AG108" s="0" t="s">
        <v>220</v>
      </c>
      <c r="AH108" s="0" t="s">
        <v>220</v>
      </c>
      <c r="AI108" s="0" t="s">
        <v>802</v>
      </c>
      <c r="AJ108" s="0" t="s">
        <v>220</v>
      </c>
      <c r="AK108" s="0" t="s">
        <v>220</v>
      </c>
      <c r="AM108" s="0" t="s">
        <v>802</v>
      </c>
    </row>
    <row r="109" customFormat="false" ht="15" hidden="false" customHeight="false" outlineLevel="0" collapsed="false">
      <c r="A109" s="151" t="s">
        <v>991</v>
      </c>
      <c r="B109" s="0" t="s">
        <v>373</v>
      </c>
      <c r="C109" s="20" t="s">
        <v>374</v>
      </c>
      <c r="D109" s="20" t="s">
        <v>992</v>
      </c>
      <c r="F109" s="143" t="s">
        <v>531</v>
      </c>
      <c r="K109" s="151" t="s">
        <v>936</v>
      </c>
      <c r="L109" s="0" t="n">
        <v>3500</v>
      </c>
      <c r="M109" s="0" t="s">
        <v>805</v>
      </c>
      <c r="N109" s="0" t="s">
        <v>806</v>
      </c>
      <c r="O109" s="0" t="n">
        <v>5</v>
      </c>
      <c r="P109" s="0" t="n">
        <v>0</v>
      </c>
      <c r="AB109" s="0" t="s">
        <v>211</v>
      </c>
      <c r="AE109" s="0" t="s">
        <v>211</v>
      </c>
      <c r="AG109" s="0" t="s">
        <v>220</v>
      </c>
      <c r="AH109" s="0" t="s">
        <v>220</v>
      </c>
      <c r="AI109" s="0" t="s">
        <v>802</v>
      </c>
      <c r="AJ109" s="0" t="s">
        <v>220</v>
      </c>
      <c r="AK109" s="0" t="s">
        <v>220</v>
      </c>
      <c r="AM109" s="0" t="s">
        <v>802</v>
      </c>
    </row>
    <row r="110" customFormat="false" ht="15" hidden="false" customHeight="false" outlineLevel="0" collapsed="false">
      <c r="A110" s="151" t="s">
        <v>993</v>
      </c>
      <c r="B110" s="0" t="s">
        <v>373</v>
      </c>
      <c r="C110" s="20" t="s">
        <v>374</v>
      </c>
      <c r="D110" s="20" t="s">
        <v>994</v>
      </c>
      <c r="F110" s="143" t="s">
        <v>531</v>
      </c>
      <c r="K110" s="151" t="s">
        <v>936</v>
      </c>
      <c r="L110" s="0" t="n">
        <v>3700</v>
      </c>
      <c r="M110" s="0" t="s">
        <v>809</v>
      </c>
      <c r="N110" s="0" t="s">
        <v>801</v>
      </c>
      <c r="O110" s="0" t="n">
        <v>5</v>
      </c>
      <c r="P110" s="0" t="n">
        <v>0</v>
      </c>
      <c r="AB110" s="0" t="s">
        <v>211</v>
      </c>
      <c r="AE110" s="0" t="s">
        <v>211</v>
      </c>
      <c r="AG110" s="0" t="s">
        <v>220</v>
      </c>
      <c r="AH110" s="0" t="s">
        <v>220</v>
      </c>
      <c r="AI110" s="0" t="s">
        <v>802</v>
      </c>
      <c r="AJ110" s="0" t="s">
        <v>220</v>
      </c>
      <c r="AK110" s="0" t="s">
        <v>220</v>
      </c>
      <c r="AM110" s="0" t="s">
        <v>802</v>
      </c>
    </row>
    <row r="111" customFormat="false" ht="15" hidden="false" customHeight="false" outlineLevel="0" collapsed="false">
      <c r="A111" s="151" t="s">
        <v>995</v>
      </c>
      <c r="B111" s="0" t="s">
        <v>373</v>
      </c>
      <c r="C111" s="20" t="s">
        <v>374</v>
      </c>
      <c r="D111" s="20" t="s">
        <v>996</v>
      </c>
      <c r="F111" s="143" t="s">
        <v>533</v>
      </c>
      <c r="K111" s="151" t="s">
        <v>131</v>
      </c>
      <c r="L111" s="0" t="n">
        <v>3700</v>
      </c>
      <c r="M111" s="0" t="s">
        <v>800</v>
      </c>
      <c r="N111" s="0" t="s">
        <v>806</v>
      </c>
      <c r="O111" s="0" t="n">
        <v>5</v>
      </c>
      <c r="P111" s="0" t="n">
        <v>0</v>
      </c>
      <c r="AB111" s="0" t="s">
        <v>211</v>
      </c>
      <c r="AE111" s="0" t="s">
        <v>211</v>
      </c>
      <c r="AG111" s="0" t="s">
        <v>220</v>
      </c>
      <c r="AH111" s="0" t="s">
        <v>220</v>
      </c>
      <c r="AI111" s="0" t="s">
        <v>802</v>
      </c>
      <c r="AJ111" s="0" t="s">
        <v>220</v>
      </c>
      <c r="AK111" s="0" t="s">
        <v>220</v>
      </c>
      <c r="AM111" s="0" t="s">
        <v>802</v>
      </c>
    </row>
    <row r="112" customFormat="false" ht="15" hidden="false" customHeight="false" outlineLevel="0" collapsed="false">
      <c r="A112" s="151" t="s">
        <v>997</v>
      </c>
      <c r="B112" s="0" t="s">
        <v>373</v>
      </c>
      <c r="C112" s="20" t="s">
        <v>374</v>
      </c>
      <c r="D112" s="20" t="s">
        <v>998</v>
      </c>
      <c r="F112" s="143" t="s">
        <v>533</v>
      </c>
      <c r="K112" s="151" t="s">
        <v>131</v>
      </c>
      <c r="L112" s="0" t="n">
        <v>2400</v>
      </c>
      <c r="M112" s="0" t="s">
        <v>805</v>
      </c>
      <c r="N112" s="0" t="s">
        <v>801</v>
      </c>
      <c r="O112" s="0" t="n">
        <v>5</v>
      </c>
      <c r="P112" s="0" t="n">
        <v>0</v>
      </c>
      <c r="AB112" s="0" t="s">
        <v>211</v>
      </c>
      <c r="AE112" s="0" t="s">
        <v>211</v>
      </c>
      <c r="AG112" s="0" t="s">
        <v>220</v>
      </c>
      <c r="AH112" s="0" t="s">
        <v>220</v>
      </c>
      <c r="AI112" s="0" t="s">
        <v>802</v>
      </c>
      <c r="AJ112" s="0" t="s">
        <v>220</v>
      </c>
      <c r="AK112" s="0" t="s">
        <v>220</v>
      </c>
      <c r="AM112" s="0" t="s">
        <v>802</v>
      </c>
    </row>
    <row r="113" customFormat="false" ht="15" hidden="false" customHeight="false" outlineLevel="0" collapsed="false">
      <c r="A113" s="151" t="s">
        <v>999</v>
      </c>
      <c r="B113" s="0" t="s">
        <v>373</v>
      </c>
      <c r="C113" s="20" t="s">
        <v>374</v>
      </c>
      <c r="D113" s="20" t="s">
        <v>1000</v>
      </c>
      <c r="F113" s="143" t="s">
        <v>533</v>
      </c>
      <c r="K113" s="151" t="s">
        <v>131</v>
      </c>
      <c r="L113" s="0" t="n">
        <v>2300</v>
      </c>
      <c r="M113" s="0" t="s">
        <v>809</v>
      </c>
      <c r="N113" s="0" t="s">
        <v>806</v>
      </c>
      <c r="O113" s="0" t="n">
        <v>5</v>
      </c>
      <c r="P113" s="0" t="n">
        <v>0</v>
      </c>
      <c r="AB113" s="0" t="s">
        <v>211</v>
      </c>
      <c r="AE113" s="0" t="s">
        <v>211</v>
      </c>
      <c r="AG113" s="0" t="s">
        <v>220</v>
      </c>
      <c r="AH113" s="0" t="s">
        <v>220</v>
      </c>
      <c r="AI113" s="0" t="s">
        <v>802</v>
      </c>
      <c r="AJ113" s="0" t="s">
        <v>220</v>
      </c>
      <c r="AK113" s="0" t="s">
        <v>220</v>
      </c>
      <c r="AM113" s="0" t="s">
        <v>802</v>
      </c>
    </row>
    <row r="114" customFormat="false" ht="15" hidden="false" customHeight="false" outlineLevel="0" collapsed="false">
      <c r="A114" s="151" t="s">
        <v>1001</v>
      </c>
      <c r="B114" s="0" t="s">
        <v>373</v>
      </c>
      <c r="C114" s="20" t="s">
        <v>374</v>
      </c>
      <c r="D114" s="20" t="s">
        <v>1002</v>
      </c>
      <c r="F114" s="143" t="s">
        <v>533</v>
      </c>
      <c r="K114" s="151" t="s">
        <v>131</v>
      </c>
      <c r="L114" s="0" t="n">
        <v>3700</v>
      </c>
      <c r="M114" s="0" t="s">
        <v>800</v>
      </c>
      <c r="N114" s="0" t="s">
        <v>801</v>
      </c>
      <c r="O114" s="0" t="n">
        <v>5</v>
      </c>
      <c r="P114" s="0" t="n">
        <v>0</v>
      </c>
      <c r="AB114" s="0" t="s">
        <v>211</v>
      </c>
      <c r="AE114" s="0" t="s">
        <v>211</v>
      </c>
      <c r="AG114" s="0" t="s">
        <v>220</v>
      </c>
      <c r="AH114" s="0" t="s">
        <v>220</v>
      </c>
      <c r="AI114" s="0" t="s">
        <v>802</v>
      </c>
      <c r="AJ114" s="0" t="s">
        <v>220</v>
      </c>
      <c r="AK114" s="0" t="s">
        <v>220</v>
      </c>
      <c r="AM114" s="0" t="s">
        <v>802</v>
      </c>
    </row>
    <row r="115" customFormat="false" ht="15" hidden="false" customHeight="false" outlineLevel="0" collapsed="false">
      <c r="A115" s="151" t="s">
        <v>1003</v>
      </c>
      <c r="B115" s="0" t="s">
        <v>373</v>
      </c>
      <c r="C115" s="20" t="s">
        <v>374</v>
      </c>
      <c r="D115" s="20" t="s">
        <v>1004</v>
      </c>
      <c r="F115" s="143" t="s">
        <v>533</v>
      </c>
      <c r="K115" s="151" t="s">
        <v>131</v>
      </c>
      <c r="L115" s="0" t="n">
        <v>3500</v>
      </c>
      <c r="M115" s="0" t="s">
        <v>805</v>
      </c>
      <c r="N115" s="0" t="s">
        <v>806</v>
      </c>
      <c r="O115" s="0" t="n">
        <v>5</v>
      </c>
      <c r="P115" s="0" t="n">
        <v>0</v>
      </c>
      <c r="AB115" s="0" t="s">
        <v>211</v>
      </c>
      <c r="AE115" s="0" t="s">
        <v>211</v>
      </c>
      <c r="AG115" s="0" t="s">
        <v>220</v>
      </c>
      <c r="AH115" s="0" t="s">
        <v>220</v>
      </c>
      <c r="AI115" s="0" t="s">
        <v>802</v>
      </c>
      <c r="AJ115" s="0" t="s">
        <v>220</v>
      </c>
      <c r="AK115" s="0" t="s">
        <v>220</v>
      </c>
      <c r="AM115" s="0" t="s">
        <v>802</v>
      </c>
    </row>
    <row r="116" customFormat="false" ht="15" hidden="false" customHeight="false" outlineLevel="0" collapsed="false">
      <c r="A116" s="151" t="s">
        <v>1005</v>
      </c>
      <c r="B116" s="0" t="s">
        <v>373</v>
      </c>
      <c r="C116" s="20" t="s">
        <v>374</v>
      </c>
      <c r="D116" s="20" t="s">
        <v>1006</v>
      </c>
      <c r="F116" s="143" t="s">
        <v>533</v>
      </c>
      <c r="K116" s="151" t="s">
        <v>131</v>
      </c>
      <c r="L116" s="0" t="n">
        <v>3700</v>
      </c>
      <c r="M116" s="0" t="s">
        <v>809</v>
      </c>
      <c r="N116" s="0" t="s">
        <v>801</v>
      </c>
      <c r="O116" s="0" t="n">
        <v>5</v>
      </c>
      <c r="P116" s="0" t="n">
        <v>0</v>
      </c>
      <c r="AB116" s="0" t="s">
        <v>211</v>
      </c>
      <c r="AE116" s="0" t="s">
        <v>211</v>
      </c>
      <c r="AG116" s="0" t="s">
        <v>220</v>
      </c>
      <c r="AH116" s="0" t="s">
        <v>220</v>
      </c>
      <c r="AI116" s="0" t="s">
        <v>802</v>
      </c>
      <c r="AJ116" s="0" t="s">
        <v>220</v>
      </c>
      <c r="AK116" s="0" t="s">
        <v>220</v>
      </c>
      <c r="AM116" s="0" t="s">
        <v>802</v>
      </c>
    </row>
    <row r="117" customFormat="false" ht="15" hidden="false" customHeight="false" outlineLevel="0" collapsed="false">
      <c r="A117" s="151" t="s">
        <v>1007</v>
      </c>
      <c r="B117" s="0" t="s">
        <v>373</v>
      </c>
      <c r="C117" s="20" t="s">
        <v>374</v>
      </c>
      <c r="D117" s="20" t="s">
        <v>1008</v>
      </c>
      <c r="F117" s="143" t="s">
        <v>535</v>
      </c>
      <c r="K117" s="151" t="s">
        <v>131</v>
      </c>
      <c r="L117" s="0" t="n">
        <v>3700</v>
      </c>
      <c r="M117" s="0" t="s">
        <v>800</v>
      </c>
      <c r="N117" s="0" t="s">
        <v>806</v>
      </c>
      <c r="O117" s="0" t="n">
        <v>5</v>
      </c>
      <c r="P117" s="0" t="n">
        <v>0</v>
      </c>
      <c r="AB117" s="0" t="s">
        <v>211</v>
      </c>
      <c r="AE117" s="0" t="s">
        <v>211</v>
      </c>
      <c r="AG117" s="0" t="s">
        <v>220</v>
      </c>
      <c r="AH117" s="0" t="s">
        <v>220</v>
      </c>
      <c r="AI117" s="0" t="s">
        <v>802</v>
      </c>
      <c r="AJ117" s="0" t="s">
        <v>220</v>
      </c>
      <c r="AK117" s="0" t="s">
        <v>220</v>
      </c>
      <c r="AM117" s="0" t="s">
        <v>802</v>
      </c>
    </row>
    <row r="118" customFormat="false" ht="15" hidden="false" customHeight="false" outlineLevel="0" collapsed="false">
      <c r="A118" s="151" t="s">
        <v>1009</v>
      </c>
      <c r="B118" s="0" t="s">
        <v>373</v>
      </c>
      <c r="C118" s="20" t="s">
        <v>374</v>
      </c>
      <c r="D118" s="20" t="s">
        <v>1010</v>
      </c>
      <c r="F118" s="143" t="s">
        <v>537</v>
      </c>
      <c r="K118" s="151" t="s">
        <v>144</v>
      </c>
      <c r="L118" s="0" t="n">
        <v>2400</v>
      </c>
      <c r="M118" s="0" t="s">
        <v>805</v>
      </c>
      <c r="N118" s="0" t="s">
        <v>801</v>
      </c>
      <c r="O118" s="0" t="n">
        <v>5</v>
      </c>
      <c r="P118" s="0" t="n">
        <v>0</v>
      </c>
      <c r="AN118" s="0" t="s">
        <v>802</v>
      </c>
      <c r="AO118" s="0" t="s">
        <v>802</v>
      </c>
      <c r="AP118" s="0" t="s">
        <v>802</v>
      </c>
    </row>
    <row r="119" customFormat="false" ht="15" hidden="false" customHeight="false" outlineLevel="0" collapsed="false">
      <c r="A119" s="151" t="s">
        <v>1011</v>
      </c>
      <c r="B119" s="0" t="s">
        <v>373</v>
      </c>
      <c r="C119" s="20" t="s">
        <v>374</v>
      </c>
      <c r="D119" s="20" t="s">
        <v>1012</v>
      </c>
      <c r="F119" s="143" t="s">
        <v>537</v>
      </c>
      <c r="K119" s="151" t="s">
        <v>144</v>
      </c>
      <c r="L119" s="0" t="n">
        <v>2300</v>
      </c>
      <c r="M119" s="0" t="s">
        <v>809</v>
      </c>
      <c r="N119" s="0" t="s">
        <v>806</v>
      </c>
      <c r="O119" s="0" t="n">
        <v>5</v>
      </c>
      <c r="P119" s="0" t="n">
        <v>0</v>
      </c>
      <c r="AN119" s="0" t="s">
        <v>802</v>
      </c>
      <c r="AO119" s="0" t="s">
        <v>802</v>
      </c>
      <c r="AP119" s="0" t="s">
        <v>802</v>
      </c>
    </row>
    <row r="120" customFormat="false" ht="15" hidden="false" customHeight="false" outlineLevel="0" collapsed="false">
      <c r="A120" s="151" t="s">
        <v>1013</v>
      </c>
      <c r="B120" s="0" t="s">
        <v>373</v>
      </c>
      <c r="C120" s="20" t="s">
        <v>374</v>
      </c>
      <c r="D120" s="20" t="s">
        <v>1014</v>
      </c>
      <c r="F120" s="143" t="s">
        <v>537</v>
      </c>
      <c r="K120" s="151" t="s">
        <v>144</v>
      </c>
      <c r="L120" s="0" t="n">
        <v>3700</v>
      </c>
      <c r="M120" s="0" t="s">
        <v>800</v>
      </c>
      <c r="N120" s="0" t="s">
        <v>801</v>
      </c>
      <c r="O120" s="0" t="n">
        <v>5</v>
      </c>
      <c r="P120" s="0" t="n">
        <v>0</v>
      </c>
      <c r="AN120" s="0" t="s">
        <v>802</v>
      </c>
      <c r="AO120" s="0" t="s">
        <v>802</v>
      </c>
      <c r="AP120" s="0" t="s">
        <v>802</v>
      </c>
    </row>
    <row r="121" customFormat="false" ht="15" hidden="false" customHeight="false" outlineLevel="0" collapsed="false">
      <c r="A121" s="151" t="s">
        <v>1015</v>
      </c>
      <c r="B121" s="0" t="s">
        <v>373</v>
      </c>
      <c r="C121" s="20" t="s">
        <v>374</v>
      </c>
      <c r="D121" s="20" t="s">
        <v>1016</v>
      </c>
      <c r="F121" s="143" t="s">
        <v>537</v>
      </c>
      <c r="K121" s="151" t="s">
        <v>144</v>
      </c>
      <c r="L121" s="0" t="n">
        <v>3500</v>
      </c>
      <c r="M121" s="0" t="s">
        <v>805</v>
      </c>
      <c r="N121" s="0" t="s">
        <v>806</v>
      </c>
      <c r="O121" s="0" t="n">
        <v>5</v>
      </c>
      <c r="P121" s="0" t="n">
        <v>0</v>
      </c>
      <c r="AN121" s="0" t="s">
        <v>802</v>
      </c>
      <c r="AO121" s="0" t="s">
        <v>802</v>
      </c>
      <c r="AP121" s="0" t="s">
        <v>802</v>
      </c>
    </row>
    <row r="122" customFormat="false" ht="15" hidden="false" customHeight="false" outlineLevel="0" collapsed="false">
      <c r="A122" s="151" t="s">
        <v>1017</v>
      </c>
      <c r="B122" s="0" t="s">
        <v>373</v>
      </c>
      <c r="C122" s="20" t="s">
        <v>374</v>
      </c>
      <c r="D122" s="20" t="s">
        <v>1018</v>
      </c>
      <c r="F122" s="143" t="s">
        <v>537</v>
      </c>
      <c r="K122" s="151" t="s">
        <v>144</v>
      </c>
      <c r="L122" s="0" t="n">
        <v>3700</v>
      </c>
      <c r="M122" s="0" t="s">
        <v>809</v>
      </c>
      <c r="N122" s="0" t="s">
        <v>801</v>
      </c>
      <c r="O122" s="0" t="n">
        <v>5</v>
      </c>
      <c r="P122" s="0" t="n">
        <v>0</v>
      </c>
      <c r="AN122" s="0" t="s">
        <v>802</v>
      </c>
      <c r="AO122" s="0" t="s">
        <v>802</v>
      </c>
      <c r="AP122" s="0" t="s">
        <v>802</v>
      </c>
    </row>
    <row r="123" customFormat="false" ht="15" hidden="false" customHeight="false" outlineLevel="0" collapsed="false">
      <c r="A123" s="151" t="s">
        <v>1019</v>
      </c>
      <c r="B123" s="0" t="s">
        <v>373</v>
      </c>
      <c r="C123" s="20" t="s">
        <v>374</v>
      </c>
      <c r="D123" s="20" t="s">
        <v>1020</v>
      </c>
      <c r="F123" s="143" t="s">
        <v>537</v>
      </c>
      <c r="K123" s="151" t="s">
        <v>144</v>
      </c>
      <c r="L123" s="0" t="n">
        <v>3700</v>
      </c>
      <c r="M123" s="0" t="s">
        <v>800</v>
      </c>
      <c r="N123" s="0" t="s">
        <v>806</v>
      </c>
      <c r="O123" s="0" t="n">
        <v>5</v>
      </c>
      <c r="P123" s="0" t="n">
        <v>0</v>
      </c>
      <c r="AN123" s="0" t="s">
        <v>802</v>
      </c>
      <c r="AO123" s="0" t="s">
        <v>802</v>
      </c>
      <c r="AP123" s="0" t="s">
        <v>802</v>
      </c>
    </row>
    <row r="124" customFormat="false" ht="15" hidden="false" customHeight="false" outlineLevel="0" collapsed="false">
      <c r="A124" s="151" t="s">
        <v>1021</v>
      </c>
      <c r="B124" s="0" t="s">
        <v>373</v>
      </c>
      <c r="C124" s="20" t="s">
        <v>374</v>
      </c>
      <c r="D124" s="20" t="s">
        <v>1022</v>
      </c>
      <c r="F124" s="143" t="s">
        <v>537</v>
      </c>
      <c r="K124" s="151" t="s">
        <v>144</v>
      </c>
      <c r="L124" s="0" t="n">
        <v>2400</v>
      </c>
      <c r="M124" s="0" t="s">
        <v>805</v>
      </c>
      <c r="N124" s="0" t="s">
        <v>801</v>
      </c>
      <c r="O124" s="0" t="n">
        <v>5</v>
      </c>
      <c r="P124" s="0" t="n">
        <v>0</v>
      </c>
      <c r="AN124" s="0" t="s">
        <v>802</v>
      </c>
      <c r="AO124" s="0" t="s">
        <v>802</v>
      </c>
      <c r="AP124" s="0" t="s">
        <v>802</v>
      </c>
    </row>
    <row r="125" customFormat="false" ht="15" hidden="false" customHeight="false" outlineLevel="0" collapsed="false">
      <c r="A125" s="151" t="s">
        <v>1023</v>
      </c>
      <c r="B125" s="0" t="s">
        <v>373</v>
      </c>
      <c r="C125" s="20" t="s">
        <v>374</v>
      </c>
      <c r="D125" s="20" t="s">
        <v>1024</v>
      </c>
      <c r="F125" s="143" t="s">
        <v>537</v>
      </c>
      <c r="K125" s="151" t="s">
        <v>144</v>
      </c>
      <c r="L125" s="0" t="n">
        <v>2300</v>
      </c>
      <c r="M125" s="0" t="s">
        <v>809</v>
      </c>
      <c r="N125" s="0" t="s">
        <v>806</v>
      </c>
      <c r="O125" s="0" t="n">
        <v>5</v>
      </c>
      <c r="P125" s="0" t="n">
        <v>0</v>
      </c>
      <c r="AN125" s="0" t="s">
        <v>802</v>
      </c>
      <c r="AO125" s="0" t="s">
        <v>802</v>
      </c>
      <c r="AP125" s="0" t="s">
        <v>802</v>
      </c>
    </row>
    <row r="126" customFormat="false" ht="15" hidden="false" customHeight="false" outlineLevel="0" collapsed="false">
      <c r="A126" s="151" t="s">
        <v>1025</v>
      </c>
      <c r="B126" s="0" t="s">
        <v>373</v>
      </c>
      <c r="C126" s="20" t="s">
        <v>374</v>
      </c>
      <c r="D126" s="20" t="s">
        <v>1026</v>
      </c>
      <c r="F126" s="143" t="s">
        <v>539</v>
      </c>
      <c r="K126" s="151" t="s">
        <v>134</v>
      </c>
      <c r="L126" s="0" t="n">
        <v>3700</v>
      </c>
      <c r="M126" s="0" t="s">
        <v>800</v>
      </c>
      <c r="N126" s="0" t="s">
        <v>801</v>
      </c>
      <c r="O126" s="0" t="n">
        <v>16</v>
      </c>
      <c r="P126" s="0" t="n">
        <v>0</v>
      </c>
      <c r="AC126" s="0" t="s">
        <v>211</v>
      </c>
      <c r="AD126" s="0" t="s">
        <v>802</v>
      </c>
      <c r="AE126" s="0" t="s">
        <v>211</v>
      </c>
      <c r="AF126" s="0" t="s">
        <v>220</v>
      </c>
      <c r="AI126" s="0" t="s">
        <v>802</v>
      </c>
      <c r="AL126" s="0" t="s">
        <v>220</v>
      </c>
      <c r="AM126" s="0" t="s">
        <v>802</v>
      </c>
    </row>
    <row r="127" customFormat="false" ht="15" hidden="false" customHeight="false" outlineLevel="0" collapsed="false">
      <c r="A127" s="151" t="s">
        <v>1027</v>
      </c>
      <c r="B127" s="0" t="s">
        <v>373</v>
      </c>
      <c r="C127" s="20" t="s">
        <v>374</v>
      </c>
      <c r="D127" s="20" t="s">
        <v>1028</v>
      </c>
      <c r="F127" s="143" t="s">
        <v>539</v>
      </c>
      <c r="K127" s="151" t="s">
        <v>134</v>
      </c>
      <c r="L127" s="0" t="n">
        <v>3500</v>
      </c>
      <c r="M127" s="0" t="s">
        <v>805</v>
      </c>
      <c r="N127" s="0" t="s">
        <v>806</v>
      </c>
      <c r="O127" s="0" t="n">
        <v>16</v>
      </c>
      <c r="P127" s="0" t="n">
        <v>0</v>
      </c>
      <c r="AC127" s="0" t="s">
        <v>211</v>
      </c>
      <c r="AD127" s="0" t="s">
        <v>802</v>
      </c>
      <c r="AE127" s="0" t="s">
        <v>211</v>
      </c>
      <c r="AF127" s="0" t="s">
        <v>220</v>
      </c>
      <c r="AI127" s="0" t="s">
        <v>802</v>
      </c>
      <c r="AL127" s="0" t="s">
        <v>220</v>
      </c>
      <c r="AM127" s="0" t="s">
        <v>802</v>
      </c>
    </row>
    <row r="128" customFormat="false" ht="15" hidden="false" customHeight="false" outlineLevel="0" collapsed="false">
      <c r="A128" s="151" t="s">
        <v>1029</v>
      </c>
      <c r="B128" s="0" t="s">
        <v>375</v>
      </c>
      <c r="C128" s="20" t="s">
        <v>376</v>
      </c>
      <c r="D128" s="20" t="s">
        <v>1030</v>
      </c>
      <c r="F128" s="143" t="s">
        <v>541</v>
      </c>
      <c r="K128" s="151" t="s">
        <v>131</v>
      </c>
      <c r="L128" s="0" t="n">
        <v>3700</v>
      </c>
      <c r="M128" s="0" t="s">
        <v>809</v>
      </c>
      <c r="N128" s="0" t="s">
        <v>801</v>
      </c>
      <c r="O128" s="0" t="n">
        <v>5</v>
      </c>
      <c r="P128" s="0" t="n">
        <v>0</v>
      </c>
      <c r="AB128" s="0" t="s">
        <v>211</v>
      </c>
      <c r="AE128" s="0" t="s">
        <v>211</v>
      </c>
      <c r="AG128" s="0" t="s">
        <v>220</v>
      </c>
      <c r="AH128" s="0" t="s">
        <v>220</v>
      </c>
      <c r="AI128" s="0" t="s">
        <v>802</v>
      </c>
      <c r="AJ128" s="0" t="s">
        <v>220</v>
      </c>
      <c r="AK128" s="0" t="s">
        <v>220</v>
      </c>
      <c r="AM128" s="0" t="s">
        <v>802</v>
      </c>
    </row>
    <row r="129" customFormat="false" ht="15" hidden="false" customHeight="false" outlineLevel="0" collapsed="false">
      <c r="A129" s="151" t="s">
        <v>1031</v>
      </c>
      <c r="B129" s="0" t="s">
        <v>375</v>
      </c>
      <c r="C129" s="20" t="s">
        <v>376</v>
      </c>
      <c r="D129" s="20" t="s">
        <v>1032</v>
      </c>
      <c r="F129" s="143" t="s">
        <v>541</v>
      </c>
      <c r="K129" s="151" t="s">
        <v>131</v>
      </c>
      <c r="L129" s="0" t="n">
        <v>3700</v>
      </c>
      <c r="M129" s="0" t="s">
        <v>800</v>
      </c>
      <c r="N129" s="0" t="s">
        <v>806</v>
      </c>
      <c r="O129" s="0" t="n">
        <v>5</v>
      </c>
      <c r="P129" s="0" t="n">
        <v>0</v>
      </c>
      <c r="AB129" s="0" t="s">
        <v>211</v>
      </c>
      <c r="AE129" s="0" t="s">
        <v>211</v>
      </c>
      <c r="AG129" s="0" t="s">
        <v>220</v>
      </c>
      <c r="AH129" s="0" t="s">
        <v>220</v>
      </c>
      <c r="AI129" s="0" t="s">
        <v>802</v>
      </c>
      <c r="AJ129" s="0" t="s">
        <v>220</v>
      </c>
      <c r="AK129" s="0" t="s">
        <v>220</v>
      </c>
      <c r="AM129" s="0" t="s">
        <v>802</v>
      </c>
    </row>
    <row r="130" customFormat="false" ht="15" hidden="false" customHeight="false" outlineLevel="0" collapsed="false">
      <c r="A130" s="151" t="s">
        <v>1033</v>
      </c>
      <c r="B130" s="0" t="s">
        <v>375</v>
      </c>
      <c r="C130" s="20" t="s">
        <v>376</v>
      </c>
      <c r="D130" s="20" t="s">
        <v>1034</v>
      </c>
      <c r="F130" s="143" t="s">
        <v>543</v>
      </c>
      <c r="K130" s="151" t="s">
        <v>131</v>
      </c>
      <c r="L130" s="0" t="n">
        <v>2400</v>
      </c>
      <c r="M130" s="0" t="s">
        <v>805</v>
      </c>
      <c r="N130" s="0" t="s">
        <v>801</v>
      </c>
      <c r="O130" s="0" t="n">
        <v>5</v>
      </c>
      <c r="P130" s="0" t="n">
        <v>0</v>
      </c>
      <c r="AB130" s="0" t="s">
        <v>211</v>
      </c>
      <c r="AE130" s="0" t="s">
        <v>211</v>
      </c>
      <c r="AG130" s="0" t="s">
        <v>220</v>
      </c>
      <c r="AH130" s="0" t="s">
        <v>220</v>
      </c>
      <c r="AI130" s="0" t="s">
        <v>802</v>
      </c>
      <c r="AJ130" s="0" t="s">
        <v>220</v>
      </c>
      <c r="AK130" s="0" t="s">
        <v>220</v>
      </c>
      <c r="AM130" s="0" t="s">
        <v>802</v>
      </c>
    </row>
    <row r="131" customFormat="false" ht="15" hidden="false" customHeight="false" outlineLevel="0" collapsed="false">
      <c r="A131" s="151" t="s">
        <v>1035</v>
      </c>
      <c r="B131" s="0" t="s">
        <v>375</v>
      </c>
      <c r="C131" s="20" t="s">
        <v>376</v>
      </c>
      <c r="D131" s="20" t="s">
        <v>1036</v>
      </c>
      <c r="F131" s="143" t="s">
        <v>543</v>
      </c>
      <c r="K131" s="151" t="s">
        <v>131</v>
      </c>
      <c r="L131" s="0" t="n">
        <v>2300</v>
      </c>
      <c r="M131" s="0" t="s">
        <v>809</v>
      </c>
      <c r="N131" s="0" t="s">
        <v>806</v>
      </c>
      <c r="O131" s="0" t="n">
        <v>5</v>
      </c>
      <c r="P131" s="0" t="n">
        <v>0</v>
      </c>
      <c r="AB131" s="0" t="s">
        <v>211</v>
      </c>
      <c r="AE131" s="0" t="s">
        <v>211</v>
      </c>
      <c r="AG131" s="0" t="s">
        <v>220</v>
      </c>
      <c r="AH131" s="0" t="s">
        <v>220</v>
      </c>
      <c r="AI131" s="0" t="s">
        <v>802</v>
      </c>
      <c r="AJ131" s="0" t="s">
        <v>220</v>
      </c>
      <c r="AK131" s="0" t="s">
        <v>220</v>
      </c>
      <c r="AM131" s="0" t="s">
        <v>802</v>
      </c>
    </row>
    <row r="132" customFormat="false" ht="15" hidden="false" customHeight="false" outlineLevel="0" collapsed="false">
      <c r="A132" s="151" t="s">
        <v>1037</v>
      </c>
      <c r="B132" s="0" t="s">
        <v>375</v>
      </c>
      <c r="C132" s="20" t="s">
        <v>376</v>
      </c>
      <c r="D132" s="20" t="s">
        <v>1038</v>
      </c>
      <c r="F132" s="143" t="s">
        <v>545</v>
      </c>
      <c r="K132" s="151" t="s">
        <v>131</v>
      </c>
      <c r="L132" s="0" t="n">
        <v>3700</v>
      </c>
      <c r="M132" s="0" t="s">
        <v>800</v>
      </c>
      <c r="N132" s="0" t="s">
        <v>801</v>
      </c>
      <c r="O132" s="0" t="n">
        <v>5</v>
      </c>
      <c r="P132" s="0" t="n">
        <v>0</v>
      </c>
      <c r="AB132" s="0" t="s">
        <v>211</v>
      </c>
      <c r="AE132" s="0" t="s">
        <v>211</v>
      </c>
      <c r="AG132" s="0" t="s">
        <v>220</v>
      </c>
      <c r="AH132" s="0" t="s">
        <v>220</v>
      </c>
      <c r="AI132" s="0" t="s">
        <v>802</v>
      </c>
      <c r="AJ132" s="0" t="s">
        <v>220</v>
      </c>
      <c r="AK132" s="0" t="s">
        <v>220</v>
      </c>
      <c r="AM132" s="0" t="s">
        <v>802</v>
      </c>
    </row>
    <row r="133" customFormat="false" ht="15" hidden="false" customHeight="false" outlineLevel="0" collapsed="false">
      <c r="A133" s="151" t="s">
        <v>1039</v>
      </c>
      <c r="B133" s="0" t="s">
        <v>375</v>
      </c>
      <c r="C133" s="20" t="s">
        <v>376</v>
      </c>
      <c r="D133" s="20" t="s">
        <v>1040</v>
      </c>
      <c r="F133" s="143" t="s">
        <v>545</v>
      </c>
      <c r="K133" s="151" t="s">
        <v>131</v>
      </c>
      <c r="L133" s="0" t="n">
        <v>3500</v>
      </c>
      <c r="M133" s="0" t="s">
        <v>805</v>
      </c>
      <c r="N133" s="0" t="s">
        <v>806</v>
      </c>
      <c r="O133" s="0" t="n">
        <v>5</v>
      </c>
      <c r="P133" s="0" t="n">
        <v>0</v>
      </c>
      <c r="AB133" s="0" t="s">
        <v>211</v>
      </c>
      <c r="AE133" s="0" t="s">
        <v>211</v>
      </c>
      <c r="AG133" s="0" t="s">
        <v>220</v>
      </c>
      <c r="AH133" s="0" t="s">
        <v>220</v>
      </c>
      <c r="AI133" s="0" t="s">
        <v>802</v>
      </c>
      <c r="AJ133" s="0" t="s">
        <v>220</v>
      </c>
      <c r="AK133" s="0" t="s">
        <v>220</v>
      </c>
      <c r="AM133" s="0" t="s">
        <v>802</v>
      </c>
    </row>
    <row r="134" customFormat="false" ht="15" hidden="false" customHeight="false" outlineLevel="0" collapsed="false">
      <c r="A134" s="151" t="s">
        <v>1041</v>
      </c>
      <c r="B134" s="0" t="s">
        <v>375</v>
      </c>
      <c r="C134" s="20" t="s">
        <v>376</v>
      </c>
      <c r="D134" s="20" t="s">
        <v>1042</v>
      </c>
      <c r="F134" s="143" t="s">
        <v>545</v>
      </c>
      <c r="K134" s="151" t="s">
        <v>131</v>
      </c>
      <c r="L134" s="0" t="n">
        <v>3700</v>
      </c>
      <c r="M134" s="0" t="s">
        <v>809</v>
      </c>
      <c r="N134" s="0" t="s">
        <v>801</v>
      </c>
      <c r="O134" s="0" t="n">
        <v>5</v>
      </c>
      <c r="P134" s="0" t="n">
        <v>0</v>
      </c>
      <c r="AB134" s="0" t="s">
        <v>211</v>
      </c>
      <c r="AE134" s="0" t="s">
        <v>211</v>
      </c>
      <c r="AG134" s="0" t="s">
        <v>220</v>
      </c>
      <c r="AH134" s="0" t="s">
        <v>220</v>
      </c>
      <c r="AI134" s="0" t="s">
        <v>802</v>
      </c>
      <c r="AJ134" s="0" t="s">
        <v>220</v>
      </c>
      <c r="AK134" s="0" t="s">
        <v>220</v>
      </c>
      <c r="AM134" s="0" t="s">
        <v>802</v>
      </c>
    </row>
    <row r="135" customFormat="false" ht="15" hidden="false" customHeight="false" outlineLevel="0" collapsed="false">
      <c r="A135" s="151" t="s">
        <v>1043</v>
      </c>
      <c r="B135" s="0" t="s">
        <v>375</v>
      </c>
      <c r="C135" s="20" t="s">
        <v>376</v>
      </c>
      <c r="D135" s="20" t="s">
        <v>1044</v>
      </c>
      <c r="F135" s="143" t="s">
        <v>545</v>
      </c>
      <c r="K135" s="151" t="s">
        <v>131</v>
      </c>
      <c r="L135" s="0" t="n">
        <v>3700</v>
      </c>
      <c r="M135" s="0" t="s">
        <v>800</v>
      </c>
      <c r="N135" s="0" t="s">
        <v>806</v>
      </c>
      <c r="O135" s="0" t="n">
        <v>5</v>
      </c>
      <c r="P135" s="0" t="n">
        <v>0</v>
      </c>
      <c r="AB135" s="0" t="s">
        <v>211</v>
      </c>
      <c r="AE135" s="0" t="s">
        <v>211</v>
      </c>
      <c r="AG135" s="0" t="s">
        <v>220</v>
      </c>
      <c r="AH135" s="0" t="s">
        <v>220</v>
      </c>
      <c r="AI135" s="0" t="s">
        <v>802</v>
      </c>
      <c r="AJ135" s="0" t="s">
        <v>220</v>
      </c>
      <c r="AK135" s="0" t="s">
        <v>220</v>
      </c>
      <c r="AM135" s="0" t="s">
        <v>802</v>
      </c>
    </row>
    <row r="136" customFormat="false" ht="15" hidden="false" customHeight="false" outlineLevel="0" collapsed="false">
      <c r="A136" s="151" t="s">
        <v>1045</v>
      </c>
      <c r="B136" s="0" t="s">
        <v>375</v>
      </c>
      <c r="C136" s="20" t="s">
        <v>376</v>
      </c>
      <c r="D136" s="20" t="s">
        <v>1046</v>
      </c>
      <c r="F136" s="143" t="s">
        <v>545</v>
      </c>
      <c r="K136" s="151" t="s">
        <v>131</v>
      </c>
      <c r="L136" s="0" t="n">
        <v>2400</v>
      </c>
      <c r="M136" s="0" t="s">
        <v>805</v>
      </c>
      <c r="N136" s="0" t="s">
        <v>801</v>
      </c>
      <c r="O136" s="0" t="n">
        <v>5</v>
      </c>
      <c r="P136" s="0" t="n">
        <v>0</v>
      </c>
      <c r="AB136" s="0" t="s">
        <v>211</v>
      </c>
      <c r="AE136" s="0" t="s">
        <v>211</v>
      </c>
      <c r="AG136" s="0" t="s">
        <v>220</v>
      </c>
      <c r="AH136" s="0" t="s">
        <v>220</v>
      </c>
      <c r="AI136" s="0" t="s">
        <v>802</v>
      </c>
      <c r="AJ136" s="0" t="s">
        <v>220</v>
      </c>
      <c r="AK136" s="0" t="s">
        <v>220</v>
      </c>
      <c r="AM136" s="0" t="s">
        <v>802</v>
      </c>
    </row>
    <row r="137" customFormat="false" ht="15" hidden="false" customHeight="false" outlineLevel="0" collapsed="false">
      <c r="A137" s="151" t="s">
        <v>1047</v>
      </c>
      <c r="B137" s="0" t="s">
        <v>375</v>
      </c>
      <c r="C137" s="20" t="s">
        <v>376</v>
      </c>
      <c r="D137" s="20" t="s">
        <v>1048</v>
      </c>
      <c r="F137" s="143" t="s">
        <v>547</v>
      </c>
      <c r="K137" s="151" t="s">
        <v>799</v>
      </c>
      <c r="L137" s="0" t="n">
        <v>2300</v>
      </c>
      <c r="M137" s="0" t="s">
        <v>809</v>
      </c>
      <c r="N137" s="0" t="s">
        <v>806</v>
      </c>
      <c r="O137" s="0" t="n">
        <v>8</v>
      </c>
      <c r="P137" s="0" t="n">
        <v>0</v>
      </c>
      <c r="AB137" s="0" t="s">
        <v>211</v>
      </c>
      <c r="AE137" s="0" t="s">
        <v>211</v>
      </c>
      <c r="AG137" s="0" t="s">
        <v>220</v>
      </c>
      <c r="AH137" s="0" t="s">
        <v>220</v>
      </c>
      <c r="AI137" s="0" t="s">
        <v>802</v>
      </c>
      <c r="AJ137" s="0" t="s">
        <v>220</v>
      </c>
      <c r="AK137" s="0" t="s">
        <v>220</v>
      </c>
      <c r="AM137" s="0" t="s">
        <v>802</v>
      </c>
    </row>
    <row r="138" customFormat="false" ht="15" hidden="false" customHeight="false" outlineLevel="0" collapsed="false">
      <c r="A138" s="151" t="s">
        <v>1049</v>
      </c>
      <c r="B138" s="0" t="s">
        <v>375</v>
      </c>
      <c r="C138" s="20" t="s">
        <v>376</v>
      </c>
      <c r="D138" s="20" t="s">
        <v>1050</v>
      </c>
      <c r="F138" s="143" t="s">
        <v>547</v>
      </c>
      <c r="K138" s="151" t="s">
        <v>799</v>
      </c>
      <c r="L138" s="0" t="n">
        <v>3700</v>
      </c>
      <c r="M138" s="0" t="s">
        <v>800</v>
      </c>
      <c r="N138" s="0" t="s">
        <v>801</v>
      </c>
      <c r="O138" s="0" t="n">
        <v>8</v>
      </c>
      <c r="P138" s="0" t="n">
        <v>0</v>
      </c>
      <c r="AB138" s="0" t="s">
        <v>211</v>
      </c>
      <c r="AE138" s="0" t="s">
        <v>211</v>
      </c>
      <c r="AG138" s="0" t="s">
        <v>220</v>
      </c>
      <c r="AH138" s="0" t="s">
        <v>220</v>
      </c>
      <c r="AI138" s="0" t="s">
        <v>802</v>
      </c>
      <c r="AJ138" s="0" t="s">
        <v>220</v>
      </c>
      <c r="AK138" s="0" t="s">
        <v>220</v>
      </c>
      <c r="AM138" s="0" t="s">
        <v>802</v>
      </c>
    </row>
    <row r="139" customFormat="false" ht="15" hidden="false" customHeight="false" outlineLevel="0" collapsed="false">
      <c r="A139" s="151" t="s">
        <v>1051</v>
      </c>
      <c r="B139" s="0" t="s">
        <v>377</v>
      </c>
      <c r="C139" s="20" t="s">
        <v>378</v>
      </c>
      <c r="D139" s="20" t="s">
        <v>1052</v>
      </c>
      <c r="F139" s="143" t="s">
        <v>549</v>
      </c>
      <c r="K139" s="151" t="s">
        <v>936</v>
      </c>
      <c r="L139" s="0" t="n">
        <v>3500</v>
      </c>
      <c r="M139" s="0" t="s">
        <v>805</v>
      </c>
      <c r="N139" s="0" t="s">
        <v>806</v>
      </c>
      <c r="O139" s="0" t="n">
        <v>5</v>
      </c>
      <c r="P139" s="0" t="n">
        <v>0</v>
      </c>
      <c r="AB139" s="0" t="s">
        <v>211</v>
      </c>
      <c r="AE139" s="0" t="s">
        <v>211</v>
      </c>
      <c r="AG139" s="0" t="s">
        <v>220</v>
      </c>
      <c r="AH139" s="0" t="s">
        <v>220</v>
      </c>
      <c r="AI139" s="0" t="s">
        <v>802</v>
      </c>
      <c r="AJ139" s="0" t="s">
        <v>220</v>
      </c>
      <c r="AK139" s="0" t="s">
        <v>220</v>
      </c>
      <c r="AM139" s="0" t="s">
        <v>802</v>
      </c>
    </row>
    <row r="140" customFormat="false" ht="15" hidden="false" customHeight="false" outlineLevel="0" collapsed="false">
      <c r="A140" s="151" t="s">
        <v>1053</v>
      </c>
      <c r="B140" s="0" t="s">
        <v>377</v>
      </c>
      <c r="C140" s="20" t="s">
        <v>378</v>
      </c>
      <c r="D140" s="20" t="s">
        <v>1054</v>
      </c>
      <c r="F140" s="143" t="s">
        <v>549</v>
      </c>
      <c r="K140" s="151" t="s">
        <v>131</v>
      </c>
      <c r="L140" s="0" t="n">
        <v>3700</v>
      </c>
      <c r="M140" s="0" t="s">
        <v>809</v>
      </c>
      <c r="N140" s="0" t="s">
        <v>801</v>
      </c>
      <c r="O140" s="0" t="n">
        <v>5</v>
      </c>
      <c r="P140" s="0" t="n">
        <v>0</v>
      </c>
      <c r="AB140" s="0" t="s">
        <v>211</v>
      </c>
      <c r="AE140" s="0" t="s">
        <v>211</v>
      </c>
      <c r="AG140" s="0" t="s">
        <v>220</v>
      </c>
      <c r="AH140" s="0" t="s">
        <v>220</v>
      </c>
      <c r="AI140" s="0" t="s">
        <v>802</v>
      </c>
      <c r="AJ140" s="0" t="s">
        <v>220</v>
      </c>
      <c r="AK140" s="0" t="s">
        <v>220</v>
      </c>
      <c r="AM140" s="0" t="s">
        <v>802</v>
      </c>
    </row>
    <row r="141" customFormat="false" ht="15" hidden="false" customHeight="false" outlineLevel="0" collapsed="false">
      <c r="A141" s="151" t="s">
        <v>1055</v>
      </c>
      <c r="B141" s="0" t="s">
        <v>377</v>
      </c>
      <c r="C141" s="20" t="s">
        <v>378</v>
      </c>
      <c r="D141" s="20" t="s">
        <v>1056</v>
      </c>
      <c r="F141" s="143" t="s">
        <v>549</v>
      </c>
      <c r="K141" s="151" t="s">
        <v>131</v>
      </c>
      <c r="L141" s="0" t="n">
        <v>3700</v>
      </c>
      <c r="M141" s="0" t="s">
        <v>800</v>
      </c>
      <c r="N141" s="0" t="s">
        <v>806</v>
      </c>
      <c r="O141" s="0" t="n">
        <v>5</v>
      </c>
      <c r="P141" s="0" t="n">
        <v>0</v>
      </c>
      <c r="AB141" s="0" t="s">
        <v>211</v>
      </c>
      <c r="AE141" s="0" t="s">
        <v>211</v>
      </c>
      <c r="AG141" s="0" t="s">
        <v>220</v>
      </c>
      <c r="AH141" s="0" t="s">
        <v>220</v>
      </c>
      <c r="AI141" s="0" t="s">
        <v>802</v>
      </c>
      <c r="AJ141" s="0" t="s">
        <v>220</v>
      </c>
      <c r="AK141" s="0" t="s">
        <v>220</v>
      </c>
      <c r="AM141" s="0" t="s">
        <v>802</v>
      </c>
    </row>
    <row r="142" customFormat="false" ht="15" hidden="false" customHeight="false" outlineLevel="0" collapsed="false">
      <c r="A142" s="151" t="s">
        <v>1057</v>
      </c>
      <c r="B142" s="0" t="s">
        <v>377</v>
      </c>
      <c r="C142" s="20" t="s">
        <v>378</v>
      </c>
      <c r="D142" s="20" t="s">
        <v>1058</v>
      </c>
      <c r="F142" s="143" t="s">
        <v>551</v>
      </c>
      <c r="K142" s="151" t="s">
        <v>131</v>
      </c>
      <c r="L142" s="0" t="n">
        <v>2400</v>
      </c>
      <c r="M142" s="0" t="s">
        <v>805</v>
      </c>
      <c r="N142" s="0" t="s">
        <v>801</v>
      </c>
      <c r="O142" s="0" t="n">
        <v>5</v>
      </c>
      <c r="P142" s="0" t="n">
        <v>0</v>
      </c>
      <c r="AB142" s="0" t="s">
        <v>211</v>
      </c>
      <c r="AE142" s="0" t="s">
        <v>211</v>
      </c>
      <c r="AG142" s="0" t="s">
        <v>220</v>
      </c>
      <c r="AH142" s="0" t="s">
        <v>220</v>
      </c>
      <c r="AI142" s="0" t="s">
        <v>802</v>
      </c>
      <c r="AJ142" s="0" t="s">
        <v>220</v>
      </c>
      <c r="AK142" s="0" t="s">
        <v>220</v>
      </c>
      <c r="AM142" s="0" t="s">
        <v>802</v>
      </c>
    </row>
    <row r="143" customFormat="false" ht="15" hidden="false" customHeight="false" outlineLevel="0" collapsed="false">
      <c r="A143" s="151" t="s">
        <v>1059</v>
      </c>
      <c r="B143" s="0" t="s">
        <v>377</v>
      </c>
      <c r="C143" s="20" t="s">
        <v>378</v>
      </c>
      <c r="D143" s="20" t="s">
        <v>1060</v>
      </c>
      <c r="F143" s="143" t="s">
        <v>551</v>
      </c>
      <c r="K143" s="151" t="s">
        <v>131</v>
      </c>
      <c r="L143" s="0" t="n">
        <v>2300</v>
      </c>
      <c r="M143" s="0" t="s">
        <v>809</v>
      </c>
      <c r="N143" s="0" t="s">
        <v>806</v>
      </c>
      <c r="O143" s="0" t="n">
        <v>5</v>
      </c>
      <c r="P143" s="0" t="n">
        <v>0</v>
      </c>
      <c r="AB143" s="0" t="s">
        <v>211</v>
      </c>
      <c r="AE143" s="0" t="s">
        <v>211</v>
      </c>
      <c r="AG143" s="0" t="s">
        <v>220</v>
      </c>
      <c r="AH143" s="0" t="s">
        <v>220</v>
      </c>
      <c r="AI143" s="0" t="s">
        <v>802</v>
      </c>
      <c r="AJ143" s="0" t="s">
        <v>220</v>
      </c>
      <c r="AK143" s="0" t="s">
        <v>220</v>
      </c>
      <c r="AM143" s="0" t="s">
        <v>802</v>
      </c>
    </row>
    <row r="144" customFormat="false" ht="15" hidden="false" customHeight="false" outlineLevel="0" collapsed="false">
      <c r="A144" s="151" t="s">
        <v>1061</v>
      </c>
      <c r="B144" s="0" t="s">
        <v>377</v>
      </c>
      <c r="C144" s="20" t="s">
        <v>378</v>
      </c>
      <c r="D144" s="20" t="s">
        <v>1062</v>
      </c>
      <c r="F144" s="143" t="s">
        <v>551</v>
      </c>
      <c r="K144" s="151" t="s">
        <v>131</v>
      </c>
      <c r="L144" s="0" t="n">
        <v>3700</v>
      </c>
      <c r="M144" s="0" t="s">
        <v>800</v>
      </c>
      <c r="N144" s="0" t="s">
        <v>801</v>
      </c>
      <c r="O144" s="0" t="n">
        <v>5</v>
      </c>
      <c r="P144" s="0" t="n">
        <v>0</v>
      </c>
      <c r="AB144" s="0" t="s">
        <v>211</v>
      </c>
      <c r="AE144" s="0" t="s">
        <v>211</v>
      </c>
      <c r="AG144" s="0" t="s">
        <v>220</v>
      </c>
      <c r="AH144" s="0" t="s">
        <v>220</v>
      </c>
      <c r="AI144" s="0" t="s">
        <v>802</v>
      </c>
      <c r="AJ144" s="0" t="s">
        <v>220</v>
      </c>
      <c r="AK144" s="0" t="s">
        <v>220</v>
      </c>
      <c r="AM144" s="0" t="s">
        <v>802</v>
      </c>
    </row>
    <row r="145" customFormat="false" ht="15" hidden="false" customHeight="false" outlineLevel="0" collapsed="false">
      <c r="A145" s="151" t="s">
        <v>1063</v>
      </c>
      <c r="B145" s="0" t="s">
        <v>377</v>
      </c>
      <c r="C145" s="20" t="s">
        <v>378</v>
      </c>
      <c r="D145" s="20" t="s">
        <v>1064</v>
      </c>
      <c r="F145" s="143" t="s">
        <v>553</v>
      </c>
      <c r="K145" s="151" t="s">
        <v>131</v>
      </c>
      <c r="L145" s="0" t="n">
        <v>3500</v>
      </c>
      <c r="M145" s="0" t="s">
        <v>805</v>
      </c>
      <c r="N145" s="0" t="s">
        <v>806</v>
      </c>
      <c r="O145" s="0" t="n">
        <v>5</v>
      </c>
      <c r="P145" s="0" t="n">
        <v>0</v>
      </c>
      <c r="AB145" s="0" t="s">
        <v>211</v>
      </c>
      <c r="AE145" s="0" t="s">
        <v>211</v>
      </c>
      <c r="AG145" s="0" t="s">
        <v>220</v>
      </c>
      <c r="AH145" s="0" t="s">
        <v>220</v>
      </c>
      <c r="AI145" s="0" t="s">
        <v>802</v>
      </c>
      <c r="AJ145" s="0" t="s">
        <v>220</v>
      </c>
      <c r="AK145" s="0" t="s">
        <v>220</v>
      </c>
      <c r="AM145" s="0" t="s">
        <v>802</v>
      </c>
    </row>
    <row r="146" customFormat="false" ht="15" hidden="false" customHeight="false" outlineLevel="0" collapsed="false">
      <c r="A146" s="151" t="s">
        <v>1065</v>
      </c>
      <c r="B146" s="0" t="s">
        <v>377</v>
      </c>
      <c r="C146" s="20" t="s">
        <v>378</v>
      </c>
      <c r="D146" s="20" t="s">
        <v>1066</v>
      </c>
      <c r="F146" s="143" t="s">
        <v>553</v>
      </c>
      <c r="K146" s="151" t="s">
        <v>131</v>
      </c>
      <c r="L146" s="0" t="n">
        <v>3700</v>
      </c>
      <c r="M146" s="0" t="s">
        <v>809</v>
      </c>
      <c r="N146" s="0" t="s">
        <v>801</v>
      </c>
      <c r="O146" s="0" t="n">
        <v>5</v>
      </c>
      <c r="P146" s="0" t="n">
        <v>0</v>
      </c>
      <c r="AB146" s="0" t="s">
        <v>211</v>
      </c>
      <c r="AE146" s="0" t="s">
        <v>211</v>
      </c>
      <c r="AG146" s="0" t="s">
        <v>220</v>
      </c>
      <c r="AH146" s="0" t="s">
        <v>220</v>
      </c>
      <c r="AI146" s="0" t="s">
        <v>802</v>
      </c>
      <c r="AJ146" s="0" t="s">
        <v>220</v>
      </c>
      <c r="AK146" s="0" t="s">
        <v>220</v>
      </c>
      <c r="AM146" s="0" t="s">
        <v>802</v>
      </c>
    </row>
    <row r="147" customFormat="false" ht="15" hidden="false" customHeight="false" outlineLevel="0" collapsed="false">
      <c r="A147" s="151" t="s">
        <v>1067</v>
      </c>
      <c r="B147" s="0" t="s">
        <v>377</v>
      </c>
      <c r="C147" s="20" t="s">
        <v>378</v>
      </c>
      <c r="D147" s="20" t="s">
        <v>1068</v>
      </c>
      <c r="F147" s="143" t="s">
        <v>555</v>
      </c>
      <c r="K147" s="151" t="s">
        <v>131</v>
      </c>
      <c r="L147" s="0" t="n">
        <v>3700</v>
      </c>
      <c r="M147" s="0" t="s">
        <v>800</v>
      </c>
      <c r="N147" s="0" t="s">
        <v>806</v>
      </c>
      <c r="O147" s="0" t="n">
        <v>5</v>
      </c>
      <c r="P147" s="0" t="n">
        <v>0</v>
      </c>
      <c r="AB147" s="0" t="s">
        <v>211</v>
      </c>
      <c r="AE147" s="0" t="s">
        <v>211</v>
      </c>
      <c r="AG147" s="0" t="s">
        <v>220</v>
      </c>
      <c r="AH147" s="0" t="s">
        <v>220</v>
      </c>
      <c r="AI147" s="0" t="s">
        <v>802</v>
      </c>
      <c r="AJ147" s="0" t="s">
        <v>220</v>
      </c>
      <c r="AK147" s="0" t="s">
        <v>220</v>
      </c>
      <c r="AM147" s="0" t="s">
        <v>802</v>
      </c>
    </row>
    <row r="148" customFormat="false" ht="15" hidden="false" customHeight="false" outlineLevel="0" collapsed="false">
      <c r="A148" s="151" t="s">
        <v>1069</v>
      </c>
      <c r="B148" s="0" t="s">
        <v>377</v>
      </c>
      <c r="C148" s="20" t="s">
        <v>378</v>
      </c>
      <c r="D148" s="20" t="s">
        <v>1070</v>
      </c>
      <c r="F148" s="143" t="s">
        <v>555</v>
      </c>
      <c r="K148" s="151" t="s">
        <v>131</v>
      </c>
      <c r="L148" s="0" t="n">
        <v>2400</v>
      </c>
      <c r="M148" s="0" t="s">
        <v>805</v>
      </c>
      <c r="N148" s="0" t="s">
        <v>801</v>
      </c>
      <c r="O148" s="0" t="n">
        <v>5</v>
      </c>
      <c r="P148" s="0" t="n">
        <v>0</v>
      </c>
      <c r="AB148" s="0" t="s">
        <v>211</v>
      </c>
      <c r="AE148" s="0" t="s">
        <v>211</v>
      </c>
      <c r="AG148" s="0" t="s">
        <v>220</v>
      </c>
      <c r="AH148" s="0" t="s">
        <v>220</v>
      </c>
      <c r="AI148" s="0" t="s">
        <v>802</v>
      </c>
      <c r="AJ148" s="0" t="s">
        <v>220</v>
      </c>
      <c r="AK148" s="0" t="s">
        <v>220</v>
      </c>
      <c r="AM148" s="0" t="s">
        <v>802</v>
      </c>
    </row>
    <row r="149" customFormat="false" ht="15" hidden="false" customHeight="false" outlineLevel="0" collapsed="false">
      <c r="A149" s="151" t="s">
        <v>1071</v>
      </c>
      <c r="B149" s="0" t="s">
        <v>377</v>
      </c>
      <c r="C149" s="20" t="s">
        <v>378</v>
      </c>
      <c r="D149" s="20" t="s">
        <v>1072</v>
      </c>
      <c r="F149" s="143" t="s">
        <v>555</v>
      </c>
      <c r="K149" s="151" t="s">
        <v>131</v>
      </c>
      <c r="L149" s="0" t="n">
        <v>2300</v>
      </c>
      <c r="M149" s="0" t="s">
        <v>809</v>
      </c>
      <c r="N149" s="0" t="s">
        <v>806</v>
      </c>
      <c r="O149" s="0" t="n">
        <v>5</v>
      </c>
      <c r="P149" s="0" t="n">
        <v>0</v>
      </c>
      <c r="AB149" s="0" t="s">
        <v>211</v>
      </c>
      <c r="AE149" s="0" t="s">
        <v>211</v>
      </c>
      <c r="AG149" s="0" t="s">
        <v>220</v>
      </c>
      <c r="AH149" s="0" t="s">
        <v>220</v>
      </c>
      <c r="AI149" s="0" t="s">
        <v>802</v>
      </c>
      <c r="AJ149" s="0" t="s">
        <v>220</v>
      </c>
      <c r="AK149" s="0" t="s">
        <v>220</v>
      </c>
      <c r="AM149" s="0" t="s">
        <v>802</v>
      </c>
    </row>
    <row r="150" customFormat="false" ht="15" hidden="false" customHeight="false" outlineLevel="0" collapsed="false">
      <c r="A150" s="151" t="s">
        <v>1073</v>
      </c>
      <c r="B150" s="0" t="s">
        <v>377</v>
      </c>
      <c r="C150" s="20" t="s">
        <v>378</v>
      </c>
      <c r="D150" s="20" t="s">
        <v>1074</v>
      </c>
      <c r="F150" s="143" t="s">
        <v>555</v>
      </c>
      <c r="K150" s="151" t="s">
        <v>131</v>
      </c>
      <c r="L150" s="0" t="n">
        <v>3700</v>
      </c>
      <c r="M150" s="0" t="s">
        <v>800</v>
      </c>
      <c r="N150" s="0" t="s">
        <v>801</v>
      </c>
      <c r="O150" s="0" t="n">
        <v>5</v>
      </c>
      <c r="P150" s="0" t="n">
        <v>0</v>
      </c>
      <c r="AB150" s="0" t="s">
        <v>211</v>
      </c>
      <c r="AE150" s="0" t="s">
        <v>211</v>
      </c>
      <c r="AG150" s="0" t="s">
        <v>220</v>
      </c>
      <c r="AH150" s="0" t="s">
        <v>220</v>
      </c>
      <c r="AI150" s="0" t="s">
        <v>802</v>
      </c>
      <c r="AJ150" s="0" t="s">
        <v>220</v>
      </c>
      <c r="AK150" s="0" t="s">
        <v>220</v>
      </c>
      <c r="AM150" s="0" t="s">
        <v>802</v>
      </c>
    </row>
    <row r="151" customFormat="false" ht="15" hidden="false" customHeight="false" outlineLevel="0" collapsed="false">
      <c r="A151" s="151" t="s">
        <v>1075</v>
      </c>
      <c r="B151" s="0" t="s">
        <v>377</v>
      </c>
      <c r="C151" s="20" t="s">
        <v>378</v>
      </c>
      <c r="D151" s="20" t="s">
        <v>1076</v>
      </c>
      <c r="F151" s="143" t="s">
        <v>557</v>
      </c>
      <c r="K151" s="151" t="s">
        <v>936</v>
      </c>
      <c r="L151" s="0" t="n">
        <v>3500</v>
      </c>
      <c r="M151" s="0" t="s">
        <v>805</v>
      </c>
      <c r="N151" s="0" t="s">
        <v>806</v>
      </c>
      <c r="O151" s="0" t="n">
        <v>5</v>
      </c>
      <c r="P151" s="0" t="n">
        <v>0</v>
      </c>
      <c r="AB151" s="0" t="s">
        <v>211</v>
      </c>
      <c r="AE151" s="0" t="s">
        <v>211</v>
      </c>
      <c r="AG151" s="0" t="s">
        <v>220</v>
      </c>
      <c r="AH151" s="0" t="s">
        <v>220</v>
      </c>
      <c r="AI151" s="0" t="s">
        <v>802</v>
      </c>
      <c r="AJ151" s="0" t="s">
        <v>220</v>
      </c>
      <c r="AK151" s="0" t="s">
        <v>220</v>
      </c>
      <c r="AM151" s="0" t="s">
        <v>802</v>
      </c>
    </row>
    <row r="152" customFormat="false" ht="15" hidden="false" customHeight="false" outlineLevel="0" collapsed="false">
      <c r="A152" s="151" t="s">
        <v>1077</v>
      </c>
      <c r="B152" s="0" t="s">
        <v>377</v>
      </c>
      <c r="C152" s="20" t="s">
        <v>378</v>
      </c>
      <c r="D152" s="20" t="s">
        <v>1078</v>
      </c>
      <c r="F152" s="143" t="s">
        <v>559</v>
      </c>
      <c r="K152" s="151" t="s">
        <v>936</v>
      </c>
      <c r="L152" s="0" t="n">
        <v>3700</v>
      </c>
      <c r="M152" s="0" t="s">
        <v>809</v>
      </c>
      <c r="N152" s="0" t="s">
        <v>801</v>
      </c>
      <c r="O152" s="0" t="n">
        <v>5</v>
      </c>
      <c r="P152" s="0" t="n">
        <v>0</v>
      </c>
      <c r="AB152" s="0" t="s">
        <v>211</v>
      </c>
      <c r="AE152" s="0" t="s">
        <v>211</v>
      </c>
      <c r="AG152" s="0" t="s">
        <v>220</v>
      </c>
      <c r="AH152" s="0" t="s">
        <v>220</v>
      </c>
      <c r="AI152" s="0" t="s">
        <v>802</v>
      </c>
      <c r="AJ152" s="0" t="s">
        <v>220</v>
      </c>
      <c r="AK152" s="0" t="s">
        <v>220</v>
      </c>
      <c r="AM152" s="0" t="s">
        <v>802</v>
      </c>
    </row>
    <row r="153" customFormat="false" ht="15" hidden="false" customHeight="false" outlineLevel="0" collapsed="false">
      <c r="A153" s="151" t="s">
        <v>1079</v>
      </c>
      <c r="B153" s="0" t="s">
        <v>377</v>
      </c>
      <c r="C153" s="20" t="s">
        <v>378</v>
      </c>
      <c r="D153" s="20" t="s">
        <v>1080</v>
      </c>
      <c r="F153" s="143" t="s">
        <v>561</v>
      </c>
      <c r="K153" s="151" t="s">
        <v>936</v>
      </c>
      <c r="L153" s="0" t="n">
        <v>3700</v>
      </c>
      <c r="M153" s="0" t="s">
        <v>800</v>
      </c>
      <c r="N153" s="0" t="s">
        <v>806</v>
      </c>
      <c r="O153" s="0" t="n">
        <v>5</v>
      </c>
      <c r="P153" s="0" t="n">
        <v>0</v>
      </c>
      <c r="AB153" s="0" t="s">
        <v>211</v>
      </c>
      <c r="AE153" s="0" t="s">
        <v>211</v>
      </c>
      <c r="AG153" s="0" t="s">
        <v>220</v>
      </c>
      <c r="AH153" s="0" t="s">
        <v>220</v>
      </c>
      <c r="AI153" s="0" t="s">
        <v>802</v>
      </c>
      <c r="AJ153" s="0" t="s">
        <v>220</v>
      </c>
      <c r="AK153" s="0" t="s">
        <v>220</v>
      </c>
      <c r="AM153" s="0" t="s">
        <v>802</v>
      </c>
    </row>
    <row r="154" customFormat="false" ht="15" hidden="false" customHeight="false" outlineLevel="0" collapsed="false">
      <c r="A154" s="151" t="s">
        <v>1081</v>
      </c>
      <c r="B154" s="0" t="s">
        <v>377</v>
      </c>
      <c r="C154" s="20" t="s">
        <v>378</v>
      </c>
      <c r="D154" s="20" t="s">
        <v>1082</v>
      </c>
      <c r="F154" s="143" t="s">
        <v>561</v>
      </c>
      <c r="K154" s="151" t="s">
        <v>131</v>
      </c>
      <c r="L154" s="0" t="n">
        <v>2400</v>
      </c>
      <c r="M154" s="0" t="s">
        <v>805</v>
      </c>
      <c r="N154" s="0" t="s">
        <v>801</v>
      </c>
      <c r="O154" s="0" t="n">
        <v>5</v>
      </c>
      <c r="P154" s="0" t="n">
        <v>0</v>
      </c>
      <c r="AB154" s="0" t="s">
        <v>211</v>
      </c>
      <c r="AE154" s="0" t="s">
        <v>211</v>
      </c>
      <c r="AG154" s="0" t="s">
        <v>220</v>
      </c>
      <c r="AH154" s="0" t="s">
        <v>220</v>
      </c>
      <c r="AI154" s="0" t="s">
        <v>802</v>
      </c>
      <c r="AJ154" s="0" t="s">
        <v>220</v>
      </c>
      <c r="AK154" s="0" t="s">
        <v>220</v>
      </c>
      <c r="AM154" s="0" t="s">
        <v>802</v>
      </c>
    </row>
    <row r="155" customFormat="false" ht="15" hidden="false" customHeight="false" outlineLevel="0" collapsed="false">
      <c r="A155" s="151" t="s">
        <v>1083</v>
      </c>
      <c r="B155" s="0" t="s">
        <v>377</v>
      </c>
      <c r="C155" s="20" t="s">
        <v>378</v>
      </c>
      <c r="D155" s="20" t="s">
        <v>1084</v>
      </c>
      <c r="F155" s="143" t="s">
        <v>561</v>
      </c>
      <c r="K155" s="151" t="s">
        <v>936</v>
      </c>
      <c r="L155" s="0" t="n">
        <v>2300</v>
      </c>
      <c r="M155" s="0" t="s">
        <v>809</v>
      </c>
      <c r="N155" s="0" t="s">
        <v>806</v>
      </c>
      <c r="O155" s="0" t="n">
        <v>5</v>
      </c>
      <c r="P155" s="0" t="n">
        <v>0</v>
      </c>
      <c r="AB155" s="0" t="s">
        <v>211</v>
      </c>
      <c r="AE155" s="0" t="s">
        <v>211</v>
      </c>
      <c r="AG155" s="0" t="s">
        <v>220</v>
      </c>
      <c r="AH155" s="0" t="s">
        <v>220</v>
      </c>
      <c r="AI155" s="0" t="s">
        <v>802</v>
      </c>
      <c r="AJ155" s="0" t="s">
        <v>220</v>
      </c>
      <c r="AK155" s="0" t="s">
        <v>220</v>
      </c>
      <c r="AM155" s="0" t="s">
        <v>802</v>
      </c>
    </row>
    <row r="156" customFormat="false" ht="15" hidden="false" customHeight="false" outlineLevel="0" collapsed="false">
      <c r="A156" s="151" t="s">
        <v>1085</v>
      </c>
      <c r="B156" s="0" t="s">
        <v>377</v>
      </c>
      <c r="C156" s="20" t="s">
        <v>378</v>
      </c>
      <c r="D156" s="20" t="s">
        <v>1086</v>
      </c>
      <c r="F156" s="143" t="s">
        <v>561</v>
      </c>
      <c r="K156" s="151" t="s">
        <v>936</v>
      </c>
      <c r="L156" s="0" t="n">
        <v>3700</v>
      </c>
      <c r="M156" s="0" t="s">
        <v>800</v>
      </c>
      <c r="N156" s="0" t="s">
        <v>801</v>
      </c>
      <c r="O156" s="0" t="n">
        <v>5</v>
      </c>
      <c r="P156" s="0" t="n">
        <v>0</v>
      </c>
      <c r="AB156" s="0" t="s">
        <v>211</v>
      </c>
      <c r="AE156" s="0" t="s">
        <v>211</v>
      </c>
      <c r="AG156" s="0" t="s">
        <v>220</v>
      </c>
      <c r="AH156" s="0" t="s">
        <v>220</v>
      </c>
      <c r="AI156" s="0" t="s">
        <v>802</v>
      </c>
      <c r="AJ156" s="0" t="s">
        <v>220</v>
      </c>
      <c r="AK156" s="0" t="s">
        <v>220</v>
      </c>
      <c r="AM156" s="0" t="s">
        <v>802</v>
      </c>
    </row>
    <row r="157" customFormat="false" ht="15" hidden="false" customHeight="false" outlineLevel="0" collapsed="false">
      <c r="A157" s="151" t="s">
        <v>1087</v>
      </c>
      <c r="B157" s="0" t="s">
        <v>377</v>
      </c>
      <c r="C157" s="20" t="s">
        <v>378</v>
      </c>
      <c r="D157" s="20" t="s">
        <v>1088</v>
      </c>
      <c r="F157" s="143" t="s">
        <v>561</v>
      </c>
      <c r="K157" s="151" t="s">
        <v>131</v>
      </c>
      <c r="L157" s="0" t="n">
        <v>3500</v>
      </c>
      <c r="M157" s="0" t="s">
        <v>805</v>
      </c>
      <c r="N157" s="0" t="s">
        <v>806</v>
      </c>
      <c r="O157" s="0" t="n">
        <v>5</v>
      </c>
      <c r="P157" s="0" t="n">
        <v>0</v>
      </c>
      <c r="AB157" s="0" t="s">
        <v>211</v>
      </c>
      <c r="AE157" s="0" t="s">
        <v>211</v>
      </c>
      <c r="AG157" s="0" t="s">
        <v>220</v>
      </c>
      <c r="AH157" s="0" t="s">
        <v>220</v>
      </c>
      <c r="AI157" s="0" t="s">
        <v>802</v>
      </c>
      <c r="AJ157" s="0" t="s">
        <v>220</v>
      </c>
      <c r="AK157" s="0" t="s">
        <v>220</v>
      </c>
      <c r="AM157" s="0" t="s">
        <v>802</v>
      </c>
    </row>
    <row r="158" customFormat="false" ht="15" hidden="false" customHeight="false" outlineLevel="0" collapsed="false">
      <c r="A158" s="151" t="s">
        <v>1089</v>
      </c>
      <c r="B158" s="0" t="s">
        <v>377</v>
      </c>
      <c r="C158" s="20" t="s">
        <v>378</v>
      </c>
      <c r="D158" s="20" t="s">
        <v>1090</v>
      </c>
      <c r="F158" s="143" t="s">
        <v>561</v>
      </c>
      <c r="K158" s="151" t="s">
        <v>936</v>
      </c>
      <c r="L158" s="0" t="n">
        <v>3700</v>
      </c>
      <c r="M158" s="0" t="s">
        <v>809</v>
      </c>
      <c r="N158" s="0" t="s">
        <v>801</v>
      </c>
      <c r="O158" s="0" t="n">
        <v>5</v>
      </c>
      <c r="P158" s="0" t="n">
        <v>0</v>
      </c>
      <c r="AB158" s="0" t="s">
        <v>211</v>
      </c>
      <c r="AE158" s="0" t="s">
        <v>211</v>
      </c>
      <c r="AG158" s="0" t="s">
        <v>220</v>
      </c>
      <c r="AH158" s="0" t="s">
        <v>220</v>
      </c>
      <c r="AI158" s="0" t="s">
        <v>802</v>
      </c>
      <c r="AJ158" s="0" t="s">
        <v>220</v>
      </c>
      <c r="AK158" s="0" t="s">
        <v>220</v>
      </c>
      <c r="AM158" s="0" t="s">
        <v>802</v>
      </c>
    </row>
    <row r="159" customFormat="false" ht="15" hidden="false" customHeight="false" outlineLevel="0" collapsed="false">
      <c r="A159" s="151" t="s">
        <v>1091</v>
      </c>
      <c r="B159" s="0" t="s">
        <v>377</v>
      </c>
      <c r="C159" s="20" t="s">
        <v>378</v>
      </c>
      <c r="D159" s="20" t="s">
        <v>1092</v>
      </c>
      <c r="F159" s="143" t="s">
        <v>561</v>
      </c>
      <c r="K159" s="151" t="s">
        <v>131</v>
      </c>
      <c r="L159" s="0" t="n">
        <v>3700</v>
      </c>
      <c r="M159" s="0" t="s">
        <v>800</v>
      </c>
      <c r="N159" s="0" t="s">
        <v>806</v>
      </c>
      <c r="O159" s="0" t="n">
        <v>5</v>
      </c>
      <c r="P159" s="0" t="n">
        <v>0</v>
      </c>
      <c r="AB159" s="0" t="s">
        <v>211</v>
      </c>
      <c r="AE159" s="0" t="s">
        <v>211</v>
      </c>
      <c r="AG159" s="0" t="s">
        <v>220</v>
      </c>
      <c r="AH159" s="0" t="s">
        <v>220</v>
      </c>
      <c r="AI159" s="0" t="s">
        <v>802</v>
      </c>
      <c r="AJ159" s="0" t="s">
        <v>220</v>
      </c>
      <c r="AK159" s="0" t="s">
        <v>220</v>
      </c>
      <c r="AM159" s="0" t="s">
        <v>802</v>
      </c>
    </row>
    <row r="160" customFormat="false" ht="15" hidden="false" customHeight="false" outlineLevel="0" collapsed="false">
      <c r="A160" s="151" t="s">
        <v>1093</v>
      </c>
      <c r="B160" s="0" t="s">
        <v>377</v>
      </c>
      <c r="C160" s="20" t="s">
        <v>378</v>
      </c>
      <c r="D160" s="20" t="s">
        <v>1094</v>
      </c>
      <c r="F160" s="143" t="s">
        <v>561</v>
      </c>
      <c r="K160" s="151" t="s">
        <v>936</v>
      </c>
      <c r="L160" s="0" t="n">
        <v>2400</v>
      </c>
      <c r="M160" s="0" t="s">
        <v>805</v>
      </c>
      <c r="N160" s="0" t="s">
        <v>801</v>
      </c>
      <c r="O160" s="0" t="n">
        <v>5</v>
      </c>
      <c r="P160" s="0" t="n">
        <v>0</v>
      </c>
      <c r="AB160" s="0" t="s">
        <v>211</v>
      </c>
      <c r="AE160" s="0" t="s">
        <v>211</v>
      </c>
      <c r="AG160" s="0" t="s">
        <v>220</v>
      </c>
      <c r="AH160" s="0" t="s">
        <v>220</v>
      </c>
      <c r="AI160" s="0" t="s">
        <v>802</v>
      </c>
      <c r="AJ160" s="0" t="s">
        <v>220</v>
      </c>
      <c r="AK160" s="0" t="s">
        <v>220</v>
      </c>
      <c r="AM160" s="0" t="s">
        <v>802</v>
      </c>
    </row>
    <row r="161" customFormat="false" ht="15" hidden="false" customHeight="false" outlineLevel="0" collapsed="false">
      <c r="A161" s="151" t="s">
        <v>1095</v>
      </c>
      <c r="B161" s="0" t="s">
        <v>377</v>
      </c>
      <c r="C161" s="20" t="s">
        <v>378</v>
      </c>
      <c r="D161" s="20" t="s">
        <v>1096</v>
      </c>
      <c r="F161" s="143" t="s">
        <v>561</v>
      </c>
      <c r="K161" s="151" t="s">
        <v>131</v>
      </c>
      <c r="L161" s="0" t="n">
        <v>2300</v>
      </c>
      <c r="M161" s="0" t="s">
        <v>809</v>
      </c>
      <c r="N161" s="0" t="s">
        <v>806</v>
      </c>
      <c r="O161" s="0" t="n">
        <v>5</v>
      </c>
      <c r="P161" s="0" t="n">
        <v>0</v>
      </c>
      <c r="AB161" s="0" t="s">
        <v>211</v>
      </c>
      <c r="AE161" s="0" t="s">
        <v>211</v>
      </c>
      <c r="AG161" s="0" t="s">
        <v>220</v>
      </c>
      <c r="AH161" s="0" t="s">
        <v>220</v>
      </c>
      <c r="AI161" s="0" t="s">
        <v>802</v>
      </c>
      <c r="AJ161" s="0" t="s">
        <v>220</v>
      </c>
      <c r="AK161" s="0" t="s">
        <v>220</v>
      </c>
      <c r="AM161" s="0" t="s">
        <v>802</v>
      </c>
    </row>
    <row r="162" customFormat="false" ht="15" hidden="false" customHeight="false" outlineLevel="0" collapsed="false">
      <c r="A162" s="151" t="s">
        <v>1097</v>
      </c>
      <c r="B162" s="0" t="s">
        <v>377</v>
      </c>
      <c r="C162" s="20" t="s">
        <v>378</v>
      </c>
      <c r="D162" s="20" t="s">
        <v>563</v>
      </c>
      <c r="F162" s="143" t="s">
        <v>563</v>
      </c>
      <c r="K162" s="151" t="s">
        <v>936</v>
      </c>
      <c r="L162" s="0" t="n">
        <v>3700</v>
      </c>
      <c r="M162" s="0" t="s">
        <v>800</v>
      </c>
      <c r="N162" s="0" t="s">
        <v>801</v>
      </c>
      <c r="O162" s="0" t="n">
        <v>5</v>
      </c>
      <c r="P162" s="0" t="n">
        <v>0</v>
      </c>
      <c r="AB162" s="0" t="s">
        <v>211</v>
      </c>
      <c r="AE162" s="0" t="s">
        <v>211</v>
      </c>
      <c r="AG162" s="0" t="s">
        <v>220</v>
      </c>
      <c r="AH162" s="0" t="s">
        <v>220</v>
      </c>
      <c r="AI162" s="0" t="s">
        <v>802</v>
      </c>
      <c r="AJ162" s="0" t="s">
        <v>220</v>
      </c>
      <c r="AK162" s="0" t="s">
        <v>220</v>
      </c>
      <c r="AM162" s="0" t="s">
        <v>802</v>
      </c>
    </row>
    <row r="163" customFormat="false" ht="15" hidden="false" customHeight="false" outlineLevel="0" collapsed="false">
      <c r="A163" s="151" t="s">
        <v>1098</v>
      </c>
      <c r="B163" s="0" t="s">
        <v>377</v>
      </c>
      <c r="C163" s="20" t="s">
        <v>378</v>
      </c>
      <c r="D163" s="20" t="s">
        <v>1099</v>
      </c>
      <c r="F163" s="143" t="s">
        <v>563</v>
      </c>
      <c r="K163" s="151" t="s">
        <v>936</v>
      </c>
      <c r="L163" s="0" t="n">
        <v>3500</v>
      </c>
      <c r="M163" s="0" t="s">
        <v>805</v>
      </c>
      <c r="N163" s="0" t="s">
        <v>806</v>
      </c>
      <c r="O163" s="0" t="n">
        <v>5</v>
      </c>
      <c r="P163" s="0" t="n">
        <v>0</v>
      </c>
      <c r="AB163" s="0" t="s">
        <v>211</v>
      </c>
      <c r="AE163" s="0" t="s">
        <v>211</v>
      </c>
      <c r="AG163" s="0" t="s">
        <v>220</v>
      </c>
      <c r="AH163" s="0" t="s">
        <v>220</v>
      </c>
      <c r="AI163" s="0" t="s">
        <v>802</v>
      </c>
      <c r="AJ163" s="0" t="s">
        <v>220</v>
      </c>
      <c r="AK163" s="0" t="s">
        <v>220</v>
      </c>
      <c r="AM163" s="0" t="s">
        <v>802</v>
      </c>
    </row>
    <row r="164" customFormat="false" ht="15" hidden="false" customHeight="false" outlineLevel="0" collapsed="false">
      <c r="A164" s="151" t="s">
        <v>1100</v>
      </c>
      <c r="B164" s="0" t="s">
        <v>377</v>
      </c>
      <c r="C164" s="20" t="s">
        <v>378</v>
      </c>
      <c r="D164" s="20" t="s">
        <v>565</v>
      </c>
      <c r="F164" s="143" t="s">
        <v>565</v>
      </c>
      <c r="K164" s="151" t="s">
        <v>936</v>
      </c>
      <c r="L164" s="0" t="n">
        <v>3700</v>
      </c>
      <c r="M164" s="0" t="s">
        <v>809</v>
      </c>
      <c r="N164" s="0" t="s">
        <v>801</v>
      </c>
      <c r="O164" s="0" t="n">
        <v>5</v>
      </c>
      <c r="P164" s="0" t="n">
        <v>0</v>
      </c>
      <c r="AB164" s="0" t="s">
        <v>211</v>
      </c>
      <c r="AE164" s="0" t="s">
        <v>211</v>
      </c>
      <c r="AG164" s="0" t="s">
        <v>220</v>
      </c>
      <c r="AH164" s="0" t="s">
        <v>220</v>
      </c>
      <c r="AI164" s="0" t="s">
        <v>802</v>
      </c>
      <c r="AJ164" s="0" t="s">
        <v>220</v>
      </c>
      <c r="AK164" s="0" t="s">
        <v>220</v>
      </c>
      <c r="AM164" s="0" t="s">
        <v>802</v>
      </c>
    </row>
    <row r="165" customFormat="false" ht="15" hidden="false" customHeight="false" outlineLevel="0" collapsed="false">
      <c r="A165" s="151" t="s">
        <v>1101</v>
      </c>
      <c r="B165" s="0" t="s">
        <v>377</v>
      </c>
      <c r="C165" s="20" t="s">
        <v>378</v>
      </c>
      <c r="D165" s="20" t="s">
        <v>1102</v>
      </c>
      <c r="F165" s="143" t="s">
        <v>567</v>
      </c>
      <c r="K165" s="151" t="s">
        <v>799</v>
      </c>
      <c r="L165" s="0" t="n">
        <v>3700</v>
      </c>
      <c r="M165" s="0" t="s">
        <v>800</v>
      </c>
      <c r="N165" s="0" t="s">
        <v>806</v>
      </c>
      <c r="O165" s="0" t="n">
        <v>8</v>
      </c>
      <c r="P165" s="0" t="n">
        <v>0</v>
      </c>
      <c r="AB165" s="0" t="s">
        <v>211</v>
      </c>
      <c r="AE165" s="0" t="s">
        <v>211</v>
      </c>
      <c r="AG165" s="0" t="s">
        <v>220</v>
      </c>
      <c r="AH165" s="0" t="s">
        <v>220</v>
      </c>
      <c r="AI165" s="0" t="s">
        <v>802</v>
      </c>
      <c r="AJ165" s="0" t="s">
        <v>220</v>
      </c>
      <c r="AK165" s="0" t="s">
        <v>220</v>
      </c>
      <c r="AM165" s="0" t="s">
        <v>802</v>
      </c>
    </row>
    <row r="166" customFormat="false" ht="15" hidden="false" customHeight="false" outlineLevel="0" collapsed="false">
      <c r="A166" s="151" t="s">
        <v>1103</v>
      </c>
      <c r="B166" s="0" t="s">
        <v>377</v>
      </c>
      <c r="C166" s="20" t="s">
        <v>378</v>
      </c>
      <c r="D166" s="20" t="s">
        <v>1104</v>
      </c>
      <c r="F166" s="143" t="s">
        <v>567</v>
      </c>
      <c r="K166" s="151" t="s">
        <v>799</v>
      </c>
      <c r="L166" s="0" t="n">
        <v>2400</v>
      </c>
      <c r="M166" s="0" t="s">
        <v>805</v>
      </c>
      <c r="N166" s="0" t="s">
        <v>801</v>
      </c>
      <c r="O166" s="0" t="n">
        <v>8</v>
      </c>
      <c r="P166" s="0" t="n">
        <v>0</v>
      </c>
      <c r="AB166" s="0" t="s">
        <v>211</v>
      </c>
      <c r="AE166" s="0" t="s">
        <v>211</v>
      </c>
      <c r="AG166" s="0" t="s">
        <v>220</v>
      </c>
      <c r="AH166" s="0" t="s">
        <v>220</v>
      </c>
      <c r="AI166" s="0" t="s">
        <v>802</v>
      </c>
      <c r="AJ166" s="0" t="s">
        <v>220</v>
      </c>
      <c r="AK166" s="0" t="s">
        <v>220</v>
      </c>
      <c r="AM166" s="0" t="s">
        <v>802</v>
      </c>
    </row>
    <row r="167" customFormat="false" ht="15" hidden="false" customHeight="false" outlineLevel="0" collapsed="false">
      <c r="A167" s="151" t="s">
        <v>1105</v>
      </c>
      <c r="B167" s="0" t="s">
        <v>377</v>
      </c>
      <c r="C167" s="20" t="s">
        <v>378</v>
      </c>
      <c r="D167" s="20" t="s">
        <v>1106</v>
      </c>
      <c r="F167" s="143" t="s">
        <v>567</v>
      </c>
      <c r="K167" s="151" t="s">
        <v>799</v>
      </c>
      <c r="L167" s="0" t="n">
        <v>2300</v>
      </c>
      <c r="M167" s="0" t="s">
        <v>809</v>
      </c>
      <c r="N167" s="0" t="s">
        <v>806</v>
      </c>
      <c r="O167" s="0" t="n">
        <v>8</v>
      </c>
      <c r="P167" s="0" t="n">
        <v>0</v>
      </c>
      <c r="AB167" s="0" t="s">
        <v>211</v>
      </c>
      <c r="AE167" s="0" t="s">
        <v>211</v>
      </c>
      <c r="AG167" s="0" t="s">
        <v>220</v>
      </c>
      <c r="AH167" s="0" t="s">
        <v>220</v>
      </c>
      <c r="AI167" s="0" t="s">
        <v>802</v>
      </c>
      <c r="AJ167" s="0" t="s">
        <v>220</v>
      </c>
      <c r="AK167" s="0" t="s">
        <v>220</v>
      </c>
      <c r="AM167" s="0" t="s">
        <v>802</v>
      </c>
    </row>
    <row r="168" customFormat="false" ht="15" hidden="false" customHeight="false" outlineLevel="0" collapsed="false">
      <c r="A168" s="151" t="s">
        <v>1107</v>
      </c>
      <c r="B168" s="0" t="s">
        <v>377</v>
      </c>
      <c r="C168" s="20" t="s">
        <v>378</v>
      </c>
      <c r="D168" s="20" t="s">
        <v>1108</v>
      </c>
      <c r="F168" s="143" t="s">
        <v>567</v>
      </c>
      <c r="K168" s="151" t="s">
        <v>799</v>
      </c>
      <c r="L168" s="0" t="n">
        <v>3700</v>
      </c>
      <c r="M168" s="0" t="s">
        <v>800</v>
      </c>
      <c r="N168" s="0" t="s">
        <v>801</v>
      </c>
      <c r="O168" s="0" t="n">
        <v>8</v>
      </c>
      <c r="P168" s="0" t="n">
        <v>0</v>
      </c>
      <c r="AB168" s="0" t="s">
        <v>211</v>
      </c>
      <c r="AE168" s="0" t="s">
        <v>211</v>
      </c>
      <c r="AG168" s="0" t="s">
        <v>220</v>
      </c>
      <c r="AH168" s="0" t="s">
        <v>220</v>
      </c>
      <c r="AI168" s="0" t="s">
        <v>802</v>
      </c>
      <c r="AJ168" s="0" t="s">
        <v>220</v>
      </c>
      <c r="AK168" s="0" t="s">
        <v>220</v>
      </c>
      <c r="AM168" s="0" t="s">
        <v>802</v>
      </c>
    </row>
    <row r="169" customFormat="false" ht="15" hidden="false" customHeight="false" outlineLevel="0" collapsed="false">
      <c r="A169" s="151" t="s">
        <v>1109</v>
      </c>
      <c r="B169" s="0" t="s">
        <v>377</v>
      </c>
      <c r="C169" s="20" t="s">
        <v>378</v>
      </c>
      <c r="D169" s="20" t="s">
        <v>1110</v>
      </c>
      <c r="F169" s="143" t="s">
        <v>567</v>
      </c>
      <c r="K169" s="151" t="s">
        <v>799</v>
      </c>
      <c r="L169" s="0" t="n">
        <v>3500</v>
      </c>
      <c r="M169" s="0" t="s">
        <v>805</v>
      </c>
      <c r="N169" s="0" t="s">
        <v>806</v>
      </c>
      <c r="O169" s="0" t="n">
        <v>8</v>
      </c>
      <c r="P169" s="0" t="n">
        <v>0</v>
      </c>
      <c r="AB169" s="0" t="s">
        <v>211</v>
      </c>
      <c r="AE169" s="0" t="s">
        <v>211</v>
      </c>
      <c r="AG169" s="0" t="s">
        <v>220</v>
      </c>
      <c r="AH169" s="0" t="s">
        <v>220</v>
      </c>
      <c r="AI169" s="0" t="s">
        <v>802</v>
      </c>
      <c r="AJ169" s="0" t="s">
        <v>220</v>
      </c>
      <c r="AK169" s="0" t="s">
        <v>220</v>
      </c>
      <c r="AM169" s="0" t="s">
        <v>802</v>
      </c>
    </row>
    <row r="170" customFormat="false" ht="15" hidden="false" customHeight="false" outlineLevel="0" collapsed="false">
      <c r="A170" s="151" t="s">
        <v>1111</v>
      </c>
      <c r="B170" s="0" t="s">
        <v>377</v>
      </c>
      <c r="C170" s="20" t="s">
        <v>378</v>
      </c>
      <c r="D170" s="20" t="s">
        <v>1112</v>
      </c>
      <c r="F170" s="143" t="s">
        <v>567</v>
      </c>
      <c r="K170" s="151" t="s">
        <v>799</v>
      </c>
      <c r="L170" s="0" t="n">
        <v>3700</v>
      </c>
      <c r="M170" s="0" t="s">
        <v>809</v>
      </c>
      <c r="N170" s="0" t="s">
        <v>801</v>
      </c>
      <c r="O170" s="0" t="n">
        <v>8</v>
      </c>
      <c r="P170" s="0" t="n">
        <v>0</v>
      </c>
      <c r="AB170" s="0" t="s">
        <v>211</v>
      </c>
      <c r="AE170" s="0" t="s">
        <v>211</v>
      </c>
      <c r="AG170" s="0" t="s">
        <v>220</v>
      </c>
      <c r="AH170" s="0" t="s">
        <v>220</v>
      </c>
      <c r="AI170" s="0" t="s">
        <v>802</v>
      </c>
      <c r="AJ170" s="0" t="s">
        <v>220</v>
      </c>
      <c r="AK170" s="0" t="s">
        <v>220</v>
      </c>
      <c r="AM170" s="0" t="s">
        <v>802</v>
      </c>
    </row>
    <row r="171" customFormat="false" ht="15" hidden="false" customHeight="false" outlineLevel="0" collapsed="false">
      <c r="A171" s="151" t="s">
        <v>1113</v>
      </c>
      <c r="B171" s="0" t="s">
        <v>377</v>
      </c>
      <c r="C171" s="20" t="s">
        <v>378</v>
      </c>
      <c r="D171" s="20" t="s">
        <v>1114</v>
      </c>
      <c r="F171" s="143" t="s">
        <v>569</v>
      </c>
      <c r="K171" s="151" t="s">
        <v>1115</v>
      </c>
      <c r="L171" s="0" t="n">
        <v>3700</v>
      </c>
      <c r="M171" s="0" t="s">
        <v>800</v>
      </c>
      <c r="N171" s="0" t="s">
        <v>806</v>
      </c>
      <c r="O171" s="0" t="n">
        <v>9</v>
      </c>
      <c r="P171" s="0" t="n">
        <v>0</v>
      </c>
      <c r="AC171" s="0" t="s">
        <v>211</v>
      </c>
      <c r="AD171" s="0" t="s">
        <v>802</v>
      </c>
      <c r="AE171" s="0" t="s">
        <v>211</v>
      </c>
      <c r="AF171" s="0" t="s">
        <v>220</v>
      </c>
      <c r="AI171" s="0" t="s">
        <v>802</v>
      </c>
      <c r="AL171" s="0" t="s">
        <v>220</v>
      </c>
      <c r="AM171" s="0" t="s">
        <v>802</v>
      </c>
    </row>
    <row r="172" customFormat="false" ht="15" hidden="false" customHeight="false" outlineLevel="0" collapsed="false">
      <c r="A172" s="151" t="s">
        <v>1116</v>
      </c>
      <c r="B172" s="0" t="s">
        <v>377</v>
      </c>
      <c r="C172" s="20" t="s">
        <v>378</v>
      </c>
      <c r="D172" s="20" t="s">
        <v>571</v>
      </c>
      <c r="F172" s="143" t="s">
        <v>571</v>
      </c>
      <c r="K172" s="151" t="s">
        <v>131</v>
      </c>
      <c r="L172" s="0" t="n">
        <v>2400</v>
      </c>
      <c r="M172" s="0" t="s">
        <v>805</v>
      </c>
      <c r="N172" s="0" t="s">
        <v>801</v>
      </c>
      <c r="O172" s="0" t="n">
        <v>5</v>
      </c>
      <c r="P172" s="0" t="n">
        <v>0</v>
      </c>
      <c r="AB172" s="0" t="s">
        <v>211</v>
      </c>
      <c r="AE172" s="0" t="s">
        <v>211</v>
      </c>
      <c r="AG172" s="0" t="s">
        <v>220</v>
      </c>
      <c r="AH172" s="0" t="s">
        <v>220</v>
      </c>
      <c r="AI172" s="0" t="s">
        <v>802</v>
      </c>
      <c r="AJ172" s="0" t="s">
        <v>220</v>
      </c>
      <c r="AK172" s="0" t="s">
        <v>220</v>
      </c>
      <c r="AM172" s="0" t="s">
        <v>802</v>
      </c>
    </row>
    <row r="173" customFormat="false" ht="15" hidden="false" customHeight="false" outlineLevel="0" collapsed="false">
      <c r="A173" s="151" t="s">
        <v>1117</v>
      </c>
      <c r="B173" s="0" t="s">
        <v>377</v>
      </c>
      <c r="C173" s="20" t="s">
        <v>378</v>
      </c>
      <c r="D173" s="20" t="s">
        <v>1118</v>
      </c>
      <c r="F173" s="143" t="s">
        <v>573</v>
      </c>
      <c r="K173" s="151" t="s">
        <v>1115</v>
      </c>
      <c r="L173" s="0" t="n">
        <v>2300</v>
      </c>
      <c r="M173" s="0" t="s">
        <v>809</v>
      </c>
      <c r="N173" s="0" t="s">
        <v>806</v>
      </c>
      <c r="O173" s="0" t="n">
        <v>3</v>
      </c>
      <c r="P173" s="0" t="n">
        <v>0</v>
      </c>
      <c r="T173" s="0" t="s">
        <v>802</v>
      </c>
      <c r="AB173" s="0" t="s">
        <v>211</v>
      </c>
      <c r="AE173" s="0" t="s">
        <v>211</v>
      </c>
      <c r="AG173" s="0" t="s">
        <v>220</v>
      </c>
      <c r="AH173" s="0" t="s">
        <v>220</v>
      </c>
      <c r="AI173" s="0" t="s">
        <v>802</v>
      </c>
      <c r="AJ173" s="0" t="s">
        <v>220</v>
      </c>
      <c r="AK173" s="0" t="s">
        <v>220</v>
      </c>
      <c r="AM173" s="0" t="s">
        <v>802</v>
      </c>
    </row>
    <row r="174" customFormat="false" ht="15" hidden="false" customHeight="false" outlineLevel="0" collapsed="false">
      <c r="A174" s="151" t="s">
        <v>1119</v>
      </c>
      <c r="B174" s="0" t="s">
        <v>377</v>
      </c>
      <c r="C174" s="20" t="s">
        <v>378</v>
      </c>
      <c r="D174" s="20" t="s">
        <v>1120</v>
      </c>
      <c r="F174" s="143" t="s">
        <v>573</v>
      </c>
      <c r="K174" s="151" t="s">
        <v>1115</v>
      </c>
      <c r="L174" s="0" t="n">
        <v>3700</v>
      </c>
      <c r="M174" s="0" t="s">
        <v>800</v>
      </c>
      <c r="N174" s="0" t="s">
        <v>801</v>
      </c>
      <c r="O174" s="0" t="n">
        <v>6</v>
      </c>
      <c r="P174" s="0" t="n">
        <v>0</v>
      </c>
      <c r="AB174" s="0" t="s">
        <v>211</v>
      </c>
      <c r="AE174" s="0" t="s">
        <v>211</v>
      </c>
      <c r="AG174" s="0" t="s">
        <v>220</v>
      </c>
      <c r="AH174" s="0" t="s">
        <v>220</v>
      </c>
      <c r="AI174" s="0" t="s">
        <v>802</v>
      </c>
      <c r="AJ174" s="0" t="s">
        <v>220</v>
      </c>
      <c r="AK174" s="0" t="s">
        <v>220</v>
      </c>
      <c r="AM174" s="0" t="s">
        <v>802</v>
      </c>
    </row>
    <row r="175" customFormat="false" ht="15" hidden="false" customHeight="false" outlineLevel="0" collapsed="false">
      <c r="A175" s="151" t="s">
        <v>1121</v>
      </c>
      <c r="B175" s="0" t="s">
        <v>377</v>
      </c>
      <c r="C175" s="20" t="s">
        <v>378</v>
      </c>
      <c r="D175" s="20" t="s">
        <v>1122</v>
      </c>
      <c r="F175" s="143" t="s">
        <v>573</v>
      </c>
      <c r="K175" s="151" t="s">
        <v>1115</v>
      </c>
      <c r="L175" s="0" t="n">
        <v>3500</v>
      </c>
      <c r="M175" s="0" t="s">
        <v>805</v>
      </c>
      <c r="N175" s="0" t="s">
        <v>806</v>
      </c>
      <c r="O175" s="0" t="n">
        <v>9</v>
      </c>
      <c r="P175" s="0" t="n">
        <v>0</v>
      </c>
      <c r="AC175" s="0" t="s">
        <v>211</v>
      </c>
      <c r="AD175" s="0" t="s">
        <v>802</v>
      </c>
      <c r="AE175" s="0" t="s">
        <v>211</v>
      </c>
      <c r="AF175" s="0" t="s">
        <v>220</v>
      </c>
      <c r="AI175" s="0" t="s">
        <v>802</v>
      </c>
      <c r="AL175" s="0" t="s">
        <v>220</v>
      </c>
      <c r="AM175" s="0" t="s">
        <v>802</v>
      </c>
    </row>
    <row r="176" customFormat="false" ht="15" hidden="false" customHeight="false" outlineLevel="0" collapsed="false">
      <c r="A176" s="151" t="s">
        <v>1123</v>
      </c>
      <c r="B176" s="0" t="s">
        <v>377</v>
      </c>
      <c r="C176" s="20" t="s">
        <v>378</v>
      </c>
      <c r="D176" s="20" t="s">
        <v>1124</v>
      </c>
      <c r="F176" s="143" t="s">
        <v>573</v>
      </c>
      <c r="K176" s="151" t="s">
        <v>1115</v>
      </c>
      <c r="L176" s="0" t="n">
        <v>3700</v>
      </c>
      <c r="M176" s="0" t="s">
        <v>809</v>
      </c>
      <c r="N176" s="0" t="s">
        <v>801</v>
      </c>
      <c r="O176" s="0" t="n">
        <v>9</v>
      </c>
      <c r="P176" s="0" t="n">
        <v>0</v>
      </c>
      <c r="AC176" s="0" t="s">
        <v>211</v>
      </c>
      <c r="AD176" s="0" t="s">
        <v>802</v>
      </c>
      <c r="AE176" s="0" t="s">
        <v>211</v>
      </c>
      <c r="AF176" s="0" t="s">
        <v>220</v>
      </c>
      <c r="AI176" s="0" t="s">
        <v>802</v>
      </c>
      <c r="AL176" s="0" t="s">
        <v>220</v>
      </c>
      <c r="AM176" s="0" t="s">
        <v>802</v>
      </c>
    </row>
    <row r="177" customFormat="false" ht="15" hidden="false" customHeight="false" outlineLevel="0" collapsed="false">
      <c r="A177" s="151" t="s">
        <v>1125</v>
      </c>
      <c r="B177" s="0" t="s">
        <v>377</v>
      </c>
      <c r="C177" s="20" t="s">
        <v>378</v>
      </c>
      <c r="D177" s="20" t="s">
        <v>1126</v>
      </c>
      <c r="F177" s="143" t="s">
        <v>573</v>
      </c>
      <c r="K177" s="151" t="s">
        <v>1115</v>
      </c>
      <c r="L177" s="0" t="n">
        <v>3700</v>
      </c>
      <c r="M177" s="0" t="s">
        <v>800</v>
      </c>
      <c r="N177" s="0" t="s">
        <v>806</v>
      </c>
      <c r="O177" s="0" t="n">
        <v>9</v>
      </c>
      <c r="P177" s="0" t="n">
        <v>0</v>
      </c>
      <c r="AC177" s="0" t="s">
        <v>211</v>
      </c>
      <c r="AD177" s="0" t="s">
        <v>802</v>
      </c>
      <c r="AE177" s="0" t="s">
        <v>211</v>
      </c>
      <c r="AF177" s="0" t="s">
        <v>220</v>
      </c>
      <c r="AI177" s="0" t="s">
        <v>802</v>
      </c>
      <c r="AL177" s="0" t="s">
        <v>220</v>
      </c>
      <c r="AM177" s="0" t="s">
        <v>802</v>
      </c>
    </row>
    <row r="178" customFormat="false" ht="15" hidden="false" customHeight="false" outlineLevel="0" collapsed="false">
      <c r="A178" s="151" t="s">
        <v>1127</v>
      </c>
      <c r="B178" s="0" t="s">
        <v>377</v>
      </c>
      <c r="C178" s="20" t="s">
        <v>378</v>
      </c>
      <c r="D178" s="20" t="s">
        <v>1128</v>
      </c>
      <c r="F178" s="143" t="s">
        <v>573</v>
      </c>
      <c r="K178" s="151" t="s">
        <v>1115</v>
      </c>
      <c r="L178" s="0" t="n">
        <v>2400</v>
      </c>
      <c r="M178" s="0" t="s">
        <v>805</v>
      </c>
      <c r="N178" s="0" t="s">
        <v>801</v>
      </c>
      <c r="O178" s="0" t="n">
        <v>9</v>
      </c>
      <c r="P178" s="0" t="n">
        <v>0</v>
      </c>
      <c r="AC178" s="0" t="s">
        <v>211</v>
      </c>
      <c r="AD178" s="0" t="s">
        <v>802</v>
      </c>
      <c r="AE178" s="0" t="s">
        <v>211</v>
      </c>
      <c r="AF178" s="0" t="s">
        <v>220</v>
      </c>
      <c r="AI178" s="0" t="s">
        <v>802</v>
      </c>
      <c r="AL178" s="0" t="s">
        <v>220</v>
      </c>
      <c r="AM178" s="0" t="s">
        <v>802</v>
      </c>
    </row>
    <row r="179" customFormat="false" ht="15" hidden="false" customHeight="false" outlineLevel="0" collapsed="false">
      <c r="A179" s="151" t="s">
        <v>1129</v>
      </c>
      <c r="B179" s="0" t="s">
        <v>377</v>
      </c>
      <c r="C179" s="20" t="s">
        <v>378</v>
      </c>
      <c r="D179" s="20" t="s">
        <v>1130</v>
      </c>
      <c r="F179" s="143" t="s">
        <v>573</v>
      </c>
      <c r="K179" s="151" t="s">
        <v>122</v>
      </c>
      <c r="L179" s="0" t="n">
        <v>2300</v>
      </c>
      <c r="M179" s="0" t="s">
        <v>809</v>
      </c>
      <c r="N179" s="0" t="s">
        <v>806</v>
      </c>
      <c r="O179" s="0" t="n">
        <v>3</v>
      </c>
      <c r="P179" s="0" t="n">
        <v>0</v>
      </c>
      <c r="U179" s="0" t="s">
        <v>802</v>
      </c>
    </row>
    <row r="180" customFormat="false" ht="15" hidden="false" customHeight="false" outlineLevel="0" collapsed="false">
      <c r="A180" s="151" t="s">
        <v>1131</v>
      </c>
      <c r="B180" s="0" t="s">
        <v>377</v>
      </c>
      <c r="C180" s="20" t="s">
        <v>378</v>
      </c>
      <c r="D180" s="20" t="s">
        <v>1132</v>
      </c>
      <c r="F180" s="143" t="s">
        <v>575</v>
      </c>
      <c r="K180" s="151" t="s">
        <v>799</v>
      </c>
      <c r="L180" s="0" t="n">
        <v>3700</v>
      </c>
      <c r="M180" s="0" t="s">
        <v>800</v>
      </c>
      <c r="N180" s="0" t="s">
        <v>801</v>
      </c>
      <c r="O180" s="0" t="n">
        <v>8</v>
      </c>
      <c r="P180" s="0" t="n">
        <v>0</v>
      </c>
      <c r="AB180" s="0" t="s">
        <v>211</v>
      </c>
      <c r="AE180" s="0" t="s">
        <v>211</v>
      </c>
      <c r="AG180" s="0" t="s">
        <v>220</v>
      </c>
      <c r="AH180" s="0" t="s">
        <v>220</v>
      </c>
      <c r="AI180" s="0" t="s">
        <v>802</v>
      </c>
      <c r="AJ180" s="0" t="s">
        <v>220</v>
      </c>
      <c r="AK180" s="0" t="s">
        <v>220</v>
      </c>
      <c r="AM180" s="0" t="s">
        <v>802</v>
      </c>
    </row>
    <row r="181" customFormat="false" ht="15" hidden="false" customHeight="false" outlineLevel="0" collapsed="false">
      <c r="A181" s="151" t="s">
        <v>1133</v>
      </c>
      <c r="B181" s="0" t="s">
        <v>377</v>
      </c>
      <c r="C181" s="20" t="s">
        <v>378</v>
      </c>
      <c r="D181" s="20" t="s">
        <v>1134</v>
      </c>
      <c r="F181" s="143" t="s">
        <v>575</v>
      </c>
      <c r="K181" s="151" t="s">
        <v>799</v>
      </c>
      <c r="L181" s="0" t="n">
        <v>3500</v>
      </c>
      <c r="M181" s="0" t="s">
        <v>805</v>
      </c>
      <c r="N181" s="0" t="s">
        <v>806</v>
      </c>
      <c r="O181" s="0" t="n">
        <v>8</v>
      </c>
      <c r="P181" s="0" t="n">
        <v>0</v>
      </c>
      <c r="AB181" s="0" t="s">
        <v>211</v>
      </c>
      <c r="AE181" s="0" t="s">
        <v>211</v>
      </c>
      <c r="AG181" s="0" t="s">
        <v>220</v>
      </c>
      <c r="AH181" s="0" t="s">
        <v>220</v>
      </c>
      <c r="AI181" s="0" t="s">
        <v>802</v>
      </c>
      <c r="AJ181" s="0" t="s">
        <v>220</v>
      </c>
      <c r="AK181" s="0" t="s">
        <v>220</v>
      </c>
      <c r="AM181" s="0" t="s">
        <v>802</v>
      </c>
    </row>
    <row r="182" customFormat="false" ht="15" hidden="false" customHeight="false" outlineLevel="0" collapsed="false">
      <c r="A182" s="151" t="s">
        <v>1135</v>
      </c>
      <c r="B182" s="0" t="s">
        <v>377</v>
      </c>
      <c r="C182" s="20" t="s">
        <v>378</v>
      </c>
      <c r="D182" s="20" t="s">
        <v>1136</v>
      </c>
      <c r="F182" s="143" t="s">
        <v>575</v>
      </c>
      <c r="K182" s="151" t="s">
        <v>799</v>
      </c>
      <c r="L182" s="0" t="n">
        <v>3700</v>
      </c>
      <c r="M182" s="0" t="s">
        <v>809</v>
      </c>
      <c r="N182" s="0" t="s">
        <v>801</v>
      </c>
      <c r="O182" s="0" t="n">
        <v>8</v>
      </c>
      <c r="P182" s="0" t="n">
        <v>0</v>
      </c>
      <c r="AB182" s="0" t="s">
        <v>211</v>
      </c>
      <c r="AE182" s="0" t="s">
        <v>211</v>
      </c>
      <c r="AG182" s="0" t="s">
        <v>220</v>
      </c>
      <c r="AH182" s="0" t="s">
        <v>220</v>
      </c>
      <c r="AI182" s="0" t="s">
        <v>802</v>
      </c>
      <c r="AJ182" s="0" t="s">
        <v>220</v>
      </c>
      <c r="AK182" s="0" t="s">
        <v>220</v>
      </c>
      <c r="AM182" s="0" t="s">
        <v>802</v>
      </c>
    </row>
    <row r="183" customFormat="false" ht="15" hidden="false" customHeight="false" outlineLevel="0" collapsed="false">
      <c r="A183" s="151" t="s">
        <v>1137</v>
      </c>
      <c r="B183" s="0" t="s">
        <v>377</v>
      </c>
      <c r="C183" s="20" t="s">
        <v>378</v>
      </c>
      <c r="D183" s="20" t="s">
        <v>577</v>
      </c>
      <c r="F183" s="143" t="s">
        <v>577</v>
      </c>
      <c r="K183" s="151" t="s">
        <v>799</v>
      </c>
      <c r="L183" s="0" t="n">
        <v>3700</v>
      </c>
      <c r="M183" s="0" t="s">
        <v>800</v>
      </c>
      <c r="N183" s="0" t="s">
        <v>806</v>
      </c>
      <c r="O183" s="0" t="n">
        <v>8</v>
      </c>
      <c r="P183" s="0" t="n">
        <v>0</v>
      </c>
      <c r="AB183" s="0" t="s">
        <v>211</v>
      </c>
      <c r="AE183" s="0" t="s">
        <v>211</v>
      </c>
      <c r="AG183" s="0" t="s">
        <v>220</v>
      </c>
      <c r="AH183" s="0" t="s">
        <v>220</v>
      </c>
      <c r="AI183" s="0" t="s">
        <v>802</v>
      </c>
      <c r="AJ183" s="0" t="s">
        <v>220</v>
      </c>
      <c r="AK183" s="0" t="s">
        <v>220</v>
      </c>
      <c r="AM183" s="0" t="s">
        <v>802</v>
      </c>
    </row>
    <row r="184" customFormat="false" ht="15" hidden="false" customHeight="false" outlineLevel="0" collapsed="false">
      <c r="A184" s="151" t="s">
        <v>1138</v>
      </c>
      <c r="B184" s="0" t="s">
        <v>379</v>
      </c>
      <c r="C184" s="20" t="s">
        <v>380</v>
      </c>
      <c r="D184" s="20" t="s">
        <v>1139</v>
      </c>
      <c r="F184" s="143" t="s">
        <v>579</v>
      </c>
      <c r="K184" s="151" t="s">
        <v>144</v>
      </c>
      <c r="L184" s="0" t="n">
        <v>2400</v>
      </c>
      <c r="M184" s="0" t="s">
        <v>805</v>
      </c>
      <c r="N184" s="0" t="s">
        <v>801</v>
      </c>
      <c r="O184" s="0" t="n">
        <v>5</v>
      </c>
      <c r="P184" s="0" t="n">
        <v>0</v>
      </c>
      <c r="AN184" s="0" t="s">
        <v>802</v>
      </c>
      <c r="AO184" s="0" t="s">
        <v>802</v>
      </c>
      <c r="AP184" s="0" t="s">
        <v>802</v>
      </c>
    </row>
    <row r="185" customFormat="false" ht="15" hidden="false" customHeight="false" outlineLevel="0" collapsed="false">
      <c r="A185" s="151" t="s">
        <v>1140</v>
      </c>
      <c r="B185" s="0" t="s">
        <v>379</v>
      </c>
      <c r="C185" s="20" t="s">
        <v>380</v>
      </c>
      <c r="D185" s="20" t="s">
        <v>1141</v>
      </c>
      <c r="F185" s="143" t="s">
        <v>579</v>
      </c>
      <c r="K185" s="151" t="s">
        <v>144</v>
      </c>
      <c r="L185" s="0" t="n">
        <v>2300</v>
      </c>
      <c r="M185" s="0" t="s">
        <v>809</v>
      </c>
      <c r="N185" s="0" t="s">
        <v>806</v>
      </c>
      <c r="O185" s="0" t="n">
        <v>5</v>
      </c>
      <c r="P185" s="0" t="n">
        <v>0</v>
      </c>
      <c r="AN185" s="0" t="s">
        <v>802</v>
      </c>
      <c r="AO185" s="0" t="s">
        <v>802</v>
      </c>
      <c r="AP185" s="0" t="s">
        <v>802</v>
      </c>
    </row>
    <row r="186" customFormat="false" ht="15" hidden="false" customHeight="false" outlineLevel="0" collapsed="false">
      <c r="A186" s="151" t="s">
        <v>1142</v>
      </c>
      <c r="B186" s="0" t="s">
        <v>379</v>
      </c>
      <c r="C186" s="20" t="s">
        <v>380</v>
      </c>
      <c r="D186" s="20" t="s">
        <v>1143</v>
      </c>
      <c r="F186" s="143" t="s">
        <v>579</v>
      </c>
      <c r="K186" s="151" t="s">
        <v>144</v>
      </c>
      <c r="L186" s="0" t="n">
        <v>3700</v>
      </c>
      <c r="M186" s="0" t="s">
        <v>800</v>
      </c>
      <c r="N186" s="0" t="s">
        <v>801</v>
      </c>
      <c r="O186" s="0" t="n">
        <v>5</v>
      </c>
      <c r="P186" s="0" t="n">
        <v>0</v>
      </c>
      <c r="AN186" s="0" t="s">
        <v>802</v>
      </c>
      <c r="AO186" s="0" t="s">
        <v>802</v>
      </c>
      <c r="AP186" s="0" t="s">
        <v>802</v>
      </c>
    </row>
    <row r="187" customFormat="false" ht="15" hidden="false" customHeight="false" outlineLevel="0" collapsed="false">
      <c r="A187" s="151" t="s">
        <v>1144</v>
      </c>
      <c r="B187" s="0" t="s">
        <v>379</v>
      </c>
      <c r="C187" s="20" t="s">
        <v>380</v>
      </c>
      <c r="D187" s="20" t="s">
        <v>1145</v>
      </c>
      <c r="F187" s="143" t="s">
        <v>579</v>
      </c>
      <c r="K187" s="151" t="s">
        <v>144</v>
      </c>
      <c r="L187" s="0" t="n">
        <v>3500</v>
      </c>
      <c r="M187" s="0" t="s">
        <v>805</v>
      </c>
      <c r="N187" s="0" t="s">
        <v>806</v>
      </c>
      <c r="O187" s="0" t="n">
        <v>5</v>
      </c>
      <c r="P187" s="0" t="n">
        <v>0</v>
      </c>
      <c r="AN187" s="0" t="s">
        <v>802</v>
      </c>
      <c r="AO187" s="0" t="s">
        <v>802</v>
      </c>
      <c r="AP187" s="0" t="s">
        <v>802</v>
      </c>
    </row>
    <row r="188" customFormat="false" ht="15" hidden="false" customHeight="false" outlineLevel="0" collapsed="false">
      <c r="A188" s="151" t="s">
        <v>1146</v>
      </c>
      <c r="B188" s="0" t="s">
        <v>379</v>
      </c>
      <c r="C188" s="20" t="s">
        <v>380</v>
      </c>
      <c r="D188" s="20" t="s">
        <v>1147</v>
      </c>
      <c r="F188" s="143" t="s">
        <v>579</v>
      </c>
      <c r="K188" s="151" t="s">
        <v>144</v>
      </c>
      <c r="L188" s="0" t="n">
        <v>3700</v>
      </c>
      <c r="M188" s="0" t="s">
        <v>809</v>
      </c>
      <c r="N188" s="0" t="s">
        <v>801</v>
      </c>
      <c r="O188" s="0" t="n">
        <v>5</v>
      </c>
      <c r="P188" s="0" t="n">
        <v>0</v>
      </c>
      <c r="AN188" s="0" t="s">
        <v>802</v>
      </c>
      <c r="AO188" s="0" t="s">
        <v>802</v>
      </c>
      <c r="AP188" s="0" t="s">
        <v>802</v>
      </c>
    </row>
    <row r="189" customFormat="false" ht="15" hidden="false" customHeight="false" outlineLevel="0" collapsed="false">
      <c r="A189" s="151" t="s">
        <v>1148</v>
      </c>
      <c r="B189" s="0" t="s">
        <v>379</v>
      </c>
      <c r="C189" s="20" t="s">
        <v>380</v>
      </c>
      <c r="D189" s="20" t="s">
        <v>1149</v>
      </c>
      <c r="F189" s="143" t="s">
        <v>579</v>
      </c>
      <c r="K189" s="151" t="s">
        <v>144</v>
      </c>
      <c r="L189" s="0" t="n">
        <v>3700</v>
      </c>
      <c r="M189" s="0" t="s">
        <v>800</v>
      </c>
      <c r="N189" s="0" t="s">
        <v>806</v>
      </c>
      <c r="O189" s="0" t="n">
        <v>5</v>
      </c>
      <c r="P189" s="0" t="n">
        <v>0</v>
      </c>
      <c r="AN189" s="0" t="s">
        <v>802</v>
      </c>
      <c r="AO189" s="0" t="s">
        <v>802</v>
      </c>
      <c r="AP189" s="0" t="s">
        <v>802</v>
      </c>
    </row>
    <row r="190" customFormat="false" ht="15" hidden="false" customHeight="false" outlineLevel="0" collapsed="false">
      <c r="A190" s="151" t="s">
        <v>1150</v>
      </c>
      <c r="B190" s="0" t="s">
        <v>381</v>
      </c>
      <c r="C190" s="20" t="s">
        <v>382</v>
      </c>
      <c r="D190" s="20" t="s">
        <v>1151</v>
      </c>
      <c r="F190" s="143" t="s">
        <v>581</v>
      </c>
      <c r="K190" s="151" t="s">
        <v>131</v>
      </c>
      <c r="L190" s="0" t="n">
        <v>2400</v>
      </c>
      <c r="M190" s="0" t="s">
        <v>805</v>
      </c>
      <c r="N190" s="0" t="s">
        <v>801</v>
      </c>
      <c r="O190" s="0" t="n">
        <v>5</v>
      </c>
      <c r="P190" s="0" t="n">
        <v>0</v>
      </c>
      <c r="AB190" s="0" t="s">
        <v>211</v>
      </c>
      <c r="AE190" s="0" t="s">
        <v>211</v>
      </c>
      <c r="AG190" s="0" t="s">
        <v>220</v>
      </c>
      <c r="AH190" s="0" t="s">
        <v>220</v>
      </c>
      <c r="AI190" s="0" t="s">
        <v>802</v>
      </c>
      <c r="AJ190" s="0" t="s">
        <v>220</v>
      </c>
      <c r="AK190" s="0" t="s">
        <v>220</v>
      </c>
      <c r="AM190" s="0" t="s">
        <v>802</v>
      </c>
    </row>
    <row r="191" customFormat="false" ht="15" hidden="false" customHeight="false" outlineLevel="0" collapsed="false">
      <c r="A191" s="151" t="s">
        <v>1152</v>
      </c>
      <c r="B191" s="0" t="s">
        <v>381</v>
      </c>
      <c r="C191" s="20" t="s">
        <v>382</v>
      </c>
      <c r="D191" s="20" t="s">
        <v>1153</v>
      </c>
      <c r="F191" s="143" t="s">
        <v>581</v>
      </c>
      <c r="K191" s="151" t="s">
        <v>131</v>
      </c>
      <c r="L191" s="0" t="n">
        <v>2300</v>
      </c>
      <c r="M191" s="0" t="s">
        <v>809</v>
      </c>
      <c r="N191" s="0" t="s">
        <v>806</v>
      </c>
      <c r="O191" s="0" t="n">
        <v>5</v>
      </c>
      <c r="P191" s="0" t="n">
        <v>0</v>
      </c>
      <c r="AB191" s="0" t="s">
        <v>211</v>
      </c>
      <c r="AE191" s="0" t="s">
        <v>211</v>
      </c>
      <c r="AG191" s="0" t="s">
        <v>220</v>
      </c>
      <c r="AH191" s="0" t="s">
        <v>220</v>
      </c>
      <c r="AI191" s="0" t="s">
        <v>802</v>
      </c>
      <c r="AJ191" s="0" t="s">
        <v>220</v>
      </c>
      <c r="AK191" s="0" t="s">
        <v>220</v>
      </c>
      <c r="AM191" s="0" t="s">
        <v>802</v>
      </c>
    </row>
    <row r="192" customFormat="false" ht="15" hidden="false" customHeight="false" outlineLevel="0" collapsed="false">
      <c r="A192" s="151" t="s">
        <v>1154</v>
      </c>
      <c r="B192" s="0" t="s">
        <v>381</v>
      </c>
      <c r="C192" s="20" t="s">
        <v>382</v>
      </c>
      <c r="D192" s="20" t="s">
        <v>1155</v>
      </c>
      <c r="F192" s="143" t="s">
        <v>581</v>
      </c>
      <c r="K192" s="151" t="s">
        <v>131</v>
      </c>
      <c r="L192" s="0" t="n">
        <v>3700</v>
      </c>
      <c r="M192" s="0" t="s">
        <v>800</v>
      </c>
      <c r="N192" s="0" t="s">
        <v>801</v>
      </c>
      <c r="O192" s="0" t="n">
        <v>5</v>
      </c>
      <c r="P192" s="0" t="n">
        <v>0</v>
      </c>
      <c r="AB192" s="0" t="s">
        <v>211</v>
      </c>
      <c r="AE192" s="0" t="s">
        <v>211</v>
      </c>
      <c r="AG192" s="0" t="s">
        <v>220</v>
      </c>
      <c r="AH192" s="0" t="s">
        <v>220</v>
      </c>
      <c r="AI192" s="0" t="s">
        <v>802</v>
      </c>
      <c r="AJ192" s="0" t="s">
        <v>220</v>
      </c>
      <c r="AK192" s="0" t="s">
        <v>220</v>
      </c>
      <c r="AM192" s="0" t="s">
        <v>802</v>
      </c>
    </row>
    <row r="193" customFormat="false" ht="15" hidden="false" customHeight="false" outlineLevel="0" collapsed="false">
      <c r="A193" s="151" t="s">
        <v>1156</v>
      </c>
      <c r="B193" s="0" t="s">
        <v>381</v>
      </c>
      <c r="C193" s="20" t="s">
        <v>382</v>
      </c>
      <c r="D193" s="20" t="s">
        <v>1157</v>
      </c>
      <c r="F193" s="143" t="s">
        <v>583</v>
      </c>
      <c r="K193" s="151" t="s">
        <v>131</v>
      </c>
      <c r="L193" s="0" t="n">
        <v>3500</v>
      </c>
      <c r="M193" s="0" t="s">
        <v>805</v>
      </c>
      <c r="N193" s="0" t="s">
        <v>806</v>
      </c>
      <c r="O193" s="0" t="n">
        <v>5</v>
      </c>
      <c r="P193" s="0" t="n">
        <v>0</v>
      </c>
      <c r="AB193" s="0" t="s">
        <v>211</v>
      </c>
      <c r="AE193" s="0" t="s">
        <v>211</v>
      </c>
      <c r="AG193" s="0" t="s">
        <v>220</v>
      </c>
      <c r="AH193" s="0" t="s">
        <v>220</v>
      </c>
      <c r="AI193" s="0" t="s">
        <v>802</v>
      </c>
      <c r="AJ193" s="0" t="s">
        <v>220</v>
      </c>
      <c r="AK193" s="0" t="s">
        <v>220</v>
      </c>
      <c r="AM193" s="0" t="s">
        <v>802</v>
      </c>
    </row>
    <row r="194" customFormat="false" ht="15" hidden="false" customHeight="false" outlineLevel="0" collapsed="false">
      <c r="A194" s="151" t="s">
        <v>1158</v>
      </c>
      <c r="B194" s="0" t="s">
        <v>381</v>
      </c>
      <c r="C194" s="20" t="s">
        <v>382</v>
      </c>
      <c r="D194" s="20" t="s">
        <v>1159</v>
      </c>
      <c r="F194" s="143" t="s">
        <v>583</v>
      </c>
      <c r="K194" s="151" t="s">
        <v>131</v>
      </c>
      <c r="L194" s="0" t="n">
        <v>3700</v>
      </c>
      <c r="M194" s="0" t="s">
        <v>809</v>
      </c>
      <c r="N194" s="0" t="s">
        <v>801</v>
      </c>
      <c r="O194" s="0" t="n">
        <v>5</v>
      </c>
      <c r="P194" s="0" t="n">
        <v>0</v>
      </c>
      <c r="AB194" s="0" t="s">
        <v>211</v>
      </c>
      <c r="AE194" s="0" t="s">
        <v>211</v>
      </c>
      <c r="AG194" s="0" t="s">
        <v>220</v>
      </c>
      <c r="AH194" s="0" t="s">
        <v>220</v>
      </c>
      <c r="AI194" s="0" t="s">
        <v>802</v>
      </c>
      <c r="AJ194" s="0" t="s">
        <v>220</v>
      </c>
      <c r="AK194" s="0" t="s">
        <v>220</v>
      </c>
      <c r="AM194" s="0" t="s">
        <v>802</v>
      </c>
    </row>
    <row r="195" customFormat="false" ht="15" hidden="false" customHeight="false" outlineLevel="0" collapsed="false">
      <c r="A195" s="151" t="s">
        <v>1160</v>
      </c>
      <c r="B195" s="0" t="s">
        <v>381</v>
      </c>
      <c r="C195" s="20" t="s">
        <v>382</v>
      </c>
      <c r="D195" s="20" t="s">
        <v>1161</v>
      </c>
      <c r="F195" s="143" t="s">
        <v>583</v>
      </c>
      <c r="K195" s="151" t="s">
        <v>131</v>
      </c>
      <c r="L195" s="0" t="n">
        <v>3700</v>
      </c>
      <c r="M195" s="0" t="s">
        <v>800</v>
      </c>
      <c r="N195" s="0" t="s">
        <v>806</v>
      </c>
      <c r="O195" s="0" t="n">
        <v>5</v>
      </c>
      <c r="P195" s="0" t="n">
        <v>0</v>
      </c>
      <c r="AB195" s="0" t="s">
        <v>211</v>
      </c>
      <c r="AE195" s="0" t="s">
        <v>211</v>
      </c>
      <c r="AG195" s="0" t="s">
        <v>220</v>
      </c>
      <c r="AH195" s="0" t="s">
        <v>220</v>
      </c>
      <c r="AI195" s="0" t="s">
        <v>802</v>
      </c>
      <c r="AJ195" s="0" t="s">
        <v>220</v>
      </c>
      <c r="AK195" s="0" t="s">
        <v>220</v>
      </c>
      <c r="AM195" s="0" t="s">
        <v>802</v>
      </c>
    </row>
    <row r="196" customFormat="false" ht="15" hidden="false" customHeight="false" outlineLevel="0" collapsed="false">
      <c r="A196" s="151" t="s">
        <v>1162</v>
      </c>
      <c r="B196" s="0" t="s">
        <v>381</v>
      </c>
      <c r="C196" s="20" t="s">
        <v>382</v>
      </c>
      <c r="D196" s="20" t="s">
        <v>1163</v>
      </c>
      <c r="F196" s="143" t="s">
        <v>585</v>
      </c>
      <c r="K196" s="151" t="s">
        <v>131</v>
      </c>
      <c r="L196" s="0" t="n">
        <v>2400</v>
      </c>
      <c r="M196" s="0" t="s">
        <v>805</v>
      </c>
      <c r="N196" s="0" t="s">
        <v>801</v>
      </c>
      <c r="O196" s="0" t="n">
        <v>5</v>
      </c>
      <c r="P196" s="0" t="n">
        <v>0</v>
      </c>
      <c r="AB196" s="0" t="s">
        <v>211</v>
      </c>
      <c r="AE196" s="0" t="s">
        <v>211</v>
      </c>
      <c r="AG196" s="0" t="s">
        <v>220</v>
      </c>
      <c r="AH196" s="0" t="s">
        <v>220</v>
      </c>
      <c r="AI196" s="0" t="s">
        <v>802</v>
      </c>
      <c r="AJ196" s="0" t="s">
        <v>220</v>
      </c>
      <c r="AK196" s="0" t="s">
        <v>220</v>
      </c>
      <c r="AM196" s="0" t="s">
        <v>802</v>
      </c>
    </row>
    <row r="197" customFormat="false" ht="15" hidden="false" customHeight="false" outlineLevel="0" collapsed="false">
      <c r="A197" s="151" t="s">
        <v>1164</v>
      </c>
      <c r="B197" s="0" t="s">
        <v>381</v>
      </c>
      <c r="C197" s="20" t="s">
        <v>382</v>
      </c>
      <c r="D197" s="20" t="s">
        <v>1165</v>
      </c>
      <c r="F197" s="143" t="s">
        <v>585</v>
      </c>
      <c r="K197" s="151" t="s">
        <v>131</v>
      </c>
      <c r="L197" s="0" t="n">
        <v>2300</v>
      </c>
      <c r="M197" s="0" t="s">
        <v>809</v>
      </c>
      <c r="N197" s="0" t="s">
        <v>806</v>
      </c>
      <c r="O197" s="0" t="n">
        <v>5</v>
      </c>
      <c r="P197" s="0" t="n">
        <v>0</v>
      </c>
      <c r="AB197" s="0" t="s">
        <v>211</v>
      </c>
      <c r="AE197" s="0" t="s">
        <v>211</v>
      </c>
      <c r="AG197" s="0" t="s">
        <v>220</v>
      </c>
      <c r="AH197" s="0" t="s">
        <v>220</v>
      </c>
      <c r="AI197" s="0" t="s">
        <v>802</v>
      </c>
      <c r="AJ197" s="0" t="s">
        <v>220</v>
      </c>
      <c r="AK197" s="0" t="s">
        <v>220</v>
      </c>
      <c r="AM197" s="0" t="s">
        <v>802</v>
      </c>
    </row>
    <row r="198" customFormat="false" ht="15" hidden="false" customHeight="false" outlineLevel="0" collapsed="false">
      <c r="A198" s="151" t="s">
        <v>1166</v>
      </c>
      <c r="B198" s="0" t="s">
        <v>381</v>
      </c>
      <c r="C198" s="20" t="s">
        <v>382</v>
      </c>
      <c r="D198" s="20" t="s">
        <v>1167</v>
      </c>
      <c r="F198" s="143" t="s">
        <v>585</v>
      </c>
      <c r="K198" s="151" t="s">
        <v>131</v>
      </c>
      <c r="L198" s="0" t="n">
        <v>3700</v>
      </c>
      <c r="M198" s="0" t="s">
        <v>800</v>
      </c>
      <c r="N198" s="0" t="s">
        <v>801</v>
      </c>
      <c r="O198" s="0" t="n">
        <v>5</v>
      </c>
      <c r="P198" s="0" t="n">
        <v>0</v>
      </c>
      <c r="AB198" s="0" t="s">
        <v>211</v>
      </c>
      <c r="AE198" s="0" t="s">
        <v>211</v>
      </c>
      <c r="AG198" s="0" t="s">
        <v>220</v>
      </c>
      <c r="AH198" s="0" t="s">
        <v>220</v>
      </c>
      <c r="AI198" s="0" t="s">
        <v>802</v>
      </c>
      <c r="AJ198" s="0" t="s">
        <v>220</v>
      </c>
      <c r="AK198" s="0" t="s">
        <v>220</v>
      </c>
      <c r="AM198" s="0" t="s">
        <v>802</v>
      </c>
    </row>
    <row r="199" customFormat="false" ht="15" hidden="false" customHeight="false" outlineLevel="0" collapsed="false">
      <c r="A199" s="151" t="s">
        <v>1168</v>
      </c>
      <c r="B199" s="0" t="s">
        <v>381</v>
      </c>
      <c r="C199" s="20" t="s">
        <v>382</v>
      </c>
      <c r="D199" s="20" t="s">
        <v>1169</v>
      </c>
      <c r="F199" s="143" t="s">
        <v>585</v>
      </c>
      <c r="K199" s="151" t="s">
        <v>131</v>
      </c>
      <c r="L199" s="0" t="n">
        <v>3500</v>
      </c>
      <c r="M199" s="0" t="s">
        <v>805</v>
      </c>
      <c r="N199" s="0" t="s">
        <v>806</v>
      </c>
      <c r="O199" s="0" t="n">
        <v>5</v>
      </c>
      <c r="P199" s="0" t="n">
        <v>0</v>
      </c>
      <c r="AB199" s="0" t="s">
        <v>211</v>
      </c>
      <c r="AE199" s="0" t="s">
        <v>211</v>
      </c>
      <c r="AG199" s="0" t="s">
        <v>220</v>
      </c>
      <c r="AH199" s="0" t="s">
        <v>220</v>
      </c>
      <c r="AI199" s="0" t="s">
        <v>802</v>
      </c>
      <c r="AJ199" s="0" t="s">
        <v>220</v>
      </c>
      <c r="AK199" s="0" t="s">
        <v>220</v>
      </c>
      <c r="AM199" s="0" t="s">
        <v>802</v>
      </c>
    </row>
    <row r="200" customFormat="false" ht="15" hidden="false" customHeight="false" outlineLevel="0" collapsed="false">
      <c r="A200" s="151" t="s">
        <v>1170</v>
      </c>
      <c r="B200" s="0" t="s">
        <v>381</v>
      </c>
      <c r="C200" s="20" t="s">
        <v>382</v>
      </c>
      <c r="D200" s="20" t="s">
        <v>1171</v>
      </c>
      <c r="F200" s="143" t="s">
        <v>587</v>
      </c>
      <c r="K200" s="151" t="s">
        <v>131</v>
      </c>
      <c r="L200" s="0" t="n">
        <v>3700</v>
      </c>
      <c r="M200" s="0" t="s">
        <v>809</v>
      </c>
      <c r="N200" s="0" t="s">
        <v>801</v>
      </c>
      <c r="O200" s="0" t="n">
        <v>5</v>
      </c>
      <c r="P200" s="0" t="n">
        <v>0</v>
      </c>
      <c r="AB200" s="0" t="s">
        <v>211</v>
      </c>
      <c r="AE200" s="0" t="s">
        <v>211</v>
      </c>
      <c r="AG200" s="0" t="s">
        <v>220</v>
      </c>
      <c r="AH200" s="0" t="s">
        <v>220</v>
      </c>
      <c r="AI200" s="0" t="s">
        <v>802</v>
      </c>
      <c r="AJ200" s="0" t="s">
        <v>220</v>
      </c>
      <c r="AK200" s="0" t="s">
        <v>220</v>
      </c>
      <c r="AM200" s="0" t="s">
        <v>802</v>
      </c>
    </row>
    <row r="201" customFormat="false" ht="15" hidden="false" customHeight="false" outlineLevel="0" collapsed="false">
      <c r="A201" s="151" t="s">
        <v>1172</v>
      </c>
      <c r="B201" s="0" t="s">
        <v>381</v>
      </c>
      <c r="C201" s="20" t="s">
        <v>382</v>
      </c>
      <c r="D201" s="20" t="s">
        <v>1173</v>
      </c>
      <c r="F201" s="143" t="s">
        <v>587</v>
      </c>
      <c r="K201" s="151" t="s">
        <v>131</v>
      </c>
      <c r="L201" s="0" t="n">
        <v>3700</v>
      </c>
      <c r="M201" s="0" t="s">
        <v>800</v>
      </c>
      <c r="N201" s="0" t="s">
        <v>806</v>
      </c>
      <c r="O201" s="0" t="n">
        <v>5</v>
      </c>
      <c r="P201" s="0" t="n">
        <v>0</v>
      </c>
      <c r="AB201" s="0" t="s">
        <v>211</v>
      </c>
      <c r="AE201" s="0" t="s">
        <v>211</v>
      </c>
      <c r="AG201" s="0" t="s">
        <v>220</v>
      </c>
      <c r="AH201" s="0" t="s">
        <v>220</v>
      </c>
      <c r="AI201" s="0" t="s">
        <v>802</v>
      </c>
      <c r="AJ201" s="0" t="s">
        <v>220</v>
      </c>
      <c r="AK201" s="0" t="s">
        <v>220</v>
      </c>
      <c r="AM201" s="0" t="s">
        <v>802</v>
      </c>
    </row>
    <row r="202" customFormat="false" ht="15" hidden="false" customHeight="false" outlineLevel="0" collapsed="false">
      <c r="A202" s="151" t="s">
        <v>1174</v>
      </c>
      <c r="B202" s="0" t="s">
        <v>381</v>
      </c>
      <c r="C202" s="20" t="s">
        <v>382</v>
      </c>
      <c r="D202" s="20" t="s">
        <v>1175</v>
      </c>
      <c r="F202" s="143" t="s">
        <v>587</v>
      </c>
      <c r="K202" s="151" t="s">
        <v>131</v>
      </c>
      <c r="L202" s="0" t="n">
        <v>2400</v>
      </c>
      <c r="M202" s="0" t="s">
        <v>805</v>
      </c>
      <c r="N202" s="0" t="s">
        <v>801</v>
      </c>
      <c r="O202" s="0" t="n">
        <v>5</v>
      </c>
      <c r="P202" s="0" t="n">
        <v>0</v>
      </c>
      <c r="AB202" s="0" t="s">
        <v>211</v>
      </c>
      <c r="AE202" s="0" t="s">
        <v>211</v>
      </c>
      <c r="AG202" s="0" t="s">
        <v>220</v>
      </c>
      <c r="AH202" s="0" t="s">
        <v>220</v>
      </c>
      <c r="AI202" s="0" t="s">
        <v>802</v>
      </c>
      <c r="AJ202" s="0" t="s">
        <v>220</v>
      </c>
      <c r="AK202" s="0" t="s">
        <v>220</v>
      </c>
      <c r="AM202" s="0" t="s">
        <v>802</v>
      </c>
    </row>
    <row r="203" customFormat="false" ht="15" hidden="false" customHeight="false" outlineLevel="0" collapsed="false">
      <c r="A203" s="151" t="s">
        <v>1176</v>
      </c>
      <c r="B203" s="0" t="s">
        <v>381</v>
      </c>
      <c r="C203" s="20" t="s">
        <v>382</v>
      </c>
      <c r="D203" s="20" t="s">
        <v>1177</v>
      </c>
      <c r="F203" s="143" t="s">
        <v>587</v>
      </c>
      <c r="K203" s="151" t="s">
        <v>131</v>
      </c>
      <c r="L203" s="0" t="n">
        <v>2300</v>
      </c>
      <c r="M203" s="0" t="s">
        <v>809</v>
      </c>
      <c r="N203" s="0" t="s">
        <v>806</v>
      </c>
      <c r="O203" s="0" t="n">
        <v>5</v>
      </c>
      <c r="P203" s="0" t="n">
        <v>0</v>
      </c>
      <c r="AB203" s="0" t="s">
        <v>211</v>
      </c>
      <c r="AE203" s="0" t="s">
        <v>211</v>
      </c>
      <c r="AG203" s="0" t="s">
        <v>220</v>
      </c>
      <c r="AH203" s="0" t="s">
        <v>220</v>
      </c>
      <c r="AI203" s="0" t="s">
        <v>802</v>
      </c>
      <c r="AJ203" s="0" t="s">
        <v>220</v>
      </c>
      <c r="AK203" s="0" t="s">
        <v>220</v>
      </c>
      <c r="AM203" s="0" t="s">
        <v>802</v>
      </c>
    </row>
    <row r="204" customFormat="false" ht="15" hidden="false" customHeight="false" outlineLevel="0" collapsed="false">
      <c r="A204" s="151" t="s">
        <v>1178</v>
      </c>
      <c r="B204" s="0" t="s">
        <v>381</v>
      </c>
      <c r="C204" s="20" t="s">
        <v>382</v>
      </c>
      <c r="D204" s="20" t="s">
        <v>1179</v>
      </c>
      <c r="F204" s="143" t="s">
        <v>589</v>
      </c>
      <c r="K204" s="151" t="s">
        <v>131</v>
      </c>
      <c r="L204" s="0" t="n">
        <v>3700</v>
      </c>
      <c r="M204" s="0" t="s">
        <v>800</v>
      </c>
      <c r="N204" s="0" t="s">
        <v>801</v>
      </c>
      <c r="O204" s="0" t="n">
        <v>5</v>
      </c>
      <c r="P204" s="0" t="n">
        <v>0</v>
      </c>
      <c r="AB204" s="0" t="s">
        <v>211</v>
      </c>
      <c r="AE204" s="0" t="s">
        <v>211</v>
      </c>
      <c r="AG204" s="0" t="s">
        <v>220</v>
      </c>
      <c r="AH204" s="0" t="s">
        <v>220</v>
      </c>
      <c r="AI204" s="0" t="s">
        <v>802</v>
      </c>
      <c r="AJ204" s="0" t="s">
        <v>220</v>
      </c>
      <c r="AK204" s="0" t="s">
        <v>220</v>
      </c>
      <c r="AM204" s="0" t="s">
        <v>802</v>
      </c>
    </row>
    <row r="205" customFormat="false" ht="15" hidden="false" customHeight="false" outlineLevel="0" collapsed="false">
      <c r="A205" s="151" t="s">
        <v>1180</v>
      </c>
      <c r="B205" s="0" t="s">
        <v>381</v>
      </c>
      <c r="C205" s="20" t="s">
        <v>382</v>
      </c>
      <c r="D205" s="20" t="s">
        <v>1181</v>
      </c>
      <c r="F205" s="143" t="s">
        <v>591</v>
      </c>
      <c r="K205" s="151" t="s">
        <v>131</v>
      </c>
      <c r="L205" s="0" t="n">
        <v>3500</v>
      </c>
      <c r="M205" s="0" t="s">
        <v>805</v>
      </c>
      <c r="N205" s="0" t="s">
        <v>806</v>
      </c>
      <c r="O205" s="0" t="n">
        <v>5</v>
      </c>
      <c r="P205" s="0" t="n">
        <v>0</v>
      </c>
      <c r="AB205" s="0" t="s">
        <v>211</v>
      </c>
      <c r="AE205" s="0" t="s">
        <v>211</v>
      </c>
      <c r="AG205" s="0" t="s">
        <v>220</v>
      </c>
      <c r="AH205" s="0" t="s">
        <v>220</v>
      </c>
      <c r="AI205" s="0" t="s">
        <v>802</v>
      </c>
      <c r="AJ205" s="0" t="s">
        <v>220</v>
      </c>
      <c r="AK205" s="0" t="s">
        <v>220</v>
      </c>
      <c r="AM205" s="0" t="s">
        <v>802</v>
      </c>
    </row>
    <row r="206" customFormat="false" ht="15" hidden="false" customHeight="false" outlineLevel="0" collapsed="false">
      <c r="A206" s="151" t="s">
        <v>1182</v>
      </c>
      <c r="B206" s="0" t="s">
        <v>381</v>
      </c>
      <c r="C206" s="20" t="s">
        <v>382</v>
      </c>
      <c r="D206" s="20" t="s">
        <v>1183</v>
      </c>
      <c r="F206" s="143" t="s">
        <v>593</v>
      </c>
      <c r="K206" s="151" t="s">
        <v>936</v>
      </c>
      <c r="L206" s="0" t="n">
        <v>3700</v>
      </c>
      <c r="M206" s="0" t="s">
        <v>809</v>
      </c>
      <c r="N206" s="0" t="s">
        <v>801</v>
      </c>
      <c r="O206" s="0" t="n">
        <v>5</v>
      </c>
      <c r="P206" s="0" t="n">
        <v>0</v>
      </c>
      <c r="AB206" s="0" t="s">
        <v>211</v>
      </c>
      <c r="AE206" s="0" t="s">
        <v>211</v>
      </c>
      <c r="AG206" s="0" t="s">
        <v>220</v>
      </c>
      <c r="AH206" s="0" t="s">
        <v>220</v>
      </c>
      <c r="AI206" s="0" t="s">
        <v>802</v>
      </c>
      <c r="AJ206" s="0" t="s">
        <v>220</v>
      </c>
      <c r="AK206" s="0" t="s">
        <v>220</v>
      </c>
      <c r="AM206" s="0" t="s">
        <v>802</v>
      </c>
    </row>
    <row r="207" customFormat="false" ht="15" hidden="false" customHeight="false" outlineLevel="0" collapsed="false">
      <c r="A207" s="151" t="s">
        <v>1184</v>
      </c>
      <c r="B207" s="0" t="s">
        <v>381</v>
      </c>
      <c r="C207" s="20" t="s">
        <v>382</v>
      </c>
      <c r="D207" s="20" t="s">
        <v>1185</v>
      </c>
      <c r="F207" s="143" t="s">
        <v>593</v>
      </c>
      <c r="K207" s="151" t="s">
        <v>936</v>
      </c>
      <c r="L207" s="0" t="n">
        <v>3700</v>
      </c>
      <c r="M207" s="0" t="s">
        <v>800</v>
      </c>
      <c r="N207" s="0" t="s">
        <v>806</v>
      </c>
      <c r="O207" s="0" t="n">
        <v>5</v>
      </c>
      <c r="P207" s="0" t="n">
        <v>0</v>
      </c>
      <c r="AB207" s="0" t="s">
        <v>211</v>
      </c>
      <c r="AE207" s="0" t="s">
        <v>211</v>
      </c>
      <c r="AG207" s="0" t="s">
        <v>220</v>
      </c>
      <c r="AH207" s="0" t="s">
        <v>220</v>
      </c>
      <c r="AI207" s="0" t="s">
        <v>802</v>
      </c>
      <c r="AJ207" s="0" t="s">
        <v>220</v>
      </c>
      <c r="AK207" s="0" t="s">
        <v>220</v>
      </c>
      <c r="AM207" s="0" t="s">
        <v>802</v>
      </c>
    </row>
    <row r="208" customFormat="false" ht="15" hidden="false" customHeight="false" outlineLevel="0" collapsed="false">
      <c r="A208" s="151" t="s">
        <v>1186</v>
      </c>
      <c r="B208" s="0" t="s">
        <v>381</v>
      </c>
      <c r="C208" s="20" t="s">
        <v>382</v>
      </c>
      <c r="D208" s="20" t="s">
        <v>1187</v>
      </c>
      <c r="F208" s="143" t="s">
        <v>593</v>
      </c>
      <c r="K208" s="151" t="s">
        <v>936</v>
      </c>
      <c r="L208" s="0" t="n">
        <v>2400</v>
      </c>
      <c r="M208" s="0" t="s">
        <v>805</v>
      </c>
      <c r="N208" s="0" t="s">
        <v>801</v>
      </c>
      <c r="O208" s="0" t="n">
        <v>5</v>
      </c>
      <c r="P208" s="0" t="n">
        <v>0</v>
      </c>
      <c r="AB208" s="0" t="s">
        <v>211</v>
      </c>
      <c r="AE208" s="0" t="s">
        <v>211</v>
      </c>
      <c r="AG208" s="0" t="s">
        <v>220</v>
      </c>
      <c r="AH208" s="0" t="s">
        <v>220</v>
      </c>
      <c r="AI208" s="0" t="s">
        <v>802</v>
      </c>
      <c r="AJ208" s="0" t="s">
        <v>220</v>
      </c>
      <c r="AK208" s="0" t="s">
        <v>220</v>
      </c>
      <c r="AM208" s="0" t="s">
        <v>802</v>
      </c>
    </row>
    <row r="209" customFormat="false" ht="15" hidden="false" customHeight="false" outlineLevel="0" collapsed="false">
      <c r="A209" s="151" t="s">
        <v>1188</v>
      </c>
      <c r="B209" s="0" t="s">
        <v>381</v>
      </c>
      <c r="C209" s="20" t="s">
        <v>382</v>
      </c>
      <c r="D209" s="20" t="s">
        <v>1189</v>
      </c>
      <c r="F209" s="143" t="s">
        <v>593</v>
      </c>
      <c r="K209" s="151" t="s">
        <v>936</v>
      </c>
      <c r="L209" s="0" t="n">
        <v>2300</v>
      </c>
      <c r="M209" s="0" t="s">
        <v>809</v>
      </c>
      <c r="N209" s="0" t="s">
        <v>806</v>
      </c>
      <c r="O209" s="0" t="n">
        <v>5</v>
      </c>
      <c r="P209" s="0" t="n">
        <v>0</v>
      </c>
      <c r="AB209" s="0" t="s">
        <v>211</v>
      </c>
      <c r="AE209" s="0" t="s">
        <v>211</v>
      </c>
      <c r="AG209" s="0" t="s">
        <v>220</v>
      </c>
      <c r="AH209" s="0" t="s">
        <v>220</v>
      </c>
      <c r="AI209" s="0" t="s">
        <v>802</v>
      </c>
      <c r="AJ209" s="0" t="s">
        <v>220</v>
      </c>
      <c r="AK209" s="0" t="s">
        <v>220</v>
      </c>
      <c r="AM209" s="0" t="s">
        <v>802</v>
      </c>
    </row>
    <row r="210" customFormat="false" ht="15" hidden="false" customHeight="false" outlineLevel="0" collapsed="false">
      <c r="A210" s="151" t="s">
        <v>1190</v>
      </c>
      <c r="B210" s="0" t="s">
        <v>381</v>
      </c>
      <c r="C210" s="20" t="s">
        <v>382</v>
      </c>
      <c r="D210" s="20" t="s">
        <v>1191</v>
      </c>
      <c r="F210" s="143" t="s">
        <v>593</v>
      </c>
      <c r="K210" s="151" t="s">
        <v>936</v>
      </c>
      <c r="L210" s="0" t="n">
        <v>3700</v>
      </c>
      <c r="M210" s="0" t="s">
        <v>800</v>
      </c>
      <c r="N210" s="0" t="s">
        <v>801</v>
      </c>
      <c r="O210" s="0" t="n">
        <v>5</v>
      </c>
      <c r="P210" s="0" t="n">
        <v>0</v>
      </c>
      <c r="AB210" s="0" t="s">
        <v>211</v>
      </c>
      <c r="AE210" s="0" t="s">
        <v>211</v>
      </c>
      <c r="AG210" s="0" t="s">
        <v>220</v>
      </c>
      <c r="AH210" s="0" t="s">
        <v>220</v>
      </c>
      <c r="AI210" s="0" t="s">
        <v>802</v>
      </c>
      <c r="AJ210" s="0" t="s">
        <v>220</v>
      </c>
      <c r="AK210" s="0" t="s">
        <v>220</v>
      </c>
      <c r="AM210" s="0" t="s">
        <v>802</v>
      </c>
    </row>
    <row r="211" customFormat="false" ht="15" hidden="false" customHeight="false" outlineLevel="0" collapsed="false">
      <c r="A211" s="151" t="s">
        <v>1192</v>
      </c>
      <c r="B211" s="0" t="s">
        <v>381</v>
      </c>
      <c r="C211" s="20" t="s">
        <v>382</v>
      </c>
      <c r="D211" s="20" t="s">
        <v>1193</v>
      </c>
      <c r="F211" s="143" t="s">
        <v>593</v>
      </c>
      <c r="K211" s="151" t="s">
        <v>936</v>
      </c>
      <c r="L211" s="0" t="n">
        <v>3500</v>
      </c>
      <c r="M211" s="0" t="s">
        <v>805</v>
      </c>
      <c r="N211" s="0" t="s">
        <v>806</v>
      </c>
      <c r="O211" s="0" t="n">
        <v>5</v>
      </c>
      <c r="P211" s="0" t="n">
        <v>0</v>
      </c>
      <c r="AB211" s="0" t="s">
        <v>211</v>
      </c>
      <c r="AE211" s="0" t="s">
        <v>211</v>
      </c>
      <c r="AG211" s="0" t="s">
        <v>220</v>
      </c>
      <c r="AH211" s="0" t="s">
        <v>220</v>
      </c>
      <c r="AI211" s="0" t="s">
        <v>802</v>
      </c>
      <c r="AJ211" s="0" t="s">
        <v>220</v>
      </c>
      <c r="AK211" s="0" t="s">
        <v>220</v>
      </c>
      <c r="AM211" s="0" t="s">
        <v>802</v>
      </c>
    </row>
    <row r="212" customFormat="false" ht="15" hidden="false" customHeight="false" outlineLevel="0" collapsed="false">
      <c r="A212" s="151" t="s">
        <v>1194</v>
      </c>
      <c r="B212" s="0" t="s">
        <v>381</v>
      </c>
      <c r="C212" s="20" t="s">
        <v>382</v>
      </c>
      <c r="D212" s="20" t="s">
        <v>1195</v>
      </c>
      <c r="F212" s="143" t="s">
        <v>593</v>
      </c>
      <c r="K212" s="151" t="s">
        <v>936</v>
      </c>
      <c r="L212" s="0" t="n">
        <v>3700</v>
      </c>
      <c r="M212" s="0" t="s">
        <v>809</v>
      </c>
      <c r="N212" s="0" t="s">
        <v>801</v>
      </c>
      <c r="O212" s="0" t="n">
        <v>5</v>
      </c>
      <c r="P212" s="0" t="n">
        <v>0</v>
      </c>
      <c r="AB212" s="0" t="s">
        <v>211</v>
      </c>
      <c r="AE212" s="0" t="s">
        <v>211</v>
      </c>
      <c r="AG212" s="0" t="s">
        <v>220</v>
      </c>
      <c r="AH212" s="0" t="s">
        <v>220</v>
      </c>
      <c r="AI212" s="0" t="s">
        <v>802</v>
      </c>
      <c r="AJ212" s="0" t="s">
        <v>220</v>
      </c>
      <c r="AK212" s="0" t="s">
        <v>220</v>
      </c>
      <c r="AM212" s="0" t="s">
        <v>802</v>
      </c>
    </row>
    <row r="213" customFormat="false" ht="15" hidden="false" customHeight="false" outlineLevel="0" collapsed="false">
      <c r="A213" s="151" t="s">
        <v>1196</v>
      </c>
      <c r="B213" s="0" t="s">
        <v>381</v>
      </c>
      <c r="C213" s="20" t="s">
        <v>382</v>
      </c>
      <c r="D213" s="20" t="s">
        <v>1197</v>
      </c>
      <c r="F213" s="143" t="s">
        <v>595</v>
      </c>
      <c r="K213" s="151" t="s">
        <v>936</v>
      </c>
      <c r="L213" s="0" t="n">
        <v>3700</v>
      </c>
      <c r="M213" s="0" t="s">
        <v>800</v>
      </c>
      <c r="N213" s="0" t="s">
        <v>806</v>
      </c>
      <c r="O213" s="0" t="n">
        <v>5</v>
      </c>
      <c r="P213" s="0" t="n">
        <v>0</v>
      </c>
      <c r="AB213" s="0" t="s">
        <v>211</v>
      </c>
      <c r="AE213" s="0" t="s">
        <v>211</v>
      </c>
      <c r="AG213" s="0" t="s">
        <v>220</v>
      </c>
      <c r="AH213" s="0" t="s">
        <v>220</v>
      </c>
      <c r="AI213" s="0" t="s">
        <v>802</v>
      </c>
      <c r="AJ213" s="0" t="s">
        <v>220</v>
      </c>
      <c r="AK213" s="0" t="s">
        <v>220</v>
      </c>
      <c r="AM213" s="0" t="s">
        <v>802</v>
      </c>
    </row>
    <row r="214" customFormat="false" ht="15" hidden="false" customHeight="false" outlineLevel="0" collapsed="false">
      <c r="A214" s="151" t="s">
        <v>1198</v>
      </c>
      <c r="B214" s="0" t="s">
        <v>381</v>
      </c>
      <c r="C214" s="20" t="s">
        <v>382</v>
      </c>
      <c r="D214" s="20" t="s">
        <v>1199</v>
      </c>
      <c r="F214" s="143" t="s">
        <v>597</v>
      </c>
      <c r="K214" s="151" t="s">
        <v>131</v>
      </c>
      <c r="L214" s="0" t="n">
        <v>2400</v>
      </c>
      <c r="M214" s="0" t="s">
        <v>805</v>
      </c>
      <c r="N214" s="0" t="s">
        <v>801</v>
      </c>
      <c r="O214" s="0" t="n">
        <v>5</v>
      </c>
      <c r="P214" s="0" t="n">
        <v>0</v>
      </c>
      <c r="AB214" s="0" t="s">
        <v>211</v>
      </c>
      <c r="AE214" s="0" t="s">
        <v>211</v>
      </c>
      <c r="AG214" s="0" t="s">
        <v>220</v>
      </c>
      <c r="AH214" s="0" t="s">
        <v>220</v>
      </c>
      <c r="AI214" s="0" t="s">
        <v>802</v>
      </c>
      <c r="AJ214" s="0" t="s">
        <v>220</v>
      </c>
      <c r="AK214" s="0" t="s">
        <v>220</v>
      </c>
      <c r="AM214" s="0" t="s">
        <v>802</v>
      </c>
    </row>
    <row r="215" customFormat="false" ht="15" hidden="false" customHeight="false" outlineLevel="0" collapsed="false">
      <c r="A215" s="151" t="s">
        <v>1200</v>
      </c>
      <c r="B215" s="0" t="s">
        <v>381</v>
      </c>
      <c r="C215" s="20" t="s">
        <v>382</v>
      </c>
      <c r="D215" s="20" t="s">
        <v>1201</v>
      </c>
      <c r="F215" s="143" t="s">
        <v>597</v>
      </c>
      <c r="K215" s="151" t="s">
        <v>131</v>
      </c>
      <c r="L215" s="0" t="n">
        <v>2300</v>
      </c>
      <c r="M215" s="0" t="s">
        <v>809</v>
      </c>
      <c r="N215" s="0" t="s">
        <v>806</v>
      </c>
      <c r="O215" s="0" t="n">
        <v>5</v>
      </c>
      <c r="P215" s="0" t="n">
        <v>0</v>
      </c>
      <c r="AB215" s="0" t="s">
        <v>211</v>
      </c>
      <c r="AE215" s="0" t="s">
        <v>211</v>
      </c>
      <c r="AG215" s="0" t="s">
        <v>220</v>
      </c>
      <c r="AH215" s="0" t="s">
        <v>220</v>
      </c>
      <c r="AI215" s="0" t="s">
        <v>802</v>
      </c>
      <c r="AJ215" s="0" t="s">
        <v>220</v>
      </c>
      <c r="AK215" s="0" t="s">
        <v>220</v>
      </c>
      <c r="AM215" s="0" t="s">
        <v>802</v>
      </c>
    </row>
    <row r="216" customFormat="false" ht="15" hidden="false" customHeight="false" outlineLevel="0" collapsed="false">
      <c r="A216" s="151" t="s">
        <v>1202</v>
      </c>
      <c r="B216" s="0" t="s">
        <v>381</v>
      </c>
      <c r="C216" s="20" t="s">
        <v>382</v>
      </c>
      <c r="D216" s="20" t="s">
        <v>1203</v>
      </c>
      <c r="F216" s="143" t="s">
        <v>599</v>
      </c>
      <c r="K216" s="151" t="s">
        <v>131</v>
      </c>
      <c r="L216" s="0" t="n">
        <v>3700</v>
      </c>
      <c r="M216" s="0" t="s">
        <v>800</v>
      </c>
      <c r="N216" s="0" t="s">
        <v>801</v>
      </c>
      <c r="O216" s="0" t="n">
        <v>5</v>
      </c>
      <c r="P216" s="0" t="n">
        <v>0</v>
      </c>
      <c r="AB216" s="0" t="s">
        <v>211</v>
      </c>
      <c r="AE216" s="0" t="s">
        <v>211</v>
      </c>
      <c r="AG216" s="0" t="s">
        <v>220</v>
      </c>
      <c r="AH216" s="0" t="s">
        <v>220</v>
      </c>
      <c r="AI216" s="0" t="s">
        <v>802</v>
      </c>
      <c r="AJ216" s="0" t="s">
        <v>220</v>
      </c>
      <c r="AK216" s="0" t="s">
        <v>220</v>
      </c>
      <c r="AM216" s="0" t="s">
        <v>802</v>
      </c>
    </row>
    <row r="217" customFormat="false" ht="15" hidden="false" customHeight="false" outlineLevel="0" collapsed="false">
      <c r="A217" s="151" t="s">
        <v>1204</v>
      </c>
      <c r="B217" s="0" t="s">
        <v>381</v>
      </c>
      <c r="C217" s="20" t="s">
        <v>382</v>
      </c>
      <c r="D217" s="20" t="s">
        <v>1205</v>
      </c>
      <c r="F217" s="143" t="s">
        <v>599</v>
      </c>
      <c r="K217" s="151" t="s">
        <v>131</v>
      </c>
      <c r="L217" s="0" t="n">
        <v>3500</v>
      </c>
      <c r="M217" s="0" t="s">
        <v>805</v>
      </c>
      <c r="N217" s="0" t="s">
        <v>806</v>
      </c>
      <c r="O217" s="0" t="n">
        <v>5</v>
      </c>
      <c r="P217" s="0" t="n">
        <v>0</v>
      </c>
      <c r="AB217" s="0" t="s">
        <v>211</v>
      </c>
      <c r="AE217" s="0" t="s">
        <v>211</v>
      </c>
      <c r="AG217" s="0" t="s">
        <v>220</v>
      </c>
      <c r="AH217" s="0" t="s">
        <v>220</v>
      </c>
      <c r="AI217" s="0" t="s">
        <v>802</v>
      </c>
      <c r="AJ217" s="0" t="s">
        <v>220</v>
      </c>
      <c r="AK217" s="0" t="s">
        <v>220</v>
      </c>
      <c r="AM217" s="0" t="s">
        <v>802</v>
      </c>
    </row>
    <row r="218" customFormat="false" ht="15" hidden="false" customHeight="false" outlineLevel="0" collapsed="false">
      <c r="A218" s="151" t="s">
        <v>1206</v>
      </c>
      <c r="B218" s="0" t="s">
        <v>381</v>
      </c>
      <c r="C218" s="20" t="s">
        <v>382</v>
      </c>
      <c r="D218" s="20" t="s">
        <v>1207</v>
      </c>
      <c r="F218" s="143" t="s">
        <v>599</v>
      </c>
      <c r="K218" s="151" t="s">
        <v>936</v>
      </c>
      <c r="L218" s="0" t="n">
        <v>3700</v>
      </c>
      <c r="M218" s="0" t="s">
        <v>809</v>
      </c>
      <c r="N218" s="0" t="s">
        <v>801</v>
      </c>
      <c r="O218" s="0" t="n">
        <v>5</v>
      </c>
      <c r="P218" s="0" t="n">
        <v>0</v>
      </c>
      <c r="AB218" s="0" t="s">
        <v>211</v>
      </c>
      <c r="AE218" s="0" t="s">
        <v>211</v>
      </c>
      <c r="AG218" s="0" t="s">
        <v>220</v>
      </c>
      <c r="AH218" s="0" t="s">
        <v>220</v>
      </c>
      <c r="AI218" s="0" t="s">
        <v>802</v>
      </c>
      <c r="AJ218" s="0" t="s">
        <v>220</v>
      </c>
      <c r="AK218" s="0" t="s">
        <v>220</v>
      </c>
      <c r="AM218" s="0" t="s">
        <v>802</v>
      </c>
    </row>
    <row r="219" customFormat="false" ht="15" hidden="false" customHeight="false" outlineLevel="0" collapsed="false">
      <c r="A219" s="151" t="s">
        <v>1208</v>
      </c>
      <c r="B219" s="0" t="s">
        <v>381</v>
      </c>
      <c r="C219" s="20" t="s">
        <v>382</v>
      </c>
      <c r="D219" s="20" t="s">
        <v>1209</v>
      </c>
      <c r="F219" s="143" t="s">
        <v>599</v>
      </c>
      <c r="K219" s="151" t="s">
        <v>936</v>
      </c>
      <c r="L219" s="0" t="n">
        <v>3700</v>
      </c>
      <c r="M219" s="0" t="s">
        <v>800</v>
      </c>
      <c r="N219" s="0" t="s">
        <v>806</v>
      </c>
      <c r="O219" s="0" t="n">
        <v>5</v>
      </c>
      <c r="P219" s="0" t="n">
        <v>0</v>
      </c>
      <c r="AB219" s="0" t="s">
        <v>211</v>
      </c>
      <c r="AE219" s="0" t="s">
        <v>211</v>
      </c>
      <c r="AG219" s="0" t="s">
        <v>220</v>
      </c>
      <c r="AH219" s="0" t="s">
        <v>220</v>
      </c>
      <c r="AI219" s="0" t="s">
        <v>802</v>
      </c>
      <c r="AJ219" s="0" t="s">
        <v>220</v>
      </c>
      <c r="AK219" s="0" t="s">
        <v>220</v>
      </c>
      <c r="AM219" s="0" t="s">
        <v>802</v>
      </c>
    </row>
    <row r="220" customFormat="false" ht="15" hidden="false" customHeight="false" outlineLevel="0" collapsed="false">
      <c r="A220" s="151" t="s">
        <v>1210</v>
      </c>
      <c r="B220" s="0" t="s">
        <v>381</v>
      </c>
      <c r="C220" s="20" t="s">
        <v>382</v>
      </c>
      <c r="D220" s="20" t="s">
        <v>601</v>
      </c>
      <c r="F220" s="143" t="s">
        <v>601</v>
      </c>
      <c r="K220" s="151" t="s">
        <v>799</v>
      </c>
      <c r="L220" s="0" t="n">
        <v>2400</v>
      </c>
      <c r="M220" s="0" t="s">
        <v>805</v>
      </c>
      <c r="N220" s="0" t="s">
        <v>801</v>
      </c>
      <c r="O220" s="0" t="n">
        <v>8</v>
      </c>
      <c r="P220" s="0" t="n">
        <v>0</v>
      </c>
      <c r="AB220" s="0" t="s">
        <v>211</v>
      </c>
      <c r="AE220" s="0" t="s">
        <v>211</v>
      </c>
      <c r="AG220" s="0" t="s">
        <v>220</v>
      </c>
      <c r="AH220" s="0" t="s">
        <v>220</v>
      </c>
      <c r="AI220" s="0" t="s">
        <v>802</v>
      </c>
      <c r="AJ220" s="0" t="s">
        <v>220</v>
      </c>
      <c r="AK220" s="0" t="s">
        <v>220</v>
      </c>
      <c r="AM220" s="0" t="s">
        <v>802</v>
      </c>
    </row>
    <row r="221" customFormat="false" ht="15" hidden="false" customHeight="false" outlineLevel="0" collapsed="false">
      <c r="A221" s="151" t="s">
        <v>1211</v>
      </c>
      <c r="B221" s="0" t="s">
        <v>381</v>
      </c>
      <c r="C221" s="20" t="s">
        <v>382</v>
      </c>
      <c r="D221" s="20" t="s">
        <v>1212</v>
      </c>
      <c r="F221" s="143" t="s">
        <v>603</v>
      </c>
      <c r="K221" s="151" t="s">
        <v>131</v>
      </c>
      <c r="L221" s="0" t="n">
        <v>2300</v>
      </c>
      <c r="M221" s="0" t="s">
        <v>809</v>
      </c>
      <c r="N221" s="0" t="s">
        <v>806</v>
      </c>
      <c r="O221" s="0" t="n">
        <v>5</v>
      </c>
      <c r="P221" s="0" t="n">
        <v>0</v>
      </c>
      <c r="AB221" s="0" t="s">
        <v>211</v>
      </c>
      <c r="AE221" s="0" t="s">
        <v>211</v>
      </c>
      <c r="AG221" s="0" t="s">
        <v>220</v>
      </c>
      <c r="AH221" s="0" t="s">
        <v>220</v>
      </c>
      <c r="AI221" s="0" t="s">
        <v>802</v>
      </c>
      <c r="AJ221" s="0" t="s">
        <v>220</v>
      </c>
      <c r="AK221" s="0" t="s">
        <v>220</v>
      </c>
      <c r="AM221" s="0" t="s">
        <v>802</v>
      </c>
    </row>
    <row r="222" customFormat="false" ht="15" hidden="false" customHeight="false" outlineLevel="0" collapsed="false">
      <c r="A222" s="151" t="s">
        <v>1213</v>
      </c>
      <c r="B222" s="0" t="s">
        <v>381</v>
      </c>
      <c r="C222" s="20" t="s">
        <v>382</v>
      </c>
      <c r="D222" s="20" t="s">
        <v>1214</v>
      </c>
      <c r="F222" s="143" t="s">
        <v>603</v>
      </c>
      <c r="K222" s="151" t="s">
        <v>131</v>
      </c>
      <c r="L222" s="0" t="n">
        <v>3700</v>
      </c>
      <c r="M222" s="0" t="s">
        <v>800</v>
      </c>
      <c r="N222" s="0" t="s">
        <v>801</v>
      </c>
      <c r="O222" s="0" t="n">
        <v>5</v>
      </c>
      <c r="P222" s="0" t="n">
        <v>0</v>
      </c>
      <c r="AB222" s="0" t="s">
        <v>211</v>
      </c>
      <c r="AE222" s="0" t="s">
        <v>211</v>
      </c>
      <c r="AG222" s="0" t="s">
        <v>220</v>
      </c>
      <c r="AH222" s="0" t="s">
        <v>220</v>
      </c>
      <c r="AI222" s="0" t="s">
        <v>802</v>
      </c>
      <c r="AJ222" s="0" t="s">
        <v>220</v>
      </c>
      <c r="AK222" s="0" t="s">
        <v>220</v>
      </c>
      <c r="AM222" s="0" t="s">
        <v>802</v>
      </c>
    </row>
    <row r="223" customFormat="false" ht="15" hidden="false" customHeight="false" outlineLevel="0" collapsed="false">
      <c r="A223" s="151" t="s">
        <v>1215</v>
      </c>
      <c r="B223" s="0" t="s">
        <v>381</v>
      </c>
      <c r="C223" s="20" t="s">
        <v>382</v>
      </c>
      <c r="D223" s="20" t="s">
        <v>1216</v>
      </c>
      <c r="F223" s="143" t="s">
        <v>603</v>
      </c>
      <c r="K223" s="151" t="s">
        <v>131</v>
      </c>
      <c r="L223" s="0" t="n">
        <v>3500</v>
      </c>
      <c r="M223" s="0" t="s">
        <v>805</v>
      </c>
      <c r="N223" s="0" t="s">
        <v>806</v>
      </c>
      <c r="O223" s="0" t="n">
        <v>5</v>
      </c>
      <c r="P223" s="0" t="n">
        <v>0</v>
      </c>
      <c r="AB223" s="0" t="s">
        <v>211</v>
      </c>
      <c r="AE223" s="0" t="s">
        <v>211</v>
      </c>
      <c r="AG223" s="0" t="s">
        <v>220</v>
      </c>
      <c r="AH223" s="0" t="s">
        <v>220</v>
      </c>
      <c r="AI223" s="0" t="s">
        <v>802</v>
      </c>
      <c r="AJ223" s="0" t="s">
        <v>220</v>
      </c>
      <c r="AK223" s="0" t="s">
        <v>220</v>
      </c>
      <c r="AM223" s="0" t="s">
        <v>802</v>
      </c>
    </row>
    <row r="224" customFormat="false" ht="15" hidden="false" customHeight="false" outlineLevel="0" collapsed="false">
      <c r="A224" s="151" t="s">
        <v>1217</v>
      </c>
      <c r="B224" s="0" t="s">
        <v>381</v>
      </c>
      <c r="C224" s="20" t="s">
        <v>382</v>
      </c>
      <c r="D224" s="20" t="s">
        <v>1218</v>
      </c>
      <c r="F224" s="143" t="s">
        <v>603</v>
      </c>
      <c r="K224" s="151" t="s">
        <v>131</v>
      </c>
      <c r="L224" s="0" t="n">
        <v>3700</v>
      </c>
      <c r="M224" s="0" t="s">
        <v>809</v>
      </c>
      <c r="N224" s="0" t="s">
        <v>801</v>
      </c>
      <c r="O224" s="0" t="n">
        <v>5</v>
      </c>
      <c r="P224" s="0" t="n">
        <v>0</v>
      </c>
      <c r="AB224" s="0" t="s">
        <v>211</v>
      </c>
      <c r="AE224" s="0" t="s">
        <v>211</v>
      </c>
      <c r="AG224" s="0" t="s">
        <v>220</v>
      </c>
      <c r="AH224" s="0" t="s">
        <v>220</v>
      </c>
      <c r="AI224" s="0" t="s">
        <v>802</v>
      </c>
      <c r="AJ224" s="0" t="s">
        <v>220</v>
      </c>
      <c r="AK224" s="0" t="s">
        <v>220</v>
      </c>
      <c r="AM224" s="0" t="s">
        <v>802</v>
      </c>
    </row>
    <row r="225" customFormat="false" ht="15" hidden="false" customHeight="false" outlineLevel="0" collapsed="false">
      <c r="A225" s="151" t="s">
        <v>1219</v>
      </c>
      <c r="B225" s="0" t="s">
        <v>381</v>
      </c>
      <c r="C225" s="20" t="s">
        <v>382</v>
      </c>
      <c r="D225" s="20" t="s">
        <v>1220</v>
      </c>
      <c r="F225" s="143" t="s">
        <v>605</v>
      </c>
      <c r="K225" s="151" t="s">
        <v>936</v>
      </c>
      <c r="L225" s="0" t="n">
        <v>3700</v>
      </c>
      <c r="M225" s="0" t="s">
        <v>800</v>
      </c>
      <c r="N225" s="0" t="s">
        <v>806</v>
      </c>
      <c r="O225" s="0" t="n">
        <v>5</v>
      </c>
      <c r="P225" s="0" t="n">
        <v>0</v>
      </c>
      <c r="AB225" s="0" t="s">
        <v>211</v>
      </c>
      <c r="AE225" s="0" t="s">
        <v>211</v>
      </c>
      <c r="AG225" s="0" t="s">
        <v>220</v>
      </c>
      <c r="AH225" s="0" t="s">
        <v>220</v>
      </c>
      <c r="AI225" s="0" t="s">
        <v>802</v>
      </c>
      <c r="AJ225" s="0" t="s">
        <v>220</v>
      </c>
      <c r="AK225" s="0" t="s">
        <v>220</v>
      </c>
      <c r="AM225" s="0" t="s">
        <v>802</v>
      </c>
    </row>
    <row r="226" customFormat="false" ht="15" hidden="false" customHeight="false" outlineLevel="0" collapsed="false">
      <c r="A226" s="151" t="s">
        <v>1221</v>
      </c>
      <c r="B226" s="0" t="s">
        <v>381</v>
      </c>
      <c r="C226" s="20" t="s">
        <v>382</v>
      </c>
      <c r="D226" s="20" t="s">
        <v>1222</v>
      </c>
      <c r="F226" s="143" t="s">
        <v>605</v>
      </c>
      <c r="K226" s="151" t="s">
        <v>936</v>
      </c>
      <c r="L226" s="0" t="n">
        <v>2400</v>
      </c>
      <c r="M226" s="0" t="s">
        <v>805</v>
      </c>
      <c r="N226" s="0" t="s">
        <v>801</v>
      </c>
      <c r="O226" s="0" t="n">
        <v>5</v>
      </c>
      <c r="P226" s="0" t="n">
        <v>0</v>
      </c>
      <c r="AB226" s="0" t="s">
        <v>211</v>
      </c>
      <c r="AE226" s="0" t="s">
        <v>211</v>
      </c>
      <c r="AG226" s="0" t="s">
        <v>220</v>
      </c>
      <c r="AH226" s="0" t="s">
        <v>220</v>
      </c>
      <c r="AI226" s="0" t="s">
        <v>802</v>
      </c>
      <c r="AJ226" s="0" t="s">
        <v>220</v>
      </c>
      <c r="AK226" s="0" t="s">
        <v>220</v>
      </c>
      <c r="AM226" s="0" t="s">
        <v>802</v>
      </c>
    </row>
    <row r="227" customFormat="false" ht="15" hidden="false" customHeight="false" outlineLevel="0" collapsed="false">
      <c r="A227" s="151" t="s">
        <v>1223</v>
      </c>
      <c r="B227" s="0" t="s">
        <v>381</v>
      </c>
      <c r="C227" s="20" t="s">
        <v>382</v>
      </c>
      <c r="D227" s="20" t="s">
        <v>1224</v>
      </c>
      <c r="F227" s="143" t="s">
        <v>605</v>
      </c>
      <c r="K227" s="151" t="s">
        <v>936</v>
      </c>
      <c r="L227" s="0" t="n">
        <v>2300</v>
      </c>
      <c r="M227" s="0" t="s">
        <v>809</v>
      </c>
      <c r="N227" s="0" t="s">
        <v>806</v>
      </c>
      <c r="O227" s="0" t="n">
        <v>5</v>
      </c>
      <c r="P227" s="0" t="n">
        <v>0</v>
      </c>
      <c r="AB227" s="0" t="s">
        <v>211</v>
      </c>
      <c r="AE227" s="0" t="s">
        <v>211</v>
      </c>
      <c r="AG227" s="0" t="s">
        <v>220</v>
      </c>
      <c r="AH227" s="0" t="s">
        <v>220</v>
      </c>
      <c r="AI227" s="0" t="s">
        <v>802</v>
      </c>
      <c r="AJ227" s="0" t="s">
        <v>220</v>
      </c>
      <c r="AK227" s="0" t="s">
        <v>220</v>
      </c>
      <c r="AM227" s="0" t="s">
        <v>802</v>
      </c>
    </row>
    <row r="228" customFormat="false" ht="15" hidden="false" customHeight="false" outlineLevel="0" collapsed="false">
      <c r="A228" s="151" t="s">
        <v>1225</v>
      </c>
      <c r="B228" s="0" t="s">
        <v>381</v>
      </c>
      <c r="C228" s="20" t="s">
        <v>382</v>
      </c>
      <c r="D228" s="20" t="s">
        <v>1226</v>
      </c>
      <c r="F228" s="143" t="s">
        <v>595</v>
      </c>
      <c r="K228" s="151" t="s">
        <v>799</v>
      </c>
      <c r="L228" s="0" t="n">
        <v>3700</v>
      </c>
      <c r="M228" s="0" t="s">
        <v>800</v>
      </c>
      <c r="N228" s="0" t="s">
        <v>801</v>
      </c>
      <c r="O228" s="0" t="n">
        <v>8</v>
      </c>
      <c r="P228" s="0" t="n">
        <v>0</v>
      </c>
      <c r="AB228" s="0" t="s">
        <v>211</v>
      </c>
      <c r="AE228" s="0" t="s">
        <v>211</v>
      </c>
      <c r="AG228" s="0" t="s">
        <v>220</v>
      </c>
      <c r="AH228" s="0" t="s">
        <v>220</v>
      </c>
      <c r="AI228" s="0" t="s">
        <v>802</v>
      </c>
      <c r="AJ228" s="0" t="s">
        <v>220</v>
      </c>
      <c r="AK228" s="0" t="s">
        <v>220</v>
      </c>
      <c r="AM228" s="0" t="s">
        <v>802</v>
      </c>
    </row>
    <row r="229" customFormat="false" ht="15" hidden="false" customHeight="false" outlineLevel="0" collapsed="false">
      <c r="A229" s="151" t="s">
        <v>1227</v>
      </c>
      <c r="B229" s="0" t="s">
        <v>381</v>
      </c>
      <c r="C229" s="20" t="s">
        <v>382</v>
      </c>
      <c r="D229" s="20" t="s">
        <v>1228</v>
      </c>
      <c r="F229" s="143" t="s">
        <v>595</v>
      </c>
      <c r="K229" s="151" t="s">
        <v>799</v>
      </c>
      <c r="L229" s="0" t="n">
        <v>3500</v>
      </c>
      <c r="M229" s="0" t="s">
        <v>805</v>
      </c>
      <c r="N229" s="0" t="s">
        <v>806</v>
      </c>
      <c r="O229" s="0" t="n">
        <v>8</v>
      </c>
      <c r="P229" s="0" t="n">
        <v>0</v>
      </c>
      <c r="AB229" s="0" t="s">
        <v>211</v>
      </c>
      <c r="AE229" s="0" t="s">
        <v>211</v>
      </c>
      <c r="AG229" s="0" t="s">
        <v>220</v>
      </c>
      <c r="AH229" s="0" t="s">
        <v>220</v>
      </c>
      <c r="AI229" s="0" t="s">
        <v>802</v>
      </c>
      <c r="AJ229" s="0" t="s">
        <v>220</v>
      </c>
      <c r="AK229" s="0" t="s">
        <v>220</v>
      </c>
      <c r="AM229" s="0" t="s">
        <v>802</v>
      </c>
    </row>
    <row r="230" customFormat="false" ht="15" hidden="false" customHeight="false" outlineLevel="0" collapsed="false">
      <c r="A230" s="151" t="s">
        <v>1229</v>
      </c>
      <c r="B230" s="0" t="s">
        <v>381</v>
      </c>
      <c r="C230" s="20" t="s">
        <v>382</v>
      </c>
      <c r="D230" s="20" t="s">
        <v>1230</v>
      </c>
      <c r="F230" s="143" t="s">
        <v>595</v>
      </c>
      <c r="K230" s="151" t="s">
        <v>799</v>
      </c>
      <c r="L230" s="0" t="n">
        <v>3700</v>
      </c>
      <c r="M230" s="0" t="s">
        <v>809</v>
      </c>
      <c r="N230" s="0" t="s">
        <v>801</v>
      </c>
      <c r="O230" s="0" t="n">
        <v>8</v>
      </c>
      <c r="P230" s="0" t="n">
        <v>0</v>
      </c>
      <c r="AB230" s="0" t="s">
        <v>211</v>
      </c>
      <c r="AE230" s="0" t="s">
        <v>211</v>
      </c>
      <c r="AG230" s="0" t="s">
        <v>220</v>
      </c>
      <c r="AH230" s="0" t="s">
        <v>220</v>
      </c>
      <c r="AI230" s="0" t="s">
        <v>802</v>
      </c>
      <c r="AJ230" s="0" t="s">
        <v>220</v>
      </c>
      <c r="AK230" s="0" t="s">
        <v>220</v>
      </c>
      <c r="AM230" s="0" t="s">
        <v>802</v>
      </c>
    </row>
    <row r="231" customFormat="false" ht="15" hidden="false" customHeight="false" outlineLevel="0" collapsed="false">
      <c r="A231" s="151" t="s">
        <v>1231</v>
      </c>
      <c r="B231" s="0" t="s">
        <v>383</v>
      </c>
      <c r="C231" s="20" t="s">
        <v>384</v>
      </c>
      <c r="D231" s="20" t="s">
        <v>1232</v>
      </c>
      <c r="F231" s="143" t="s">
        <v>607</v>
      </c>
      <c r="K231" s="151" t="s">
        <v>799</v>
      </c>
      <c r="L231" s="0" t="n">
        <v>3700</v>
      </c>
      <c r="M231" s="0" t="s">
        <v>800</v>
      </c>
      <c r="N231" s="0" t="s">
        <v>806</v>
      </c>
      <c r="O231" s="0" t="n">
        <v>8</v>
      </c>
      <c r="P231" s="0" t="n">
        <v>0</v>
      </c>
      <c r="AB231" s="0" t="s">
        <v>211</v>
      </c>
      <c r="AE231" s="0" t="s">
        <v>211</v>
      </c>
      <c r="AG231" s="0" t="s">
        <v>220</v>
      </c>
      <c r="AH231" s="0" t="s">
        <v>220</v>
      </c>
      <c r="AI231" s="0" t="s">
        <v>802</v>
      </c>
      <c r="AJ231" s="0" t="s">
        <v>220</v>
      </c>
      <c r="AK231" s="0" t="s">
        <v>220</v>
      </c>
      <c r="AM231" s="0" t="s">
        <v>802</v>
      </c>
    </row>
    <row r="232" customFormat="false" ht="15" hidden="false" customHeight="false" outlineLevel="0" collapsed="false">
      <c r="A232" s="151" t="s">
        <v>1233</v>
      </c>
      <c r="B232" s="0" t="s">
        <v>383</v>
      </c>
      <c r="C232" s="20" t="s">
        <v>384</v>
      </c>
      <c r="D232" s="20" t="s">
        <v>1234</v>
      </c>
      <c r="F232" s="143" t="s">
        <v>609</v>
      </c>
      <c r="K232" s="151" t="s">
        <v>799</v>
      </c>
      <c r="L232" s="0" t="n">
        <v>2400</v>
      </c>
      <c r="M232" s="0" t="s">
        <v>805</v>
      </c>
      <c r="N232" s="0" t="s">
        <v>801</v>
      </c>
      <c r="O232" s="0" t="n">
        <v>8</v>
      </c>
      <c r="P232" s="0" t="n">
        <v>0</v>
      </c>
      <c r="AB232" s="0" t="s">
        <v>211</v>
      </c>
      <c r="AE232" s="0" t="s">
        <v>211</v>
      </c>
      <c r="AG232" s="0" t="s">
        <v>220</v>
      </c>
      <c r="AH232" s="0" t="s">
        <v>220</v>
      </c>
      <c r="AI232" s="0" t="s">
        <v>802</v>
      </c>
      <c r="AJ232" s="0" t="s">
        <v>220</v>
      </c>
      <c r="AK232" s="0" t="s">
        <v>220</v>
      </c>
      <c r="AM232" s="0" t="s">
        <v>802</v>
      </c>
    </row>
    <row r="233" customFormat="false" ht="15" hidden="false" customHeight="false" outlineLevel="0" collapsed="false">
      <c r="A233" s="151" t="s">
        <v>1235</v>
      </c>
      <c r="B233" s="0" t="s">
        <v>383</v>
      </c>
      <c r="C233" s="20" t="s">
        <v>384</v>
      </c>
      <c r="D233" s="20" t="s">
        <v>1236</v>
      </c>
      <c r="F233" s="143" t="s">
        <v>611</v>
      </c>
      <c r="K233" s="151" t="s">
        <v>799</v>
      </c>
      <c r="L233" s="0" t="n">
        <v>2300</v>
      </c>
      <c r="M233" s="0" t="s">
        <v>809</v>
      </c>
      <c r="N233" s="0" t="s">
        <v>806</v>
      </c>
      <c r="O233" s="0" t="n">
        <v>8</v>
      </c>
      <c r="P233" s="0" t="n">
        <v>0</v>
      </c>
      <c r="AB233" s="0" t="s">
        <v>211</v>
      </c>
      <c r="AE233" s="0" t="s">
        <v>211</v>
      </c>
      <c r="AG233" s="0" t="s">
        <v>220</v>
      </c>
      <c r="AH233" s="0" t="s">
        <v>220</v>
      </c>
      <c r="AI233" s="0" t="s">
        <v>802</v>
      </c>
      <c r="AJ233" s="0" t="s">
        <v>220</v>
      </c>
      <c r="AK233" s="0" t="s">
        <v>220</v>
      </c>
      <c r="AM233" s="0" t="s">
        <v>802</v>
      </c>
    </row>
    <row r="234" customFormat="false" ht="15" hidden="false" customHeight="false" outlineLevel="0" collapsed="false">
      <c r="A234" s="151" t="s">
        <v>1237</v>
      </c>
      <c r="B234" s="0" t="s">
        <v>383</v>
      </c>
      <c r="C234" s="20" t="s">
        <v>384</v>
      </c>
      <c r="D234" s="20" t="s">
        <v>1238</v>
      </c>
      <c r="F234" s="143" t="s">
        <v>613</v>
      </c>
      <c r="K234" s="151" t="s">
        <v>799</v>
      </c>
      <c r="L234" s="0" t="n">
        <v>3700</v>
      </c>
      <c r="M234" s="0" t="s">
        <v>800</v>
      </c>
      <c r="N234" s="0" t="s">
        <v>801</v>
      </c>
      <c r="O234" s="0" t="n">
        <v>8</v>
      </c>
      <c r="P234" s="0" t="n">
        <v>0</v>
      </c>
      <c r="AB234" s="0" t="s">
        <v>211</v>
      </c>
      <c r="AE234" s="0" t="s">
        <v>211</v>
      </c>
      <c r="AG234" s="0" t="s">
        <v>220</v>
      </c>
      <c r="AH234" s="0" t="s">
        <v>220</v>
      </c>
      <c r="AI234" s="0" t="s">
        <v>802</v>
      </c>
      <c r="AJ234" s="0" t="s">
        <v>220</v>
      </c>
      <c r="AK234" s="0" t="s">
        <v>220</v>
      </c>
      <c r="AM234" s="0" t="s">
        <v>802</v>
      </c>
    </row>
    <row r="235" customFormat="false" ht="15" hidden="false" customHeight="false" outlineLevel="0" collapsed="false">
      <c r="A235" s="151" t="s">
        <v>1239</v>
      </c>
      <c r="B235" s="0" t="s">
        <v>383</v>
      </c>
      <c r="C235" s="20" t="s">
        <v>384</v>
      </c>
      <c r="D235" s="20" t="s">
        <v>1240</v>
      </c>
      <c r="F235" s="143" t="s">
        <v>613</v>
      </c>
      <c r="K235" s="151" t="s">
        <v>799</v>
      </c>
      <c r="L235" s="0" t="n">
        <v>3500</v>
      </c>
      <c r="M235" s="0" t="s">
        <v>805</v>
      </c>
      <c r="N235" s="0" t="s">
        <v>806</v>
      </c>
      <c r="O235" s="0" t="n">
        <v>8</v>
      </c>
      <c r="P235" s="0" t="n">
        <v>0</v>
      </c>
      <c r="AB235" s="0" t="s">
        <v>211</v>
      </c>
      <c r="AE235" s="0" t="s">
        <v>211</v>
      </c>
      <c r="AG235" s="0" t="s">
        <v>220</v>
      </c>
      <c r="AH235" s="0" t="s">
        <v>220</v>
      </c>
      <c r="AI235" s="0" t="s">
        <v>802</v>
      </c>
      <c r="AJ235" s="0" t="s">
        <v>220</v>
      </c>
      <c r="AK235" s="0" t="s">
        <v>220</v>
      </c>
      <c r="AM235" s="0" t="s">
        <v>802</v>
      </c>
    </row>
    <row r="236" customFormat="false" ht="15" hidden="false" customHeight="false" outlineLevel="0" collapsed="false">
      <c r="A236" s="151" t="s">
        <v>1241</v>
      </c>
      <c r="B236" s="0" t="s">
        <v>383</v>
      </c>
      <c r="C236" s="20" t="s">
        <v>384</v>
      </c>
      <c r="D236" s="20" t="s">
        <v>1242</v>
      </c>
      <c r="F236" s="143" t="s">
        <v>615</v>
      </c>
      <c r="K236" s="151" t="s">
        <v>799</v>
      </c>
      <c r="L236" s="0" t="n">
        <v>3700</v>
      </c>
      <c r="M236" s="0" t="s">
        <v>809</v>
      </c>
      <c r="N236" s="0" t="s">
        <v>801</v>
      </c>
      <c r="O236" s="0" t="n">
        <v>8</v>
      </c>
      <c r="P236" s="0" t="n">
        <v>0</v>
      </c>
      <c r="AB236" s="0" t="s">
        <v>211</v>
      </c>
      <c r="AE236" s="0" t="s">
        <v>211</v>
      </c>
      <c r="AG236" s="0" t="s">
        <v>220</v>
      </c>
      <c r="AH236" s="0" t="s">
        <v>220</v>
      </c>
      <c r="AI236" s="0" t="s">
        <v>802</v>
      </c>
      <c r="AJ236" s="0" t="s">
        <v>220</v>
      </c>
      <c r="AK236" s="0" t="s">
        <v>220</v>
      </c>
      <c r="AM236" s="0" t="s">
        <v>802</v>
      </c>
    </row>
    <row r="237" customFormat="false" ht="15" hidden="false" customHeight="false" outlineLevel="0" collapsed="false">
      <c r="A237" s="151" t="s">
        <v>1243</v>
      </c>
      <c r="B237" s="0" t="s">
        <v>383</v>
      </c>
      <c r="C237" s="20" t="s">
        <v>384</v>
      </c>
      <c r="D237" s="20" t="s">
        <v>1244</v>
      </c>
      <c r="F237" s="143" t="s">
        <v>615</v>
      </c>
      <c r="K237" s="151" t="s">
        <v>799</v>
      </c>
      <c r="L237" s="0" t="n">
        <v>3700</v>
      </c>
      <c r="M237" s="0" t="s">
        <v>800</v>
      </c>
      <c r="N237" s="0" t="s">
        <v>806</v>
      </c>
      <c r="O237" s="0" t="n">
        <v>8</v>
      </c>
      <c r="P237" s="0" t="n">
        <v>0</v>
      </c>
      <c r="AB237" s="0" t="s">
        <v>211</v>
      </c>
      <c r="AE237" s="0" t="s">
        <v>211</v>
      </c>
      <c r="AG237" s="0" t="s">
        <v>220</v>
      </c>
      <c r="AH237" s="0" t="s">
        <v>220</v>
      </c>
      <c r="AI237" s="0" t="s">
        <v>802</v>
      </c>
      <c r="AJ237" s="0" t="s">
        <v>220</v>
      </c>
      <c r="AK237" s="0" t="s">
        <v>220</v>
      </c>
      <c r="AM237" s="0" t="s">
        <v>802</v>
      </c>
    </row>
    <row r="238" customFormat="false" ht="15" hidden="false" customHeight="false" outlineLevel="0" collapsed="false">
      <c r="A238" s="151" t="s">
        <v>1245</v>
      </c>
      <c r="B238" s="0" t="s">
        <v>383</v>
      </c>
      <c r="C238" s="20" t="s">
        <v>384</v>
      </c>
      <c r="D238" s="20" t="s">
        <v>1246</v>
      </c>
      <c r="F238" s="143" t="s">
        <v>615</v>
      </c>
      <c r="K238" s="151" t="s">
        <v>799</v>
      </c>
      <c r="L238" s="0" t="n">
        <v>2400</v>
      </c>
      <c r="M238" s="0" t="s">
        <v>805</v>
      </c>
      <c r="N238" s="0" t="s">
        <v>801</v>
      </c>
      <c r="O238" s="0" t="n">
        <v>8</v>
      </c>
      <c r="P238" s="0" t="n">
        <v>0</v>
      </c>
      <c r="AB238" s="0" t="s">
        <v>211</v>
      </c>
      <c r="AE238" s="0" t="s">
        <v>211</v>
      </c>
      <c r="AG238" s="0" t="s">
        <v>220</v>
      </c>
      <c r="AH238" s="0" t="s">
        <v>220</v>
      </c>
      <c r="AI238" s="0" t="s">
        <v>802</v>
      </c>
      <c r="AJ238" s="0" t="s">
        <v>220</v>
      </c>
      <c r="AK238" s="0" t="s">
        <v>220</v>
      </c>
      <c r="AM238" s="0" t="s">
        <v>802</v>
      </c>
    </row>
    <row r="239" customFormat="false" ht="15" hidden="false" customHeight="false" outlineLevel="0" collapsed="false">
      <c r="A239" s="151" t="s">
        <v>1247</v>
      </c>
      <c r="B239" s="0" t="s">
        <v>383</v>
      </c>
      <c r="C239" s="20" t="s">
        <v>384</v>
      </c>
      <c r="D239" s="20" t="s">
        <v>1248</v>
      </c>
      <c r="F239" s="143" t="s">
        <v>617</v>
      </c>
      <c r="K239" s="151" t="s">
        <v>799</v>
      </c>
      <c r="L239" s="0" t="n">
        <v>2300</v>
      </c>
      <c r="M239" s="0" t="s">
        <v>809</v>
      </c>
      <c r="N239" s="0" t="s">
        <v>806</v>
      </c>
      <c r="O239" s="0" t="n">
        <v>8</v>
      </c>
      <c r="P239" s="0" t="n">
        <v>0</v>
      </c>
      <c r="AB239" s="0" t="s">
        <v>211</v>
      </c>
      <c r="AE239" s="0" t="s">
        <v>211</v>
      </c>
      <c r="AG239" s="0" t="s">
        <v>220</v>
      </c>
      <c r="AH239" s="0" t="s">
        <v>220</v>
      </c>
      <c r="AI239" s="0" t="s">
        <v>802</v>
      </c>
      <c r="AJ239" s="0" t="s">
        <v>220</v>
      </c>
      <c r="AK239" s="0" t="s">
        <v>220</v>
      </c>
      <c r="AM239" s="0" t="s">
        <v>802</v>
      </c>
    </row>
    <row r="240" customFormat="false" ht="15" hidden="false" customHeight="false" outlineLevel="0" collapsed="false">
      <c r="A240" s="151" t="s">
        <v>1249</v>
      </c>
      <c r="B240" s="0" t="s">
        <v>383</v>
      </c>
      <c r="C240" s="20" t="s">
        <v>384</v>
      </c>
      <c r="D240" s="20" t="s">
        <v>1250</v>
      </c>
      <c r="F240" s="143" t="s">
        <v>617</v>
      </c>
      <c r="K240" s="151" t="s">
        <v>799</v>
      </c>
      <c r="L240" s="0" t="n">
        <v>3700</v>
      </c>
      <c r="M240" s="0" t="s">
        <v>800</v>
      </c>
      <c r="N240" s="0" t="s">
        <v>801</v>
      </c>
      <c r="O240" s="0" t="n">
        <v>8</v>
      </c>
      <c r="P240" s="0" t="n">
        <v>0</v>
      </c>
      <c r="AB240" s="0" t="s">
        <v>211</v>
      </c>
      <c r="AE240" s="0" t="s">
        <v>211</v>
      </c>
      <c r="AG240" s="0" t="s">
        <v>220</v>
      </c>
      <c r="AH240" s="0" t="s">
        <v>220</v>
      </c>
      <c r="AI240" s="0" t="s">
        <v>802</v>
      </c>
      <c r="AJ240" s="0" t="s">
        <v>220</v>
      </c>
      <c r="AK240" s="0" t="s">
        <v>220</v>
      </c>
      <c r="AM240" s="0" t="s">
        <v>802</v>
      </c>
    </row>
    <row r="241" customFormat="false" ht="15" hidden="false" customHeight="false" outlineLevel="0" collapsed="false">
      <c r="A241" s="151" t="s">
        <v>1251</v>
      </c>
      <c r="B241" s="0" t="s">
        <v>383</v>
      </c>
      <c r="C241" s="20" t="s">
        <v>384</v>
      </c>
      <c r="D241" s="20" t="s">
        <v>1252</v>
      </c>
      <c r="F241" s="143" t="s">
        <v>617</v>
      </c>
      <c r="K241" s="151" t="s">
        <v>799</v>
      </c>
      <c r="L241" s="0" t="n">
        <v>3500</v>
      </c>
      <c r="M241" s="0" t="s">
        <v>805</v>
      </c>
      <c r="N241" s="0" t="s">
        <v>806</v>
      </c>
      <c r="O241" s="0" t="n">
        <v>8</v>
      </c>
      <c r="P241" s="0" t="n">
        <v>0</v>
      </c>
      <c r="AB241" s="0" t="s">
        <v>211</v>
      </c>
      <c r="AE241" s="0" t="s">
        <v>211</v>
      </c>
      <c r="AG241" s="0" t="s">
        <v>220</v>
      </c>
      <c r="AH241" s="0" t="s">
        <v>220</v>
      </c>
      <c r="AI241" s="0" t="s">
        <v>802</v>
      </c>
      <c r="AJ241" s="0" t="s">
        <v>220</v>
      </c>
      <c r="AK241" s="0" t="s">
        <v>220</v>
      </c>
      <c r="AM241" s="0" t="s">
        <v>802</v>
      </c>
    </row>
    <row r="242" customFormat="false" ht="15" hidden="false" customHeight="false" outlineLevel="0" collapsed="false">
      <c r="A242" s="151" t="s">
        <v>1253</v>
      </c>
      <c r="B242" s="0" t="s">
        <v>383</v>
      </c>
      <c r="C242" s="20" t="s">
        <v>384</v>
      </c>
      <c r="D242" s="20" t="s">
        <v>1254</v>
      </c>
      <c r="F242" s="143" t="s">
        <v>617</v>
      </c>
      <c r="K242" s="151" t="s">
        <v>799</v>
      </c>
      <c r="L242" s="0" t="n">
        <v>3700</v>
      </c>
      <c r="M242" s="0" t="s">
        <v>809</v>
      </c>
      <c r="N242" s="0" t="s">
        <v>801</v>
      </c>
      <c r="O242" s="0" t="n">
        <v>8</v>
      </c>
      <c r="P242" s="0" t="n">
        <v>0</v>
      </c>
      <c r="AB242" s="0" t="s">
        <v>211</v>
      </c>
      <c r="AE242" s="0" t="s">
        <v>211</v>
      </c>
      <c r="AG242" s="0" t="s">
        <v>220</v>
      </c>
      <c r="AH242" s="0" t="s">
        <v>220</v>
      </c>
      <c r="AI242" s="0" t="s">
        <v>802</v>
      </c>
      <c r="AJ242" s="0" t="s">
        <v>220</v>
      </c>
      <c r="AK242" s="0" t="s">
        <v>220</v>
      </c>
      <c r="AM242" s="0" t="s">
        <v>802</v>
      </c>
    </row>
    <row r="243" customFormat="false" ht="15" hidden="false" customHeight="false" outlineLevel="0" collapsed="false">
      <c r="A243" s="151" t="s">
        <v>1255</v>
      </c>
      <c r="B243" s="0" t="s">
        <v>383</v>
      </c>
      <c r="C243" s="20" t="s">
        <v>384</v>
      </c>
      <c r="D243" s="20" t="s">
        <v>1256</v>
      </c>
      <c r="F243" s="143" t="s">
        <v>617</v>
      </c>
      <c r="K243" s="151" t="s">
        <v>799</v>
      </c>
      <c r="L243" s="0" t="n">
        <v>3700</v>
      </c>
      <c r="M243" s="0" t="s">
        <v>800</v>
      </c>
      <c r="N243" s="0" t="s">
        <v>806</v>
      </c>
      <c r="O243" s="0" t="n">
        <v>8</v>
      </c>
      <c r="P243" s="0" t="n">
        <v>0</v>
      </c>
      <c r="AB243" s="0" t="s">
        <v>211</v>
      </c>
      <c r="AE243" s="0" t="s">
        <v>211</v>
      </c>
      <c r="AG243" s="0" t="s">
        <v>220</v>
      </c>
      <c r="AH243" s="0" t="s">
        <v>220</v>
      </c>
      <c r="AI243" s="0" t="s">
        <v>802</v>
      </c>
      <c r="AJ243" s="0" t="s">
        <v>220</v>
      </c>
      <c r="AK243" s="0" t="s">
        <v>220</v>
      </c>
      <c r="AM243" s="0" t="s">
        <v>802</v>
      </c>
    </row>
    <row r="244" customFormat="false" ht="15" hidden="false" customHeight="false" outlineLevel="0" collapsed="false">
      <c r="A244" s="151" t="s">
        <v>1257</v>
      </c>
      <c r="B244" s="0" t="s">
        <v>383</v>
      </c>
      <c r="C244" s="20" t="s">
        <v>384</v>
      </c>
      <c r="D244" s="20" t="s">
        <v>1258</v>
      </c>
      <c r="F244" s="143" t="s">
        <v>617</v>
      </c>
      <c r="K244" s="151" t="s">
        <v>799</v>
      </c>
      <c r="L244" s="0" t="n">
        <v>2400</v>
      </c>
      <c r="M244" s="0" t="s">
        <v>805</v>
      </c>
      <c r="N244" s="0" t="s">
        <v>801</v>
      </c>
      <c r="O244" s="0" t="n">
        <v>8</v>
      </c>
      <c r="P244" s="0" t="n">
        <v>0</v>
      </c>
      <c r="AB244" s="0" t="s">
        <v>211</v>
      </c>
      <c r="AE244" s="0" t="s">
        <v>211</v>
      </c>
      <c r="AG244" s="0" t="s">
        <v>220</v>
      </c>
      <c r="AH244" s="0" t="s">
        <v>220</v>
      </c>
      <c r="AI244" s="0" t="s">
        <v>802</v>
      </c>
      <c r="AJ244" s="0" t="s">
        <v>220</v>
      </c>
      <c r="AK244" s="0" t="s">
        <v>220</v>
      </c>
      <c r="AM244" s="0" t="s">
        <v>802</v>
      </c>
    </row>
    <row r="245" customFormat="false" ht="15" hidden="false" customHeight="false" outlineLevel="0" collapsed="false">
      <c r="A245" s="151" t="s">
        <v>1259</v>
      </c>
      <c r="B245" s="0" t="s">
        <v>383</v>
      </c>
      <c r="C245" s="20" t="s">
        <v>384</v>
      </c>
      <c r="D245" s="20" t="s">
        <v>1260</v>
      </c>
      <c r="F245" s="143" t="s">
        <v>617</v>
      </c>
      <c r="K245" s="151" t="s">
        <v>799</v>
      </c>
      <c r="L245" s="0" t="n">
        <v>2300</v>
      </c>
      <c r="M245" s="0" t="s">
        <v>809</v>
      </c>
      <c r="N245" s="0" t="s">
        <v>806</v>
      </c>
      <c r="O245" s="0" t="n">
        <v>8</v>
      </c>
      <c r="P245" s="0" t="n">
        <v>0</v>
      </c>
      <c r="AB245" s="0" t="s">
        <v>211</v>
      </c>
      <c r="AE245" s="0" t="s">
        <v>211</v>
      </c>
      <c r="AG245" s="0" t="s">
        <v>220</v>
      </c>
      <c r="AH245" s="0" t="s">
        <v>220</v>
      </c>
      <c r="AI245" s="0" t="s">
        <v>802</v>
      </c>
      <c r="AJ245" s="0" t="s">
        <v>220</v>
      </c>
      <c r="AK245" s="0" t="s">
        <v>220</v>
      </c>
      <c r="AM245" s="0" t="s">
        <v>802</v>
      </c>
    </row>
    <row r="246" customFormat="false" ht="15" hidden="false" customHeight="false" outlineLevel="0" collapsed="false">
      <c r="A246" s="151" t="s">
        <v>1261</v>
      </c>
      <c r="B246" s="0" t="s">
        <v>383</v>
      </c>
      <c r="C246" s="20" t="s">
        <v>384</v>
      </c>
      <c r="D246" s="20" t="s">
        <v>1262</v>
      </c>
      <c r="F246" s="143" t="s">
        <v>617</v>
      </c>
      <c r="K246" s="151" t="s">
        <v>799</v>
      </c>
      <c r="L246" s="0" t="n">
        <v>3700</v>
      </c>
      <c r="M246" s="0" t="s">
        <v>800</v>
      </c>
      <c r="N246" s="0" t="s">
        <v>801</v>
      </c>
      <c r="O246" s="0" t="n">
        <v>8</v>
      </c>
      <c r="P246" s="0" t="n">
        <v>0</v>
      </c>
      <c r="AB246" s="0" t="s">
        <v>211</v>
      </c>
      <c r="AE246" s="0" t="s">
        <v>211</v>
      </c>
      <c r="AG246" s="0" t="s">
        <v>220</v>
      </c>
      <c r="AH246" s="0" t="s">
        <v>220</v>
      </c>
      <c r="AI246" s="0" t="s">
        <v>802</v>
      </c>
      <c r="AJ246" s="0" t="s">
        <v>220</v>
      </c>
      <c r="AK246" s="0" t="s">
        <v>220</v>
      </c>
      <c r="AM246" s="0" t="s">
        <v>802</v>
      </c>
    </row>
    <row r="247" customFormat="false" ht="15" hidden="false" customHeight="false" outlineLevel="0" collapsed="false">
      <c r="A247" s="151" t="s">
        <v>1263</v>
      </c>
      <c r="B247" s="0" t="s">
        <v>383</v>
      </c>
      <c r="C247" s="20" t="s">
        <v>384</v>
      </c>
      <c r="D247" s="20" t="s">
        <v>1264</v>
      </c>
      <c r="F247" s="143" t="s">
        <v>617</v>
      </c>
      <c r="K247" s="151" t="s">
        <v>799</v>
      </c>
      <c r="L247" s="0" t="n">
        <v>3500</v>
      </c>
      <c r="M247" s="0" t="s">
        <v>805</v>
      </c>
      <c r="N247" s="0" t="s">
        <v>806</v>
      </c>
      <c r="O247" s="0" t="n">
        <v>8</v>
      </c>
      <c r="P247" s="0" t="n">
        <v>0</v>
      </c>
      <c r="AB247" s="0" t="s">
        <v>211</v>
      </c>
      <c r="AE247" s="0" t="s">
        <v>211</v>
      </c>
      <c r="AG247" s="0" t="s">
        <v>220</v>
      </c>
      <c r="AH247" s="0" t="s">
        <v>220</v>
      </c>
      <c r="AI247" s="0" t="s">
        <v>802</v>
      </c>
      <c r="AJ247" s="0" t="s">
        <v>220</v>
      </c>
      <c r="AK247" s="0" t="s">
        <v>220</v>
      </c>
      <c r="AM247" s="0" t="s">
        <v>802</v>
      </c>
    </row>
    <row r="248" customFormat="false" ht="15" hidden="false" customHeight="false" outlineLevel="0" collapsed="false">
      <c r="A248" s="151" t="s">
        <v>1265</v>
      </c>
      <c r="B248" s="0" t="s">
        <v>383</v>
      </c>
      <c r="C248" s="20" t="s">
        <v>384</v>
      </c>
      <c r="D248" s="20" t="s">
        <v>1266</v>
      </c>
      <c r="F248" s="143" t="s">
        <v>619</v>
      </c>
      <c r="K248" s="151" t="s">
        <v>131</v>
      </c>
      <c r="L248" s="0" t="n">
        <v>3700</v>
      </c>
      <c r="M248" s="0" t="s">
        <v>809</v>
      </c>
      <c r="N248" s="0" t="s">
        <v>801</v>
      </c>
      <c r="O248" s="0" t="n">
        <v>5</v>
      </c>
      <c r="P248" s="0" t="n">
        <v>0</v>
      </c>
      <c r="AB248" s="0" t="s">
        <v>211</v>
      </c>
      <c r="AE248" s="0" t="s">
        <v>211</v>
      </c>
      <c r="AG248" s="0" t="s">
        <v>220</v>
      </c>
      <c r="AH248" s="0" t="s">
        <v>220</v>
      </c>
      <c r="AI248" s="0" t="s">
        <v>802</v>
      </c>
      <c r="AJ248" s="0" t="s">
        <v>220</v>
      </c>
      <c r="AK248" s="0" t="s">
        <v>220</v>
      </c>
      <c r="AM248" s="0" t="s">
        <v>802</v>
      </c>
    </row>
    <row r="249" customFormat="false" ht="15" hidden="false" customHeight="false" outlineLevel="0" collapsed="false">
      <c r="A249" s="151" t="s">
        <v>1267</v>
      </c>
      <c r="B249" s="0" t="s">
        <v>385</v>
      </c>
      <c r="C249" s="20" t="s">
        <v>386</v>
      </c>
      <c r="D249" s="20" t="s">
        <v>1268</v>
      </c>
      <c r="F249" s="143" t="s">
        <v>621</v>
      </c>
      <c r="K249" s="151" t="s">
        <v>131</v>
      </c>
      <c r="L249" s="0" t="n">
        <v>3700</v>
      </c>
      <c r="M249" s="0" t="s">
        <v>800</v>
      </c>
      <c r="N249" s="0" t="s">
        <v>806</v>
      </c>
      <c r="O249" s="0" t="n">
        <v>5</v>
      </c>
      <c r="P249" s="0" t="n">
        <v>0</v>
      </c>
      <c r="AB249" s="0" t="s">
        <v>211</v>
      </c>
      <c r="AE249" s="0" t="s">
        <v>211</v>
      </c>
      <c r="AG249" s="0" t="s">
        <v>220</v>
      </c>
      <c r="AH249" s="0" t="s">
        <v>220</v>
      </c>
      <c r="AI249" s="0" t="s">
        <v>802</v>
      </c>
      <c r="AJ249" s="0" t="s">
        <v>220</v>
      </c>
      <c r="AK249" s="0" t="s">
        <v>220</v>
      </c>
      <c r="AM249" s="0" t="s">
        <v>802</v>
      </c>
    </row>
    <row r="250" customFormat="false" ht="15" hidden="false" customHeight="false" outlineLevel="0" collapsed="false">
      <c r="A250" s="151" t="s">
        <v>1269</v>
      </c>
      <c r="B250" s="0" t="s">
        <v>385</v>
      </c>
      <c r="C250" s="20" t="s">
        <v>386</v>
      </c>
      <c r="D250" s="20" t="s">
        <v>1270</v>
      </c>
      <c r="F250" s="143" t="s">
        <v>621</v>
      </c>
      <c r="K250" s="151" t="s">
        <v>131</v>
      </c>
      <c r="L250" s="0" t="n">
        <v>2400</v>
      </c>
      <c r="M250" s="0" t="s">
        <v>805</v>
      </c>
      <c r="N250" s="0" t="s">
        <v>801</v>
      </c>
      <c r="O250" s="0" t="n">
        <v>5</v>
      </c>
      <c r="P250" s="0" t="n">
        <v>0</v>
      </c>
      <c r="AB250" s="0" t="s">
        <v>211</v>
      </c>
      <c r="AE250" s="0" t="s">
        <v>211</v>
      </c>
      <c r="AG250" s="0" t="s">
        <v>220</v>
      </c>
      <c r="AH250" s="0" t="s">
        <v>220</v>
      </c>
      <c r="AI250" s="0" t="s">
        <v>802</v>
      </c>
      <c r="AJ250" s="0" t="s">
        <v>220</v>
      </c>
      <c r="AK250" s="0" t="s">
        <v>220</v>
      </c>
      <c r="AM250" s="0" t="s">
        <v>802</v>
      </c>
    </row>
    <row r="251" customFormat="false" ht="15" hidden="false" customHeight="false" outlineLevel="0" collapsed="false">
      <c r="A251" s="151" t="s">
        <v>1271</v>
      </c>
      <c r="B251" s="0" t="s">
        <v>385</v>
      </c>
      <c r="C251" s="20" t="s">
        <v>386</v>
      </c>
      <c r="D251" s="20" t="s">
        <v>1272</v>
      </c>
      <c r="F251" s="143" t="s">
        <v>623</v>
      </c>
      <c r="K251" s="151" t="s">
        <v>131</v>
      </c>
      <c r="L251" s="0" t="n">
        <v>2300</v>
      </c>
      <c r="M251" s="0" t="s">
        <v>809</v>
      </c>
      <c r="N251" s="0" t="s">
        <v>806</v>
      </c>
      <c r="O251" s="0" t="n">
        <v>5</v>
      </c>
      <c r="P251" s="0" t="n">
        <v>0</v>
      </c>
      <c r="AB251" s="0" t="s">
        <v>211</v>
      </c>
      <c r="AE251" s="0" t="s">
        <v>211</v>
      </c>
      <c r="AG251" s="0" t="s">
        <v>220</v>
      </c>
      <c r="AH251" s="0" t="s">
        <v>220</v>
      </c>
      <c r="AI251" s="0" t="s">
        <v>802</v>
      </c>
      <c r="AJ251" s="0" t="s">
        <v>220</v>
      </c>
      <c r="AK251" s="0" t="s">
        <v>220</v>
      </c>
      <c r="AM251" s="0" t="s">
        <v>802</v>
      </c>
    </row>
    <row r="252" customFormat="false" ht="15" hidden="false" customHeight="false" outlineLevel="0" collapsed="false">
      <c r="A252" s="151" t="s">
        <v>1273</v>
      </c>
      <c r="B252" s="0" t="s">
        <v>385</v>
      </c>
      <c r="C252" s="20" t="s">
        <v>386</v>
      </c>
      <c r="D252" s="20" t="s">
        <v>1274</v>
      </c>
      <c r="F252" s="143" t="s">
        <v>625</v>
      </c>
      <c r="K252" s="151" t="s">
        <v>131</v>
      </c>
      <c r="L252" s="0" t="n">
        <v>3700</v>
      </c>
      <c r="M252" s="0" t="s">
        <v>800</v>
      </c>
      <c r="N252" s="0" t="s">
        <v>801</v>
      </c>
      <c r="O252" s="0" t="n">
        <v>5</v>
      </c>
      <c r="P252" s="0" t="n">
        <v>0</v>
      </c>
      <c r="AB252" s="0" t="s">
        <v>211</v>
      </c>
      <c r="AE252" s="0" t="s">
        <v>211</v>
      </c>
      <c r="AG252" s="0" t="s">
        <v>220</v>
      </c>
      <c r="AH252" s="0" t="s">
        <v>220</v>
      </c>
      <c r="AI252" s="0" t="s">
        <v>802</v>
      </c>
      <c r="AJ252" s="0" t="s">
        <v>220</v>
      </c>
      <c r="AK252" s="0" t="s">
        <v>220</v>
      </c>
      <c r="AM252" s="0" t="s">
        <v>802</v>
      </c>
    </row>
    <row r="253" customFormat="false" ht="15" hidden="false" customHeight="false" outlineLevel="0" collapsed="false">
      <c r="A253" s="151" t="s">
        <v>1275</v>
      </c>
      <c r="B253" s="0" t="s">
        <v>385</v>
      </c>
      <c r="C253" s="20" t="s">
        <v>386</v>
      </c>
      <c r="D253" s="20" t="s">
        <v>1276</v>
      </c>
      <c r="F253" s="143" t="s">
        <v>625</v>
      </c>
      <c r="K253" s="151" t="s">
        <v>131</v>
      </c>
      <c r="L253" s="0" t="n">
        <v>3500</v>
      </c>
      <c r="M253" s="0" t="s">
        <v>805</v>
      </c>
      <c r="N253" s="0" t="s">
        <v>806</v>
      </c>
      <c r="O253" s="0" t="n">
        <v>5</v>
      </c>
      <c r="P253" s="0" t="n">
        <v>0</v>
      </c>
      <c r="AB253" s="0" t="s">
        <v>211</v>
      </c>
      <c r="AE253" s="0" t="s">
        <v>211</v>
      </c>
      <c r="AG253" s="0" t="s">
        <v>220</v>
      </c>
      <c r="AH253" s="0" t="s">
        <v>220</v>
      </c>
      <c r="AI253" s="0" t="s">
        <v>802</v>
      </c>
      <c r="AJ253" s="0" t="s">
        <v>220</v>
      </c>
      <c r="AK253" s="0" t="s">
        <v>220</v>
      </c>
      <c r="AM253" s="0" t="s">
        <v>802</v>
      </c>
    </row>
    <row r="254" customFormat="false" ht="15" hidden="false" customHeight="false" outlineLevel="0" collapsed="false">
      <c r="A254" s="151" t="s">
        <v>1277</v>
      </c>
      <c r="B254" s="0" t="s">
        <v>385</v>
      </c>
      <c r="C254" s="20" t="s">
        <v>386</v>
      </c>
      <c r="D254" s="20" t="s">
        <v>1278</v>
      </c>
      <c r="F254" s="143" t="s">
        <v>627</v>
      </c>
      <c r="K254" s="151" t="s">
        <v>131</v>
      </c>
      <c r="L254" s="0" t="n">
        <v>3700</v>
      </c>
      <c r="M254" s="0" t="s">
        <v>809</v>
      </c>
      <c r="N254" s="0" t="s">
        <v>801</v>
      </c>
      <c r="O254" s="0" t="n">
        <v>5</v>
      </c>
      <c r="P254" s="0" t="n">
        <v>0</v>
      </c>
      <c r="AB254" s="0" t="s">
        <v>211</v>
      </c>
      <c r="AE254" s="0" t="s">
        <v>211</v>
      </c>
      <c r="AG254" s="0" t="s">
        <v>220</v>
      </c>
      <c r="AH254" s="0" t="s">
        <v>220</v>
      </c>
      <c r="AI254" s="0" t="s">
        <v>802</v>
      </c>
      <c r="AJ254" s="0" t="s">
        <v>220</v>
      </c>
      <c r="AK254" s="0" t="s">
        <v>220</v>
      </c>
      <c r="AM254" s="0" t="s">
        <v>802</v>
      </c>
    </row>
    <row r="255" customFormat="false" ht="15" hidden="false" customHeight="false" outlineLevel="0" collapsed="false">
      <c r="A255" s="151" t="s">
        <v>1279</v>
      </c>
      <c r="B255" s="0" t="s">
        <v>385</v>
      </c>
      <c r="C255" s="20" t="s">
        <v>386</v>
      </c>
      <c r="D255" s="20" t="s">
        <v>1280</v>
      </c>
      <c r="F255" s="143" t="s">
        <v>627</v>
      </c>
      <c r="K255" s="151" t="s">
        <v>131</v>
      </c>
      <c r="L255" s="0" t="n">
        <v>3700</v>
      </c>
      <c r="M255" s="0" t="s">
        <v>800</v>
      </c>
      <c r="N255" s="0" t="s">
        <v>806</v>
      </c>
      <c r="O255" s="0" t="n">
        <v>5</v>
      </c>
      <c r="P255" s="0" t="n">
        <v>0</v>
      </c>
      <c r="AB255" s="0" t="s">
        <v>211</v>
      </c>
      <c r="AE255" s="0" t="s">
        <v>211</v>
      </c>
      <c r="AG255" s="0" t="s">
        <v>220</v>
      </c>
      <c r="AH255" s="0" t="s">
        <v>220</v>
      </c>
      <c r="AI255" s="0" t="s">
        <v>802</v>
      </c>
      <c r="AJ255" s="0" t="s">
        <v>220</v>
      </c>
      <c r="AK255" s="0" t="s">
        <v>220</v>
      </c>
      <c r="AM255" s="0" t="s">
        <v>802</v>
      </c>
    </row>
    <row r="256" customFormat="false" ht="15" hidden="false" customHeight="false" outlineLevel="0" collapsed="false">
      <c r="A256" s="151" t="s">
        <v>1281</v>
      </c>
      <c r="B256" s="0" t="s">
        <v>385</v>
      </c>
      <c r="C256" s="20" t="s">
        <v>386</v>
      </c>
      <c r="D256" s="20" t="s">
        <v>1282</v>
      </c>
      <c r="F256" s="143" t="s">
        <v>629</v>
      </c>
      <c r="K256" s="151" t="s">
        <v>131</v>
      </c>
      <c r="L256" s="0" t="n">
        <v>2400</v>
      </c>
      <c r="M256" s="0" t="s">
        <v>805</v>
      </c>
      <c r="N256" s="0" t="s">
        <v>801</v>
      </c>
      <c r="O256" s="0" t="n">
        <v>5</v>
      </c>
      <c r="P256" s="0" t="n">
        <v>0</v>
      </c>
      <c r="AB256" s="0" t="s">
        <v>211</v>
      </c>
      <c r="AE256" s="0" t="s">
        <v>211</v>
      </c>
      <c r="AG256" s="0" t="s">
        <v>220</v>
      </c>
      <c r="AH256" s="0" t="s">
        <v>220</v>
      </c>
      <c r="AI256" s="0" t="s">
        <v>802</v>
      </c>
      <c r="AJ256" s="0" t="s">
        <v>220</v>
      </c>
      <c r="AK256" s="0" t="s">
        <v>220</v>
      </c>
      <c r="AM256" s="0" t="s">
        <v>802</v>
      </c>
    </row>
    <row r="257" customFormat="false" ht="15" hidden="false" customHeight="false" outlineLevel="0" collapsed="false">
      <c r="A257" s="151" t="s">
        <v>1283</v>
      </c>
      <c r="B257" s="0" t="s">
        <v>385</v>
      </c>
      <c r="C257" s="20" t="s">
        <v>386</v>
      </c>
      <c r="D257" s="20" t="s">
        <v>1284</v>
      </c>
      <c r="F257" s="143" t="s">
        <v>629</v>
      </c>
      <c r="K257" s="151" t="s">
        <v>131</v>
      </c>
      <c r="L257" s="0" t="n">
        <v>2300</v>
      </c>
      <c r="M257" s="0" t="s">
        <v>809</v>
      </c>
      <c r="N257" s="0" t="s">
        <v>806</v>
      </c>
      <c r="O257" s="0" t="n">
        <v>5</v>
      </c>
      <c r="P257" s="0" t="n">
        <v>0</v>
      </c>
      <c r="AB257" s="0" t="s">
        <v>211</v>
      </c>
      <c r="AE257" s="0" t="s">
        <v>211</v>
      </c>
      <c r="AG257" s="0" t="s">
        <v>220</v>
      </c>
      <c r="AH257" s="0" t="s">
        <v>220</v>
      </c>
      <c r="AI257" s="0" t="s">
        <v>802</v>
      </c>
      <c r="AJ257" s="0" t="s">
        <v>220</v>
      </c>
      <c r="AK257" s="0" t="s">
        <v>220</v>
      </c>
      <c r="AM257" s="0" t="s">
        <v>802</v>
      </c>
    </row>
    <row r="258" customFormat="false" ht="15" hidden="false" customHeight="false" outlineLevel="0" collapsed="false">
      <c r="A258" s="151" t="s">
        <v>1285</v>
      </c>
      <c r="B258" s="0" t="s">
        <v>385</v>
      </c>
      <c r="C258" s="20" t="s">
        <v>386</v>
      </c>
      <c r="D258" s="20" t="s">
        <v>1286</v>
      </c>
      <c r="F258" s="143" t="s">
        <v>631</v>
      </c>
      <c r="K258" s="151" t="s">
        <v>799</v>
      </c>
      <c r="L258" s="0" t="n">
        <v>3700</v>
      </c>
      <c r="M258" s="0" t="s">
        <v>800</v>
      </c>
      <c r="N258" s="0" t="s">
        <v>801</v>
      </c>
      <c r="O258" s="0" t="n">
        <v>8</v>
      </c>
      <c r="P258" s="0" t="n">
        <v>0</v>
      </c>
      <c r="AB258" s="0" t="s">
        <v>211</v>
      </c>
      <c r="AE258" s="0" t="s">
        <v>211</v>
      </c>
      <c r="AG258" s="0" t="s">
        <v>220</v>
      </c>
      <c r="AH258" s="0" t="s">
        <v>220</v>
      </c>
      <c r="AI258" s="0" t="s">
        <v>802</v>
      </c>
      <c r="AJ258" s="0" t="s">
        <v>220</v>
      </c>
      <c r="AK258" s="0" t="s">
        <v>220</v>
      </c>
      <c r="AM258" s="0" t="s">
        <v>802</v>
      </c>
    </row>
    <row r="259" customFormat="false" ht="15" hidden="false" customHeight="false" outlineLevel="0" collapsed="false">
      <c r="A259" s="151" t="s">
        <v>1287</v>
      </c>
      <c r="B259" s="0" t="s">
        <v>385</v>
      </c>
      <c r="C259" s="20" t="s">
        <v>386</v>
      </c>
      <c r="D259" s="20" t="s">
        <v>1288</v>
      </c>
      <c r="F259" s="143" t="s">
        <v>631</v>
      </c>
      <c r="K259" s="151" t="s">
        <v>799</v>
      </c>
      <c r="L259" s="0" t="n">
        <v>3500</v>
      </c>
      <c r="M259" s="0" t="s">
        <v>805</v>
      </c>
      <c r="N259" s="0" t="s">
        <v>806</v>
      </c>
      <c r="O259" s="0" t="n">
        <v>8</v>
      </c>
      <c r="P259" s="0" t="n">
        <v>0</v>
      </c>
      <c r="AB259" s="0" t="s">
        <v>211</v>
      </c>
      <c r="AE259" s="0" t="s">
        <v>211</v>
      </c>
      <c r="AG259" s="0" t="s">
        <v>220</v>
      </c>
      <c r="AH259" s="0" t="s">
        <v>220</v>
      </c>
      <c r="AI259" s="0" t="s">
        <v>802</v>
      </c>
      <c r="AJ259" s="0" t="s">
        <v>220</v>
      </c>
      <c r="AK259" s="0" t="s">
        <v>220</v>
      </c>
      <c r="AM259" s="0" t="s">
        <v>802</v>
      </c>
    </row>
    <row r="260" customFormat="false" ht="15" hidden="false" customHeight="false" outlineLevel="0" collapsed="false">
      <c r="A260" s="151" t="s">
        <v>1289</v>
      </c>
      <c r="B260" s="0" t="s">
        <v>385</v>
      </c>
      <c r="C260" s="20" t="s">
        <v>386</v>
      </c>
      <c r="D260" s="20" t="s">
        <v>1290</v>
      </c>
      <c r="F260" s="143" t="s">
        <v>633</v>
      </c>
      <c r="K260" s="151" t="s">
        <v>799</v>
      </c>
      <c r="L260" s="0" t="n">
        <v>3700</v>
      </c>
      <c r="M260" s="0" t="s">
        <v>809</v>
      </c>
      <c r="N260" s="0" t="s">
        <v>801</v>
      </c>
      <c r="O260" s="0" t="n">
        <v>8</v>
      </c>
      <c r="P260" s="0" t="n">
        <v>0</v>
      </c>
      <c r="AB260" s="0" t="s">
        <v>211</v>
      </c>
      <c r="AE260" s="0" t="s">
        <v>211</v>
      </c>
      <c r="AG260" s="0" t="s">
        <v>220</v>
      </c>
      <c r="AH260" s="0" t="s">
        <v>220</v>
      </c>
      <c r="AI260" s="0" t="s">
        <v>802</v>
      </c>
      <c r="AJ260" s="0" t="s">
        <v>220</v>
      </c>
      <c r="AK260" s="0" t="s">
        <v>220</v>
      </c>
      <c r="AM260" s="0" t="s">
        <v>802</v>
      </c>
    </row>
    <row r="261" customFormat="false" ht="15" hidden="false" customHeight="false" outlineLevel="0" collapsed="false">
      <c r="A261" s="151" t="s">
        <v>1291</v>
      </c>
      <c r="B261" s="0" t="s">
        <v>385</v>
      </c>
      <c r="C261" s="20" t="s">
        <v>386</v>
      </c>
      <c r="D261" s="20" t="s">
        <v>1292</v>
      </c>
      <c r="F261" s="143" t="s">
        <v>635</v>
      </c>
      <c r="K261" s="151" t="s">
        <v>131</v>
      </c>
      <c r="L261" s="0" t="n">
        <v>3700</v>
      </c>
      <c r="M261" s="0" t="s">
        <v>800</v>
      </c>
      <c r="N261" s="0" t="s">
        <v>806</v>
      </c>
      <c r="O261" s="0" t="n">
        <v>5</v>
      </c>
      <c r="P261" s="0" t="n">
        <v>0</v>
      </c>
      <c r="AB261" s="0" t="s">
        <v>211</v>
      </c>
      <c r="AE261" s="0" t="s">
        <v>211</v>
      </c>
      <c r="AG261" s="0" t="s">
        <v>220</v>
      </c>
      <c r="AH261" s="0" t="s">
        <v>220</v>
      </c>
      <c r="AI261" s="0" t="s">
        <v>802</v>
      </c>
      <c r="AJ261" s="0" t="s">
        <v>220</v>
      </c>
      <c r="AK261" s="0" t="s">
        <v>220</v>
      </c>
      <c r="AM261" s="0" t="s">
        <v>802</v>
      </c>
    </row>
    <row r="262" customFormat="false" ht="15" hidden="false" customHeight="false" outlineLevel="0" collapsed="false">
      <c r="A262" s="151" t="s">
        <v>1293</v>
      </c>
      <c r="B262" s="0" t="s">
        <v>385</v>
      </c>
      <c r="C262" s="20" t="s">
        <v>386</v>
      </c>
      <c r="D262" s="20" t="s">
        <v>1294</v>
      </c>
      <c r="F262" s="143" t="s">
        <v>635</v>
      </c>
      <c r="K262" s="151" t="s">
        <v>131</v>
      </c>
      <c r="L262" s="0" t="n">
        <v>2400</v>
      </c>
      <c r="M262" s="0" t="s">
        <v>805</v>
      </c>
      <c r="N262" s="0" t="s">
        <v>801</v>
      </c>
      <c r="O262" s="0" t="n">
        <v>5</v>
      </c>
      <c r="P262" s="0" t="n">
        <v>0</v>
      </c>
      <c r="AB262" s="0" t="s">
        <v>211</v>
      </c>
      <c r="AE262" s="0" t="s">
        <v>211</v>
      </c>
      <c r="AG262" s="0" t="s">
        <v>220</v>
      </c>
      <c r="AH262" s="0" t="s">
        <v>220</v>
      </c>
      <c r="AI262" s="0" t="s">
        <v>802</v>
      </c>
      <c r="AJ262" s="0" t="s">
        <v>220</v>
      </c>
      <c r="AK262" s="0" t="s">
        <v>220</v>
      </c>
      <c r="AM262" s="0" t="s">
        <v>802</v>
      </c>
    </row>
    <row r="263" customFormat="false" ht="15" hidden="false" customHeight="false" outlineLevel="0" collapsed="false">
      <c r="A263" s="151" t="s">
        <v>1295</v>
      </c>
      <c r="B263" s="0" t="s">
        <v>385</v>
      </c>
      <c r="C263" s="20" t="s">
        <v>386</v>
      </c>
      <c r="D263" s="20" t="s">
        <v>1296</v>
      </c>
      <c r="F263" s="143" t="s">
        <v>635</v>
      </c>
      <c r="K263" s="151" t="s">
        <v>131</v>
      </c>
      <c r="L263" s="0" t="n">
        <v>2300</v>
      </c>
      <c r="M263" s="0" t="s">
        <v>809</v>
      </c>
      <c r="N263" s="0" t="s">
        <v>806</v>
      </c>
      <c r="O263" s="0" t="n">
        <v>5</v>
      </c>
      <c r="P263" s="0" t="n">
        <v>0</v>
      </c>
      <c r="AB263" s="0" t="s">
        <v>211</v>
      </c>
      <c r="AE263" s="0" t="s">
        <v>211</v>
      </c>
      <c r="AG263" s="0" t="s">
        <v>220</v>
      </c>
      <c r="AH263" s="0" t="s">
        <v>220</v>
      </c>
      <c r="AI263" s="0" t="s">
        <v>802</v>
      </c>
      <c r="AJ263" s="0" t="s">
        <v>220</v>
      </c>
      <c r="AK263" s="0" t="s">
        <v>220</v>
      </c>
      <c r="AM263" s="0" t="s">
        <v>802</v>
      </c>
    </row>
    <row r="264" customFormat="false" ht="15" hidden="false" customHeight="false" outlineLevel="0" collapsed="false">
      <c r="A264" s="151" t="s">
        <v>1297</v>
      </c>
      <c r="B264" s="0" t="s">
        <v>387</v>
      </c>
      <c r="C264" s="20" t="s">
        <v>388</v>
      </c>
      <c r="D264" s="20" t="s">
        <v>1298</v>
      </c>
      <c r="F264" s="143" t="s">
        <v>637</v>
      </c>
      <c r="K264" s="151" t="s">
        <v>144</v>
      </c>
      <c r="L264" s="0" t="n">
        <v>3700</v>
      </c>
      <c r="M264" s="0" t="s">
        <v>800</v>
      </c>
      <c r="N264" s="0" t="s">
        <v>801</v>
      </c>
      <c r="O264" s="0" t="n">
        <v>5</v>
      </c>
      <c r="P264" s="0" t="n">
        <v>0</v>
      </c>
      <c r="AN264" s="0" t="s">
        <v>802</v>
      </c>
      <c r="AO264" s="0" t="s">
        <v>802</v>
      </c>
      <c r="AP264" s="0" t="s">
        <v>802</v>
      </c>
    </row>
    <row r="265" customFormat="false" ht="15" hidden="false" customHeight="false" outlineLevel="0" collapsed="false">
      <c r="A265" s="151" t="s">
        <v>1299</v>
      </c>
      <c r="B265" s="0" t="s">
        <v>387</v>
      </c>
      <c r="C265" s="20" t="s">
        <v>388</v>
      </c>
      <c r="D265" s="20" t="s">
        <v>1300</v>
      </c>
      <c r="F265" s="143" t="s">
        <v>637</v>
      </c>
      <c r="K265" s="151" t="s">
        <v>144</v>
      </c>
      <c r="L265" s="0" t="n">
        <v>3500</v>
      </c>
      <c r="M265" s="0" t="s">
        <v>805</v>
      </c>
      <c r="N265" s="0" t="s">
        <v>806</v>
      </c>
      <c r="O265" s="0" t="n">
        <v>5</v>
      </c>
      <c r="P265" s="0" t="n">
        <v>0</v>
      </c>
      <c r="AN265" s="0" t="s">
        <v>802</v>
      </c>
      <c r="AO265" s="0" t="s">
        <v>802</v>
      </c>
      <c r="AP265" s="0" t="s">
        <v>802</v>
      </c>
    </row>
    <row r="266" customFormat="false" ht="15" hidden="false" customHeight="false" outlineLevel="0" collapsed="false">
      <c r="A266" s="151" t="s">
        <v>1301</v>
      </c>
      <c r="B266" s="0" t="s">
        <v>387</v>
      </c>
      <c r="C266" s="20" t="s">
        <v>388</v>
      </c>
      <c r="D266" s="20" t="s">
        <v>1302</v>
      </c>
      <c r="F266" s="143" t="s">
        <v>637</v>
      </c>
      <c r="K266" s="151" t="s">
        <v>144</v>
      </c>
      <c r="L266" s="0" t="n">
        <v>3700</v>
      </c>
      <c r="M266" s="0" t="s">
        <v>809</v>
      </c>
      <c r="N266" s="0" t="s">
        <v>801</v>
      </c>
      <c r="O266" s="0" t="n">
        <v>5</v>
      </c>
      <c r="P266" s="0" t="n">
        <v>0</v>
      </c>
      <c r="AN266" s="0" t="s">
        <v>802</v>
      </c>
      <c r="AO266" s="0" t="s">
        <v>802</v>
      </c>
      <c r="AP266" s="0" t="s">
        <v>802</v>
      </c>
    </row>
    <row r="267" customFormat="false" ht="15" hidden="false" customHeight="false" outlineLevel="0" collapsed="false">
      <c r="A267" s="151" t="s">
        <v>1303</v>
      </c>
      <c r="B267" s="0" t="s">
        <v>387</v>
      </c>
      <c r="C267" s="20" t="s">
        <v>388</v>
      </c>
      <c r="D267" s="20" t="s">
        <v>1304</v>
      </c>
      <c r="F267" s="143" t="s">
        <v>639</v>
      </c>
      <c r="K267" s="151" t="s">
        <v>799</v>
      </c>
      <c r="L267" s="0" t="n">
        <v>3700</v>
      </c>
      <c r="M267" s="0" t="s">
        <v>800</v>
      </c>
      <c r="N267" s="0" t="s">
        <v>806</v>
      </c>
      <c r="O267" s="0" t="n">
        <v>8</v>
      </c>
      <c r="P267" s="0" t="n">
        <v>0</v>
      </c>
      <c r="AB267" s="0" t="s">
        <v>211</v>
      </c>
      <c r="AE267" s="0" t="s">
        <v>211</v>
      </c>
      <c r="AG267" s="0" t="s">
        <v>220</v>
      </c>
      <c r="AH267" s="0" t="s">
        <v>220</v>
      </c>
      <c r="AI267" s="0" t="s">
        <v>802</v>
      </c>
      <c r="AJ267" s="0" t="s">
        <v>220</v>
      </c>
      <c r="AK267" s="0" t="s">
        <v>220</v>
      </c>
      <c r="AM267" s="0" t="s">
        <v>802</v>
      </c>
    </row>
    <row r="268" customFormat="false" ht="15" hidden="false" customHeight="false" outlineLevel="0" collapsed="false">
      <c r="A268" s="151" t="s">
        <v>1305</v>
      </c>
      <c r="B268" s="0" t="s">
        <v>387</v>
      </c>
      <c r="C268" s="20" t="s">
        <v>388</v>
      </c>
      <c r="D268" s="20" t="s">
        <v>1306</v>
      </c>
      <c r="F268" s="143" t="s">
        <v>639</v>
      </c>
      <c r="K268" s="151" t="s">
        <v>799</v>
      </c>
      <c r="L268" s="0" t="n">
        <v>2400</v>
      </c>
      <c r="M268" s="0" t="s">
        <v>805</v>
      </c>
      <c r="N268" s="0" t="s">
        <v>801</v>
      </c>
      <c r="O268" s="0" t="n">
        <v>8</v>
      </c>
      <c r="P268" s="0" t="n">
        <v>0</v>
      </c>
      <c r="AB268" s="0" t="s">
        <v>211</v>
      </c>
      <c r="AE268" s="0" t="s">
        <v>211</v>
      </c>
      <c r="AG268" s="0" t="s">
        <v>220</v>
      </c>
      <c r="AH268" s="0" t="s">
        <v>220</v>
      </c>
      <c r="AI268" s="0" t="s">
        <v>802</v>
      </c>
      <c r="AJ268" s="0" t="s">
        <v>220</v>
      </c>
      <c r="AK268" s="0" t="s">
        <v>220</v>
      </c>
      <c r="AM268" s="0" t="s">
        <v>802</v>
      </c>
    </row>
    <row r="269" customFormat="false" ht="15" hidden="false" customHeight="false" outlineLevel="0" collapsed="false">
      <c r="A269" s="151" t="s">
        <v>1307</v>
      </c>
      <c r="B269" s="0" t="s">
        <v>387</v>
      </c>
      <c r="C269" s="20" t="s">
        <v>388</v>
      </c>
      <c r="D269" s="20" t="s">
        <v>1308</v>
      </c>
      <c r="F269" s="143" t="s">
        <v>641</v>
      </c>
      <c r="K269" s="151" t="s">
        <v>799</v>
      </c>
      <c r="L269" s="0" t="n">
        <v>2300</v>
      </c>
      <c r="M269" s="0" t="s">
        <v>809</v>
      </c>
      <c r="N269" s="0" t="s">
        <v>806</v>
      </c>
      <c r="O269" s="0" t="n">
        <v>8</v>
      </c>
      <c r="P269" s="0" t="n">
        <v>0</v>
      </c>
      <c r="AB269" s="0" t="s">
        <v>211</v>
      </c>
      <c r="AE269" s="0" t="s">
        <v>211</v>
      </c>
      <c r="AG269" s="0" t="s">
        <v>220</v>
      </c>
      <c r="AH269" s="0" t="s">
        <v>220</v>
      </c>
      <c r="AI269" s="0" t="s">
        <v>802</v>
      </c>
      <c r="AJ269" s="0" t="s">
        <v>220</v>
      </c>
      <c r="AK269" s="0" t="s">
        <v>220</v>
      </c>
      <c r="AM269" s="0" t="s">
        <v>802</v>
      </c>
    </row>
    <row r="270" customFormat="false" ht="15" hidden="false" customHeight="false" outlineLevel="0" collapsed="false">
      <c r="A270" s="151" t="s">
        <v>1309</v>
      </c>
      <c r="B270" s="0" t="s">
        <v>387</v>
      </c>
      <c r="C270" s="20" t="s">
        <v>388</v>
      </c>
      <c r="D270" s="20" t="s">
        <v>1310</v>
      </c>
      <c r="F270" s="143" t="n">
        <v>2</v>
      </c>
      <c r="K270" s="151" t="s">
        <v>936</v>
      </c>
      <c r="L270" s="0" t="n">
        <v>3700</v>
      </c>
      <c r="M270" s="0" t="s">
        <v>800</v>
      </c>
      <c r="N270" s="0" t="s">
        <v>801</v>
      </c>
      <c r="O270" s="0" t="n">
        <v>5</v>
      </c>
      <c r="P270" s="0" t="n">
        <v>0</v>
      </c>
      <c r="AB270" s="0" t="s">
        <v>211</v>
      </c>
      <c r="AE270" s="0" t="s">
        <v>211</v>
      </c>
      <c r="AG270" s="0" t="s">
        <v>220</v>
      </c>
      <c r="AH270" s="0" t="s">
        <v>220</v>
      </c>
      <c r="AI270" s="0" t="s">
        <v>802</v>
      </c>
      <c r="AJ270" s="0" t="s">
        <v>220</v>
      </c>
      <c r="AK270" s="0" t="s">
        <v>220</v>
      </c>
      <c r="AM270" s="0" t="s">
        <v>802</v>
      </c>
    </row>
    <row r="271" customFormat="false" ht="15" hidden="false" customHeight="false" outlineLevel="0" collapsed="false">
      <c r="A271" s="151" t="s">
        <v>1311</v>
      </c>
      <c r="B271" s="0" t="s">
        <v>387</v>
      </c>
      <c r="C271" s="20" t="s">
        <v>388</v>
      </c>
      <c r="D271" s="20" t="s">
        <v>1312</v>
      </c>
      <c r="F271" s="143" t="n">
        <v>2</v>
      </c>
      <c r="K271" s="151" t="s">
        <v>131</v>
      </c>
      <c r="L271" s="0" t="n">
        <v>3500</v>
      </c>
      <c r="M271" s="0" t="s">
        <v>805</v>
      </c>
      <c r="N271" s="0" t="s">
        <v>806</v>
      </c>
      <c r="O271" s="0" t="n">
        <v>5</v>
      </c>
      <c r="P271" s="0" t="n">
        <v>0</v>
      </c>
      <c r="AB271" s="0" t="s">
        <v>211</v>
      </c>
      <c r="AE271" s="0" t="s">
        <v>211</v>
      </c>
      <c r="AG271" s="0" t="s">
        <v>220</v>
      </c>
      <c r="AH271" s="0" t="s">
        <v>220</v>
      </c>
      <c r="AI271" s="0" t="s">
        <v>802</v>
      </c>
      <c r="AJ271" s="0" t="s">
        <v>220</v>
      </c>
      <c r="AK271" s="0" t="s">
        <v>220</v>
      </c>
      <c r="AM271" s="0" t="s">
        <v>802</v>
      </c>
    </row>
    <row r="272" customFormat="false" ht="15" hidden="false" customHeight="false" outlineLevel="0" collapsed="false">
      <c r="A272" s="151" t="s">
        <v>1313</v>
      </c>
      <c r="B272" s="0" t="s">
        <v>387</v>
      </c>
      <c r="C272" s="20" t="s">
        <v>388</v>
      </c>
      <c r="D272" s="20" t="s">
        <v>1314</v>
      </c>
      <c r="F272" s="143" t="n">
        <v>2</v>
      </c>
      <c r="K272" s="151" t="s">
        <v>936</v>
      </c>
      <c r="L272" s="0" t="n">
        <v>3700</v>
      </c>
      <c r="M272" s="0" t="s">
        <v>809</v>
      </c>
      <c r="N272" s="0" t="s">
        <v>801</v>
      </c>
      <c r="O272" s="0" t="n">
        <v>5</v>
      </c>
      <c r="P272" s="0" t="n">
        <v>0</v>
      </c>
      <c r="AB272" s="0" t="s">
        <v>211</v>
      </c>
      <c r="AE272" s="0" t="s">
        <v>211</v>
      </c>
      <c r="AG272" s="0" t="s">
        <v>220</v>
      </c>
      <c r="AH272" s="0" t="s">
        <v>220</v>
      </c>
      <c r="AI272" s="0" t="s">
        <v>802</v>
      </c>
      <c r="AJ272" s="0" t="s">
        <v>220</v>
      </c>
      <c r="AK272" s="0" t="s">
        <v>220</v>
      </c>
      <c r="AM272" s="0" t="s">
        <v>802</v>
      </c>
    </row>
    <row r="273" customFormat="false" ht="15" hidden="false" customHeight="false" outlineLevel="0" collapsed="false">
      <c r="A273" s="151" t="s">
        <v>1315</v>
      </c>
      <c r="B273" s="0" t="s">
        <v>387</v>
      </c>
      <c r="C273" s="20" t="s">
        <v>388</v>
      </c>
      <c r="D273" s="20" t="s">
        <v>1316</v>
      </c>
      <c r="F273" s="143" t="n">
        <v>2</v>
      </c>
      <c r="K273" s="151" t="s">
        <v>936</v>
      </c>
      <c r="L273" s="0" t="n">
        <v>3700</v>
      </c>
      <c r="M273" s="0" t="s">
        <v>800</v>
      </c>
      <c r="N273" s="0" t="s">
        <v>806</v>
      </c>
      <c r="O273" s="0" t="n">
        <v>5</v>
      </c>
      <c r="P273" s="0" t="n">
        <v>0</v>
      </c>
      <c r="AB273" s="0" t="s">
        <v>211</v>
      </c>
      <c r="AE273" s="0" t="s">
        <v>211</v>
      </c>
      <c r="AG273" s="0" t="s">
        <v>220</v>
      </c>
      <c r="AH273" s="0" t="s">
        <v>220</v>
      </c>
      <c r="AI273" s="0" t="s">
        <v>802</v>
      </c>
      <c r="AJ273" s="0" t="s">
        <v>220</v>
      </c>
      <c r="AK273" s="0" t="s">
        <v>220</v>
      </c>
      <c r="AM273" s="0" t="s">
        <v>802</v>
      </c>
    </row>
    <row r="274" customFormat="false" ht="15" hidden="false" customHeight="false" outlineLevel="0" collapsed="false">
      <c r="A274" s="151" t="s">
        <v>1317</v>
      </c>
      <c r="B274" s="0" t="s">
        <v>387</v>
      </c>
      <c r="C274" s="20" t="s">
        <v>388</v>
      </c>
      <c r="D274" s="20" t="s">
        <v>1318</v>
      </c>
      <c r="F274" s="143" t="n">
        <v>2</v>
      </c>
      <c r="K274" s="151" t="s">
        <v>936</v>
      </c>
      <c r="L274" s="0" t="n">
        <v>2400</v>
      </c>
      <c r="M274" s="0" t="s">
        <v>805</v>
      </c>
      <c r="N274" s="0" t="s">
        <v>801</v>
      </c>
      <c r="O274" s="0" t="n">
        <v>5</v>
      </c>
      <c r="P274" s="0" t="n">
        <v>0</v>
      </c>
      <c r="AB274" s="0" t="s">
        <v>211</v>
      </c>
      <c r="AE274" s="0" t="s">
        <v>211</v>
      </c>
      <c r="AG274" s="0" t="s">
        <v>220</v>
      </c>
      <c r="AH274" s="0" t="s">
        <v>220</v>
      </c>
      <c r="AI274" s="0" t="s">
        <v>802</v>
      </c>
      <c r="AJ274" s="0" t="s">
        <v>220</v>
      </c>
      <c r="AK274" s="0" t="s">
        <v>220</v>
      </c>
      <c r="AM274" s="0" t="s">
        <v>802</v>
      </c>
    </row>
    <row r="275" customFormat="false" ht="15" hidden="false" customHeight="false" outlineLevel="0" collapsed="false">
      <c r="A275" s="151" t="s">
        <v>1319</v>
      </c>
      <c r="B275" s="0" t="s">
        <v>387</v>
      </c>
      <c r="C275" s="20" t="s">
        <v>388</v>
      </c>
      <c r="D275" s="20" t="s">
        <v>1320</v>
      </c>
      <c r="F275" s="143" t="n">
        <v>2</v>
      </c>
      <c r="K275" s="151" t="s">
        <v>131</v>
      </c>
      <c r="L275" s="0" t="n">
        <v>2300</v>
      </c>
      <c r="M275" s="0" t="s">
        <v>809</v>
      </c>
      <c r="N275" s="0" t="s">
        <v>806</v>
      </c>
      <c r="O275" s="0" t="n">
        <v>5</v>
      </c>
      <c r="P275" s="0" t="n">
        <v>0</v>
      </c>
      <c r="AB275" s="0" t="s">
        <v>211</v>
      </c>
      <c r="AE275" s="0" t="s">
        <v>211</v>
      </c>
      <c r="AG275" s="0" t="s">
        <v>220</v>
      </c>
      <c r="AH275" s="0" t="s">
        <v>220</v>
      </c>
      <c r="AI275" s="0" t="s">
        <v>802</v>
      </c>
      <c r="AJ275" s="0" t="s">
        <v>220</v>
      </c>
      <c r="AK275" s="0" t="s">
        <v>220</v>
      </c>
      <c r="AM275" s="0" t="s">
        <v>802</v>
      </c>
    </row>
    <row r="276" customFormat="false" ht="15" hidden="false" customHeight="false" outlineLevel="0" collapsed="false">
      <c r="A276" s="151" t="s">
        <v>1321</v>
      </c>
      <c r="B276" s="0" t="s">
        <v>387</v>
      </c>
      <c r="C276" s="20" t="s">
        <v>388</v>
      </c>
      <c r="D276" s="20" t="s">
        <v>1322</v>
      </c>
      <c r="F276" s="143" t="n">
        <v>3</v>
      </c>
      <c r="K276" s="151" t="s">
        <v>131</v>
      </c>
      <c r="L276" s="0" t="n">
        <v>3700</v>
      </c>
      <c r="M276" s="0" t="s">
        <v>800</v>
      </c>
      <c r="N276" s="0" t="s">
        <v>801</v>
      </c>
      <c r="O276" s="0" t="n">
        <v>5</v>
      </c>
      <c r="P276" s="0" t="n">
        <v>0</v>
      </c>
      <c r="AB276" s="0" t="s">
        <v>211</v>
      </c>
      <c r="AE276" s="0" t="s">
        <v>211</v>
      </c>
      <c r="AG276" s="0" t="s">
        <v>220</v>
      </c>
      <c r="AH276" s="0" t="s">
        <v>220</v>
      </c>
      <c r="AI276" s="0" t="s">
        <v>802</v>
      </c>
      <c r="AJ276" s="0" t="s">
        <v>220</v>
      </c>
      <c r="AK276" s="0" t="s">
        <v>220</v>
      </c>
      <c r="AM276" s="0" t="s">
        <v>802</v>
      </c>
    </row>
    <row r="277" customFormat="false" ht="15" hidden="false" customHeight="false" outlineLevel="0" collapsed="false">
      <c r="A277" s="151" t="s">
        <v>1323</v>
      </c>
      <c r="B277" s="0" t="s">
        <v>387</v>
      </c>
      <c r="C277" s="20" t="s">
        <v>388</v>
      </c>
      <c r="D277" s="20" t="s">
        <v>1324</v>
      </c>
      <c r="F277" s="143" t="n">
        <v>3</v>
      </c>
      <c r="K277" s="151" t="s">
        <v>936</v>
      </c>
      <c r="L277" s="0" t="n">
        <v>3500</v>
      </c>
      <c r="M277" s="0" t="s">
        <v>805</v>
      </c>
      <c r="N277" s="0" t="s">
        <v>806</v>
      </c>
      <c r="O277" s="0" t="n">
        <v>5</v>
      </c>
      <c r="P277" s="0" t="n">
        <v>0</v>
      </c>
      <c r="AB277" s="0" t="s">
        <v>211</v>
      </c>
      <c r="AE277" s="0" t="s">
        <v>211</v>
      </c>
      <c r="AG277" s="0" t="s">
        <v>220</v>
      </c>
      <c r="AH277" s="0" t="s">
        <v>220</v>
      </c>
      <c r="AI277" s="0" t="s">
        <v>802</v>
      </c>
      <c r="AJ277" s="0" t="s">
        <v>220</v>
      </c>
      <c r="AK277" s="0" t="s">
        <v>220</v>
      </c>
      <c r="AM277" s="0" t="s">
        <v>802</v>
      </c>
    </row>
    <row r="278" customFormat="false" ht="15" hidden="false" customHeight="false" outlineLevel="0" collapsed="false">
      <c r="A278" s="151" t="s">
        <v>1325</v>
      </c>
      <c r="B278" s="0" t="s">
        <v>387</v>
      </c>
      <c r="C278" s="20" t="s">
        <v>388</v>
      </c>
      <c r="D278" s="20" t="s">
        <v>1326</v>
      </c>
      <c r="F278" s="143" t="n">
        <v>3</v>
      </c>
      <c r="K278" s="151" t="s">
        <v>131</v>
      </c>
      <c r="L278" s="0" t="n">
        <v>3700</v>
      </c>
      <c r="M278" s="0" t="s">
        <v>809</v>
      </c>
      <c r="N278" s="0" t="s">
        <v>801</v>
      </c>
      <c r="O278" s="0" t="n">
        <v>5</v>
      </c>
      <c r="P278" s="0" t="n">
        <v>0</v>
      </c>
      <c r="AB278" s="0" t="s">
        <v>211</v>
      </c>
      <c r="AE278" s="0" t="s">
        <v>211</v>
      </c>
      <c r="AG278" s="0" t="s">
        <v>220</v>
      </c>
      <c r="AH278" s="0" t="s">
        <v>220</v>
      </c>
      <c r="AI278" s="0" t="s">
        <v>802</v>
      </c>
      <c r="AJ278" s="0" t="s">
        <v>220</v>
      </c>
      <c r="AK278" s="0" t="s">
        <v>220</v>
      </c>
      <c r="AM278" s="0" t="s">
        <v>802</v>
      </c>
    </row>
    <row r="279" customFormat="false" ht="15" hidden="false" customHeight="false" outlineLevel="0" collapsed="false">
      <c r="A279" s="151" t="s">
        <v>1327</v>
      </c>
      <c r="B279" s="0" t="s">
        <v>387</v>
      </c>
      <c r="C279" s="20" t="s">
        <v>388</v>
      </c>
      <c r="D279" s="20" t="s">
        <v>1328</v>
      </c>
      <c r="F279" s="143" t="n">
        <v>3</v>
      </c>
      <c r="K279" s="151" t="s">
        <v>131</v>
      </c>
      <c r="L279" s="0" t="n">
        <v>3700</v>
      </c>
      <c r="M279" s="0" t="s">
        <v>800</v>
      </c>
      <c r="N279" s="0" t="s">
        <v>806</v>
      </c>
      <c r="O279" s="0" t="n">
        <v>5</v>
      </c>
      <c r="P279" s="0" t="n">
        <v>0</v>
      </c>
      <c r="AB279" s="0" t="s">
        <v>211</v>
      </c>
      <c r="AE279" s="0" t="s">
        <v>211</v>
      </c>
      <c r="AG279" s="0" t="s">
        <v>220</v>
      </c>
      <c r="AH279" s="0" t="s">
        <v>220</v>
      </c>
      <c r="AI279" s="0" t="s">
        <v>802</v>
      </c>
      <c r="AJ279" s="0" t="s">
        <v>220</v>
      </c>
      <c r="AK279" s="0" t="s">
        <v>220</v>
      </c>
      <c r="AM279" s="0" t="s">
        <v>802</v>
      </c>
    </row>
    <row r="280" customFormat="false" ht="15" hidden="false" customHeight="false" outlineLevel="0" collapsed="false">
      <c r="A280" s="151" t="s">
        <v>1329</v>
      </c>
      <c r="B280" s="0" t="s">
        <v>387</v>
      </c>
      <c r="C280" s="20" t="s">
        <v>388</v>
      </c>
      <c r="D280" s="20" t="s">
        <v>1330</v>
      </c>
      <c r="F280" s="143" t="n">
        <v>3</v>
      </c>
      <c r="K280" s="151" t="s">
        <v>131</v>
      </c>
      <c r="L280" s="0" t="n">
        <v>2400</v>
      </c>
      <c r="M280" s="0" t="s">
        <v>805</v>
      </c>
      <c r="N280" s="0" t="s">
        <v>801</v>
      </c>
      <c r="O280" s="0" t="n">
        <v>5</v>
      </c>
      <c r="P280" s="0" t="n">
        <v>0</v>
      </c>
      <c r="AB280" s="0" t="s">
        <v>211</v>
      </c>
      <c r="AE280" s="0" t="s">
        <v>211</v>
      </c>
      <c r="AG280" s="0" t="s">
        <v>220</v>
      </c>
      <c r="AH280" s="0" t="s">
        <v>220</v>
      </c>
      <c r="AI280" s="0" t="s">
        <v>802</v>
      </c>
      <c r="AJ280" s="0" t="s">
        <v>220</v>
      </c>
      <c r="AK280" s="0" t="s">
        <v>220</v>
      </c>
      <c r="AM280" s="0" t="s">
        <v>802</v>
      </c>
    </row>
    <row r="281" customFormat="false" ht="15" hidden="false" customHeight="false" outlineLevel="0" collapsed="false">
      <c r="A281" s="151" t="s">
        <v>1331</v>
      </c>
      <c r="B281" s="0" t="s">
        <v>387</v>
      </c>
      <c r="C281" s="20" t="s">
        <v>388</v>
      </c>
      <c r="D281" s="20" t="s">
        <v>1332</v>
      </c>
      <c r="F281" s="143" t="n">
        <v>3</v>
      </c>
      <c r="K281" s="151" t="s">
        <v>131</v>
      </c>
      <c r="L281" s="0" t="n">
        <v>2300</v>
      </c>
      <c r="M281" s="0" t="s">
        <v>809</v>
      </c>
      <c r="N281" s="0" t="s">
        <v>806</v>
      </c>
      <c r="O281" s="0" t="n">
        <v>5</v>
      </c>
      <c r="P281" s="0" t="n">
        <v>0</v>
      </c>
      <c r="AB281" s="0" t="s">
        <v>211</v>
      </c>
      <c r="AE281" s="0" t="s">
        <v>211</v>
      </c>
      <c r="AG281" s="0" t="s">
        <v>220</v>
      </c>
      <c r="AH281" s="0" t="s">
        <v>220</v>
      </c>
      <c r="AI281" s="0" t="s">
        <v>802</v>
      </c>
      <c r="AJ281" s="0" t="s">
        <v>220</v>
      </c>
      <c r="AK281" s="0" t="s">
        <v>220</v>
      </c>
      <c r="AM281" s="0" t="s">
        <v>802</v>
      </c>
    </row>
    <row r="282" customFormat="false" ht="15" hidden="false" customHeight="false" outlineLevel="0" collapsed="false">
      <c r="A282" s="151" t="s">
        <v>1333</v>
      </c>
      <c r="B282" s="0" t="s">
        <v>387</v>
      </c>
      <c r="C282" s="20" t="s">
        <v>388</v>
      </c>
      <c r="D282" s="20" t="s">
        <v>1334</v>
      </c>
      <c r="F282" s="143" t="n">
        <v>3</v>
      </c>
      <c r="K282" s="151" t="s">
        <v>131</v>
      </c>
      <c r="L282" s="0" t="n">
        <v>3700</v>
      </c>
      <c r="M282" s="0" t="s">
        <v>800</v>
      </c>
      <c r="N282" s="0" t="s">
        <v>801</v>
      </c>
      <c r="O282" s="0" t="n">
        <v>5</v>
      </c>
      <c r="P282" s="0" t="n">
        <v>0</v>
      </c>
      <c r="AB282" s="0" t="s">
        <v>211</v>
      </c>
      <c r="AE282" s="0" t="s">
        <v>211</v>
      </c>
      <c r="AG282" s="0" t="s">
        <v>220</v>
      </c>
      <c r="AH282" s="0" t="s">
        <v>220</v>
      </c>
      <c r="AI282" s="0" t="s">
        <v>802</v>
      </c>
      <c r="AJ282" s="0" t="s">
        <v>220</v>
      </c>
      <c r="AK282" s="0" t="s">
        <v>220</v>
      </c>
      <c r="AM282" s="0" t="s">
        <v>802</v>
      </c>
    </row>
    <row r="283" customFormat="false" ht="15" hidden="false" customHeight="false" outlineLevel="0" collapsed="false">
      <c r="A283" s="151" t="s">
        <v>1335</v>
      </c>
      <c r="B283" s="0" t="s">
        <v>387</v>
      </c>
      <c r="C283" s="20" t="s">
        <v>388</v>
      </c>
      <c r="D283" s="20" t="s">
        <v>1336</v>
      </c>
      <c r="F283" s="143" t="n">
        <v>3</v>
      </c>
      <c r="K283" s="151" t="s">
        <v>936</v>
      </c>
      <c r="L283" s="0" t="n">
        <v>3500</v>
      </c>
      <c r="M283" s="0" t="s">
        <v>805</v>
      </c>
      <c r="N283" s="0" t="s">
        <v>806</v>
      </c>
      <c r="O283" s="0" t="n">
        <v>5</v>
      </c>
      <c r="P283" s="0" t="n">
        <v>0</v>
      </c>
      <c r="AB283" s="0" t="s">
        <v>211</v>
      </c>
      <c r="AE283" s="0" t="s">
        <v>211</v>
      </c>
      <c r="AG283" s="0" t="s">
        <v>220</v>
      </c>
      <c r="AH283" s="0" t="s">
        <v>220</v>
      </c>
      <c r="AI283" s="0" t="s">
        <v>802</v>
      </c>
      <c r="AJ283" s="0" t="s">
        <v>220</v>
      </c>
      <c r="AK283" s="0" t="s">
        <v>220</v>
      </c>
      <c r="AM283" s="0" t="s">
        <v>802</v>
      </c>
    </row>
    <row r="284" customFormat="false" ht="15" hidden="false" customHeight="false" outlineLevel="0" collapsed="false">
      <c r="A284" s="151" t="s">
        <v>1337</v>
      </c>
      <c r="B284" s="0" t="s">
        <v>387</v>
      </c>
      <c r="C284" s="20" t="s">
        <v>388</v>
      </c>
      <c r="D284" s="20" t="s">
        <v>1338</v>
      </c>
      <c r="F284" s="143" t="n">
        <v>3</v>
      </c>
      <c r="K284" s="151" t="s">
        <v>131</v>
      </c>
      <c r="L284" s="0" t="n">
        <v>3700</v>
      </c>
      <c r="M284" s="0" t="s">
        <v>809</v>
      </c>
      <c r="N284" s="0" t="s">
        <v>801</v>
      </c>
      <c r="O284" s="0" t="n">
        <v>5</v>
      </c>
      <c r="P284" s="0" t="n">
        <v>0</v>
      </c>
      <c r="AB284" s="0" t="s">
        <v>211</v>
      </c>
      <c r="AE284" s="0" t="s">
        <v>211</v>
      </c>
      <c r="AG284" s="0" t="s">
        <v>220</v>
      </c>
      <c r="AH284" s="0" t="s">
        <v>220</v>
      </c>
      <c r="AI284" s="0" t="s">
        <v>802</v>
      </c>
      <c r="AJ284" s="0" t="s">
        <v>220</v>
      </c>
      <c r="AK284" s="0" t="s">
        <v>220</v>
      </c>
      <c r="AM284" s="0" t="s">
        <v>802</v>
      </c>
    </row>
    <row r="285" customFormat="false" ht="15" hidden="false" customHeight="false" outlineLevel="0" collapsed="false">
      <c r="A285" s="151" t="s">
        <v>1339</v>
      </c>
      <c r="B285" s="0" t="s">
        <v>387</v>
      </c>
      <c r="C285" s="20" t="s">
        <v>388</v>
      </c>
      <c r="D285" s="20" t="s">
        <v>1340</v>
      </c>
      <c r="F285" s="143" t="n">
        <v>3</v>
      </c>
      <c r="K285" s="151" t="s">
        <v>131</v>
      </c>
      <c r="L285" s="0" t="n">
        <v>3700</v>
      </c>
      <c r="M285" s="0" t="s">
        <v>800</v>
      </c>
      <c r="N285" s="0" t="s">
        <v>806</v>
      </c>
      <c r="O285" s="0" t="n">
        <v>5</v>
      </c>
      <c r="P285" s="0" t="n">
        <v>0</v>
      </c>
      <c r="AB285" s="0" t="s">
        <v>211</v>
      </c>
      <c r="AE285" s="0" t="s">
        <v>211</v>
      </c>
      <c r="AG285" s="0" t="s">
        <v>220</v>
      </c>
      <c r="AH285" s="0" t="s">
        <v>220</v>
      </c>
      <c r="AI285" s="0" t="s">
        <v>802</v>
      </c>
      <c r="AJ285" s="0" t="s">
        <v>220</v>
      </c>
      <c r="AK285" s="0" t="s">
        <v>220</v>
      </c>
      <c r="AM285" s="0" t="s">
        <v>802</v>
      </c>
    </row>
    <row r="286" customFormat="false" ht="15" hidden="false" customHeight="false" outlineLevel="0" collapsed="false">
      <c r="A286" s="151" t="s">
        <v>1341</v>
      </c>
      <c r="B286" s="0" t="s">
        <v>387</v>
      </c>
      <c r="C286" s="20" t="s">
        <v>388</v>
      </c>
      <c r="D286" s="20" t="s">
        <v>1342</v>
      </c>
      <c r="F286" s="143" t="n">
        <v>3</v>
      </c>
      <c r="K286" s="151" t="s">
        <v>131</v>
      </c>
      <c r="L286" s="0" t="n">
        <v>2400</v>
      </c>
      <c r="M286" s="0" t="s">
        <v>805</v>
      </c>
      <c r="N286" s="0" t="s">
        <v>801</v>
      </c>
      <c r="O286" s="0" t="n">
        <v>5</v>
      </c>
      <c r="P286" s="0" t="n">
        <v>0</v>
      </c>
      <c r="AB286" s="0" t="s">
        <v>211</v>
      </c>
      <c r="AE286" s="0" t="s">
        <v>211</v>
      </c>
      <c r="AG286" s="0" t="s">
        <v>220</v>
      </c>
      <c r="AH286" s="0" t="s">
        <v>220</v>
      </c>
      <c r="AI286" s="0" t="s">
        <v>802</v>
      </c>
      <c r="AJ286" s="0" t="s">
        <v>220</v>
      </c>
      <c r="AK286" s="0" t="s">
        <v>220</v>
      </c>
      <c r="AM286" s="0" t="s">
        <v>802</v>
      </c>
    </row>
    <row r="287" customFormat="false" ht="15" hidden="false" customHeight="false" outlineLevel="0" collapsed="false">
      <c r="A287" s="151" t="s">
        <v>1343</v>
      </c>
      <c r="B287" s="0" t="s">
        <v>387</v>
      </c>
      <c r="C287" s="20" t="s">
        <v>388</v>
      </c>
      <c r="D287" s="20" t="s">
        <v>1344</v>
      </c>
      <c r="F287" s="143" t="n">
        <v>3</v>
      </c>
      <c r="K287" s="151" t="s">
        <v>131</v>
      </c>
      <c r="L287" s="0" t="n">
        <v>2300</v>
      </c>
      <c r="M287" s="0" t="s">
        <v>809</v>
      </c>
      <c r="N287" s="0" t="s">
        <v>806</v>
      </c>
      <c r="O287" s="0" t="n">
        <v>5</v>
      </c>
      <c r="P287" s="0" t="n">
        <v>0</v>
      </c>
      <c r="AB287" s="0" t="s">
        <v>211</v>
      </c>
      <c r="AE287" s="0" t="s">
        <v>211</v>
      </c>
      <c r="AG287" s="0" t="s">
        <v>220</v>
      </c>
      <c r="AH287" s="0" t="s">
        <v>220</v>
      </c>
      <c r="AI287" s="0" t="s">
        <v>802</v>
      </c>
      <c r="AJ287" s="0" t="s">
        <v>220</v>
      </c>
      <c r="AK287" s="0" t="s">
        <v>220</v>
      </c>
      <c r="AM287" s="0" t="s">
        <v>802</v>
      </c>
    </row>
    <row r="288" customFormat="false" ht="15" hidden="false" customHeight="false" outlineLevel="0" collapsed="false">
      <c r="A288" s="151" t="s">
        <v>1345</v>
      </c>
      <c r="B288" s="0" t="s">
        <v>387</v>
      </c>
      <c r="C288" s="20" t="s">
        <v>388</v>
      </c>
      <c r="D288" s="20" t="s">
        <v>1346</v>
      </c>
      <c r="F288" s="143" t="n">
        <v>6</v>
      </c>
      <c r="K288" s="151" t="s">
        <v>131</v>
      </c>
      <c r="L288" s="0" t="n">
        <v>3700</v>
      </c>
      <c r="M288" s="0" t="s">
        <v>800</v>
      </c>
      <c r="N288" s="0" t="s">
        <v>801</v>
      </c>
      <c r="O288" s="0" t="n">
        <v>5</v>
      </c>
      <c r="P288" s="0" t="n">
        <v>0</v>
      </c>
      <c r="AB288" s="0" t="s">
        <v>211</v>
      </c>
      <c r="AE288" s="0" t="s">
        <v>211</v>
      </c>
      <c r="AG288" s="0" t="s">
        <v>220</v>
      </c>
      <c r="AH288" s="0" t="s">
        <v>220</v>
      </c>
      <c r="AI288" s="0" t="s">
        <v>802</v>
      </c>
      <c r="AJ288" s="0" t="s">
        <v>220</v>
      </c>
      <c r="AK288" s="0" t="s">
        <v>220</v>
      </c>
      <c r="AM288" s="0" t="s">
        <v>802</v>
      </c>
    </row>
    <row r="289" customFormat="false" ht="15" hidden="false" customHeight="false" outlineLevel="0" collapsed="false">
      <c r="A289" s="151" t="s">
        <v>1347</v>
      </c>
      <c r="B289" s="0" t="s">
        <v>387</v>
      </c>
      <c r="C289" s="20" t="s">
        <v>388</v>
      </c>
      <c r="D289" s="20" t="s">
        <v>1348</v>
      </c>
      <c r="F289" s="143" t="n">
        <v>6</v>
      </c>
      <c r="K289" s="151" t="s">
        <v>131</v>
      </c>
      <c r="L289" s="0" t="n">
        <v>3500</v>
      </c>
      <c r="M289" s="0" t="s">
        <v>805</v>
      </c>
      <c r="N289" s="0" t="s">
        <v>806</v>
      </c>
      <c r="O289" s="0" t="n">
        <v>5</v>
      </c>
      <c r="P289" s="0" t="n">
        <v>0</v>
      </c>
      <c r="AB289" s="0" t="s">
        <v>211</v>
      </c>
      <c r="AE289" s="0" t="s">
        <v>211</v>
      </c>
      <c r="AG289" s="0" t="s">
        <v>220</v>
      </c>
      <c r="AH289" s="0" t="s">
        <v>220</v>
      </c>
      <c r="AI289" s="0" t="s">
        <v>802</v>
      </c>
      <c r="AJ289" s="0" t="s">
        <v>220</v>
      </c>
      <c r="AK289" s="0" t="s">
        <v>220</v>
      </c>
      <c r="AM289" s="0" t="s">
        <v>802</v>
      </c>
    </row>
    <row r="290" customFormat="false" ht="15" hidden="false" customHeight="false" outlineLevel="0" collapsed="false">
      <c r="A290" s="151" t="s">
        <v>1349</v>
      </c>
      <c r="B290" s="0" t="s">
        <v>389</v>
      </c>
      <c r="C290" s="20" t="s">
        <v>390</v>
      </c>
      <c r="D290" s="20" t="s">
        <v>1350</v>
      </c>
      <c r="F290" s="143" t="s">
        <v>646</v>
      </c>
      <c r="K290" s="151" t="s">
        <v>131</v>
      </c>
      <c r="L290" s="0" t="n">
        <v>3700</v>
      </c>
      <c r="M290" s="0" t="s">
        <v>809</v>
      </c>
      <c r="N290" s="0" t="s">
        <v>801</v>
      </c>
      <c r="O290" s="0" t="n">
        <v>5</v>
      </c>
      <c r="P290" s="0" t="n">
        <v>0</v>
      </c>
      <c r="AB290" s="0" t="s">
        <v>211</v>
      </c>
      <c r="AE290" s="0" t="s">
        <v>211</v>
      </c>
      <c r="AG290" s="0" t="s">
        <v>220</v>
      </c>
      <c r="AH290" s="0" t="s">
        <v>220</v>
      </c>
      <c r="AI290" s="0" t="s">
        <v>802</v>
      </c>
      <c r="AJ290" s="0" t="s">
        <v>220</v>
      </c>
      <c r="AK290" s="0" t="s">
        <v>220</v>
      </c>
      <c r="AM290" s="0" t="s">
        <v>802</v>
      </c>
    </row>
    <row r="291" customFormat="false" ht="15" hidden="false" customHeight="false" outlineLevel="0" collapsed="false">
      <c r="A291" s="151" t="s">
        <v>1351</v>
      </c>
      <c r="B291" s="0" t="s">
        <v>389</v>
      </c>
      <c r="C291" s="20" t="s">
        <v>390</v>
      </c>
      <c r="D291" s="20" t="s">
        <v>1352</v>
      </c>
      <c r="F291" s="143" t="s">
        <v>646</v>
      </c>
      <c r="K291" s="151" t="s">
        <v>131</v>
      </c>
      <c r="L291" s="0" t="n">
        <v>3700</v>
      </c>
      <c r="M291" s="0" t="s">
        <v>800</v>
      </c>
      <c r="N291" s="0" t="s">
        <v>806</v>
      </c>
      <c r="O291" s="0" t="n">
        <v>5</v>
      </c>
      <c r="P291" s="0" t="n">
        <v>0</v>
      </c>
      <c r="AB291" s="0" t="s">
        <v>211</v>
      </c>
      <c r="AE291" s="0" t="s">
        <v>211</v>
      </c>
      <c r="AG291" s="0" t="s">
        <v>220</v>
      </c>
      <c r="AH291" s="0" t="s">
        <v>220</v>
      </c>
      <c r="AI291" s="0" t="s">
        <v>802</v>
      </c>
      <c r="AJ291" s="0" t="s">
        <v>220</v>
      </c>
      <c r="AK291" s="0" t="s">
        <v>220</v>
      </c>
      <c r="AM291" s="0" t="s">
        <v>802</v>
      </c>
    </row>
    <row r="292" customFormat="false" ht="15" hidden="false" customHeight="false" outlineLevel="0" collapsed="false">
      <c r="A292" s="151" t="s">
        <v>1353</v>
      </c>
      <c r="B292" s="0" t="s">
        <v>389</v>
      </c>
      <c r="C292" s="20" t="s">
        <v>390</v>
      </c>
      <c r="D292" s="20" t="s">
        <v>1354</v>
      </c>
      <c r="F292" s="143" t="s">
        <v>646</v>
      </c>
      <c r="K292" s="151" t="s">
        <v>131</v>
      </c>
      <c r="L292" s="0" t="n">
        <v>2400</v>
      </c>
      <c r="M292" s="0" t="s">
        <v>805</v>
      </c>
      <c r="N292" s="0" t="s">
        <v>801</v>
      </c>
      <c r="O292" s="0" t="n">
        <v>5</v>
      </c>
      <c r="P292" s="0" t="n">
        <v>0</v>
      </c>
      <c r="AB292" s="0" t="s">
        <v>211</v>
      </c>
      <c r="AE292" s="0" t="s">
        <v>211</v>
      </c>
      <c r="AG292" s="0" t="s">
        <v>220</v>
      </c>
      <c r="AH292" s="0" t="s">
        <v>220</v>
      </c>
      <c r="AI292" s="0" t="s">
        <v>802</v>
      </c>
      <c r="AJ292" s="0" t="s">
        <v>220</v>
      </c>
      <c r="AK292" s="0" t="s">
        <v>220</v>
      </c>
      <c r="AM292" s="0" t="s">
        <v>802</v>
      </c>
    </row>
    <row r="293" customFormat="false" ht="15" hidden="false" customHeight="false" outlineLevel="0" collapsed="false">
      <c r="A293" s="151" t="s">
        <v>1355</v>
      </c>
      <c r="B293" s="0" t="s">
        <v>389</v>
      </c>
      <c r="C293" s="20" t="s">
        <v>390</v>
      </c>
      <c r="D293" s="20" t="s">
        <v>1356</v>
      </c>
      <c r="F293" s="143" t="s">
        <v>648</v>
      </c>
      <c r="K293" s="151" t="s">
        <v>131</v>
      </c>
      <c r="L293" s="0" t="n">
        <v>2300</v>
      </c>
      <c r="M293" s="0" t="s">
        <v>809</v>
      </c>
      <c r="N293" s="0" t="s">
        <v>806</v>
      </c>
      <c r="O293" s="0" t="n">
        <v>5</v>
      </c>
      <c r="P293" s="0" t="n">
        <v>0</v>
      </c>
      <c r="AB293" s="0" t="s">
        <v>211</v>
      </c>
      <c r="AE293" s="0" t="s">
        <v>211</v>
      </c>
      <c r="AG293" s="0" t="s">
        <v>220</v>
      </c>
      <c r="AH293" s="0" t="s">
        <v>220</v>
      </c>
      <c r="AI293" s="0" t="s">
        <v>802</v>
      </c>
      <c r="AJ293" s="0" t="s">
        <v>220</v>
      </c>
      <c r="AK293" s="0" t="s">
        <v>220</v>
      </c>
      <c r="AM293" s="0" t="s">
        <v>802</v>
      </c>
    </row>
    <row r="294" customFormat="false" ht="15" hidden="false" customHeight="false" outlineLevel="0" collapsed="false">
      <c r="A294" s="151" t="s">
        <v>1357</v>
      </c>
      <c r="B294" s="0" t="s">
        <v>389</v>
      </c>
      <c r="C294" s="20" t="s">
        <v>390</v>
      </c>
      <c r="D294" s="20" t="s">
        <v>1358</v>
      </c>
      <c r="F294" s="143" t="s">
        <v>648</v>
      </c>
      <c r="K294" s="151" t="s">
        <v>131</v>
      </c>
      <c r="L294" s="0" t="n">
        <v>3700</v>
      </c>
      <c r="M294" s="0" t="s">
        <v>800</v>
      </c>
      <c r="N294" s="0" t="s">
        <v>801</v>
      </c>
      <c r="O294" s="0" t="n">
        <v>5</v>
      </c>
      <c r="P294" s="0" t="n">
        <v>0</v>
      </c>
      <c r="AB294" s="0" t="s">
        <v>211</v>
      </c>
      <c r="AE294" s="0" t="s">
        <v>211</v>
      </c>
      <c r="AG294" s="0" t="s">
        <v>220</v>
      </c>
      <c r="AH294" s="0" t="s">
        <v>220</v>
      </c>
      <c r="AI294" s="0" t="s">
        <v>802</v>
      </c>
      <c r="AJ294" s="0" t="s">
        <v>220</v>
      </c>
      <c r="AK294" s="0" t="s">
        <v>220</v>
      </c>
      <c r="AM294" s="0" t="s">
        <v>802</v>
      </c>
    </row>
    <row r="295" customFormat="false" ht="15" hidden="false" customHeight="false" outlineLevel="0" collapsed="false">
      <c r="A295" s="151" t="s">
        <v>1359</v>
      </c>
      <c r="B295" s="0" t="s">
        <v>389</v>
      </c>
      <c r="C295" s="20" t="s">
        <v>390</v>
      </c>
      <c r="D295" s="20" t="s">
        <v>1360</v>
      </c>
      <c r="F295" s="143" t="s">
        <v>648</v>
      </c>
      <c r="K295" s="151" t="s">
        <v>131</v>
      </c>
      <c r="L295" s="0" t="n">
        <v>3500</v>
      </c>
      <c r="M295" s="0" t="s">
        <v>805</v>
      </c>
      <c r="N295" s="0" t="s">
        <v>806</v>
      </c>
      <c r="O295" s="0" t="n">
        <v>5</v>
      </c>
      <c r="P295" s="0" t="n">
        <v>0</v>
      </c>
      <c r="AB295" s="0" t="s">
        <v>211</v>
      </c>
      <c r="AE295" s="0" t="s">
        <v>211</v>
      </c>
      <c r="AG295" s="0" t="s">
        <v>220</v>
      </c>
      <c r="AH295" s="0" t="s">
        <v>220</v>
      </c>
      <c r="AI295" s="0" t="s">
        <v>802</v>
      </c>
      <c r="AJ295" s="0" t="s">
        <v>220</v>
      </c>
      <c r="AK295" s="0" t="s">
        <v>220</v>
      </c>
      <c r="AM295" s="0" t="s">
        <v>802</v>
      </c>
    </row>
    <row r="296" customFormat="false" ht="15" hidden="false" customHeight="false" outlineLevel="0" collapsed="false">
      <c r="A296" s="151" t="s">
        <v>1361</v>
      </c>
      <c r="B296" s="0" t="s">
        <v>389</v>
      </c>
      <c r="C296" s="20" t="s">
        <v>390</v>
      </c>
      <c r="D296" s="20" t="s">
        <v>1362</v>
      </c>
      <c r="F296" s="143" t="s">
        <v>648</v>
      </c>
      <c r="K296" s="151" t="s">
        <v>131</v>
      </c>
      <c r="L296" s="0" t="n">
        <v>3700</v>
      </c>
      <c r="M296" s="0" t="s">
        <v>809</v>
      </c>
      <c r="N296" s="0" t="s">
        <v>801</v>
      </c>
      <c r="O296" s="0" t="n">
        <v>5</v>
      </c>
      <c r="P296" s="0" t="n">
        <v>0</v>
      </c>
      <c r="AB296" s="0" t="s">
        <v>211</v>
      </c>
      <c r="AE296" s="0" t="s">
        <v>211</v>
      </c>
      <c r="AG296" s="0" t="s">
        <v>220</v>
      </c>
      <c r="AH296" s="0" t="s">
        <v>220</v>
      </c>
      <c r="AI296" s="0" t="s">
        <v>802</v>
      </c>
      <c r="AJ296" s="0" t="s">
        <v>220</v>
      </c>
      <c r="AK296" s="0" t="s">
        <v>220</v>
      </c>
      <c r="AM296" s="0" t="s">
        <v>802</v>
      </c>
    </row>
    <row r="297" customFormat="false" ht="15" hidden="false" customHeight="false" outlineLevel="0" collapsed="false">
      <c r="A297" s="151" t="s">
        <v>1363</v>
      </c>
      <c r="B297" s="0" t="s">
        <v>389</v>
      </c>
      <c r="C297" s="20" t="s">
        <v>390</v>
      </c>
      <c r="D297" s="20" t="s">
        <v>1364</v>
      </c>
      <c r="F297" s="143" t="s">
        <v>648</v>
      </c>
      <c r="K297" s="151" t="s">
        <v>131</v>
      </c>
      <c r="L297" s="0" t="n">
        <v>3700</v>
      </c>
      <c r="M297" s="0" t="s">
        <v>800</v>
      </c>
      <c r="N297" s="0" t="s">
        <v>806</v>
      </c>
      <c r="O297" s="0" t="n">
        <v>5</v>
      </c>
      <c r="P297" s="0" t="n">
        <v>0</v>
      </c>
      <c r="AB297" s="0" t="s">
        <v>211</v>
      </c>
      <c r="AE297" s="0" t="s">
        <v>211</v>
      </c>
      <c r="AG297" s="0" t="s">
        <v>220</v>
      </c>
      <c r="AH297" s="0" t="s">
        <v>220</v>
      </c>
      <c r="AI297" s="0" t="s">
        <v>802</v>
      </c>
      <c r="AJ297" s="0" t="s">
        <v>220</v>
      </c>
      <c r="AK297" s="0" t="s">
        <v>220</v>
      </c>
      <c r="AM297" s="0" t="s">
        <v>802</v>
      </c>
    </row>
    <row r="298" customFormat="false" ht="15" hidden="false" customHeight="false" outlineLevel="0" collapsed="false">
      <c r="A298" s="151" t="s">
        <v>1365</v>
      </c>
      <c r="B298" s="0" t="s">
        <v>389</v>
      </c>
      <c r="C298" s="20" t="s">
        <v>390</v>
      </c>
      <c r="D298" s="20" t="s">
        <v>1366</v>
      </c>
      <c r="F298" s="143" t="s">
        <v>648</v>
      </c>
      <c r="K298" s="151" t="s">
        <v>131</v>
      </c>
      <c r="L298" s="0" t="n">
        <v>2400</v>
      </c>
      <c r="M298" s="0" t="s">
        <v>805</v>
      </c>
      <c r="N298" s="0" t="s">
        <v>801</v>
      </c>
      <c r="O298" s="0" t="n">
        <v>5</v>
      </c>
      <c r="P298" s="0" t="n">
        <v>0</v>
      </c>
      <c r="AB298" s="0" t="s">
        <v>211</v>
      </c>
      <c r="AE298" s="0" t="s">
        <v>211</v>
      </c>
      <c r="AG298" s="0" t="s">
        <v>220</v>
      </c>
      <c r="AH298" s="0" t="s">
        <v>220</v>
      </c>
      <c r="AI298" s="0" t="s">
        <v>802</v>
      </c>
      <c r="AJ298" s="0" t="s">
        <v>220</v>
      </c>
      <c r="AK298" s="0" t="s">
        <v>220</v>
      </c>
      <c r="AM298" s="0" t="s">
        <v>802</v>
      </c>
    </row>
    <row r="299" customFormat="false" ht="15" hidden="false" customHeight="false" outlineLevel="0" collapsed="false">
      <c r="A299" s="151" t="s">
        <v>1367</v>
      </c>
      <c r="B299" s="0" t="s">
        <v>389</v>
      </c>
      <c r="C299" s="20" t="s">
        <v>390</v>
      </c>
      <c r="D299" s="20" t="s">
        <v>1368</v>
      </c>
      <c r="F299" s="143" t="s">
        <v>650</v>
      </c>
      <c r="K299" s="151" t="s">
        <v>131</v>
      </c>
      <c r="L299" s="0" t="n">
        <v>2300</v>
      </c>
      <c r="M299" s="0" t="s">
        <v>809</v>
      </c>
      <c r="N299" s="0" t="s">
        <v>806</v>
      </c>
      <c r="O299" s="0" t="n">
        <v>5</v>
      </c>
      <c r="P299" s="0" t="n">
        <v>0</v>
      </c>
      <c r="AB299" s="0" t="s">
        <v>211</v>
      </c>
      <c r="AE299" s="0" t="s">
        <v>211</v>
      </c>
      <c r="AG299" s="0" t="s">
        <v>220</v>
      </c>
      <c r="AH299" s="0" t="s">
        <v>220</v>
      </c>
      <c r="AI299" s="0" t="s">
        <v>802</v>
      </c>
      <c r="AJ299" s="0" t="s">
        <v>220</v>
      </c>
      <c r="AK299" s="0" t="s">
        <v>220</v>
      </c>
      <c r="AM299" s="0" t="s">
        <v>802</v>
      </c>
    </row>
    <row r="300" customFormat="false" ht="15" hidden="false" customHeight="false" outlineLevel="0" collapsed="false">
      <c r="A300" s="151" t="s">
        <v>1369</v>
      </c>
      <c r="B300" s="0" t="s">
        <v>389</v>
      </c>
      <c r="C300" s="20" t="s">
        <v>390</v>
      </c>
      <c r="D300" s="20" t="s">
        <v>1370</v>
      </c>
      <c r="F300" s="143" t="s">
        <v>650</v>
      </c>
      <c r="K300" s="151" t="s">
        <v>131</v>
      </c>
      <c r="L300" s="0" t="n">
        <v>3700</v>
      </c>
      <c r="M300" s="0" t="s">
        <v>800</v>
      </c>
      <c r="N300" s="0" t="s">
        <v>801</v>
      </c>
      <c r="O300" s="0" t="n">
        <v>5</v>
      </c>
      <c r="P300" s="0" t="n">
        <v>0</v>
      </c>
      <c r="AB300" s="0" t="s">
        <v>211</v>
      </c>
      <c r="AE300" s="0" t="s">
        <v>211</v>
      </c>
      <c r="AG300" s="0" t="s">
        <v>220</v>
      </c>
      <c r="AH300" s="0" t="s">
        <v>220</v>
      </c>
      <c r="AI300" s="0" t="s">
        <v>802</v>
      </c>
      <c r="AJ300" s="0" t="s">
        <v>220</v>
      </c>
      <c r="AK300" s="0" t="s">
        <v>220</v>
      </c>
      <c r="AM300" s="0" t="s">
        <v>802</v>
      </c>
    </row>
    <row r="301" customFormat="false" ht="15" hidden="false" customHeight="false" outlineLevel="0" collapsed="false">
      <c r="A301" s="151" t="s">
        <v>1371</v>
      </c>
      <c r="B301" s="0" t="s">
        <v>389</v>
      </c>
      <c r="C301" s="20" t="s">
        <v>390</v>
      </c>
      <c r="D301" s="20" t="s">
        <v>1372</v>
      </c>
      <c r="F301" s="143" t="s">
        <v>650</v>
      </c>
      <c r="K301" s="151" t="s">
        <v>131</v>
      </c>
      <c r="L301" s="0" t="n">
        <v>3500</v>
      </c>
      <c r="M301" s="0" t="s">
        <v>805</v>
      </c>
      <c r="N301" s="0" t="s">
        <v>806</v>
      </c>
      <c r="O301" s="0" t="n">
        <v>5</v>
      </c>
      <c r="P301" s="0" t="n">
        <v>0</v>
      </c>
      <c r="AB301" s="0" t="s">
        <v>211</v>
      </c>
      <c r="AE301" s="0" t="s">
        <v>211</v>
      </c>
      <c r="AG301" s="0" t="s">
        <v>220</v>
      </c>
      <c r="AH301" s="0" t="s">
        <v>220</v>
      </c>
      <c r="AI301" s="0" t="s">
        <v>802</v>
      </c>
      <c r="AJ301" s="0" t="s">
        <v>220</v>
      </c>
      <c r="AK301" s="0" t="s">
        <v>220</v>
      </c>
      <c r="AM301" s="0" t="s">
        <v>802</v>
      </c>
    </row>
    <row r="302" customFormat="false" ht="15" hidden="false" customHeight="false" outlineLevel="0" collapsed="false">
      <c r="A302" s="151" t="s">
        <v>1373</v>
      </c>
      <c r="B302" s="0" t="s">
        <v>389</v>
      </c>
      <c r="C302" s="20" t="s">
        <v>390</v>
      </c>
      <c r="D302" s="20" t="s">
        <v>1374</v>
      </c>
      <c r="F302" s="143" t="s">
        <v>652</v>
      </c>
      <c r="K302" s="151" t="s">
        <v>131</v>
      </c>
      <c r="L302" s="0" t="n">
        <v>3700</v>
      </c>
      <c r="M302" s="0" t="s">
        <v>809</v>
      </c>
      <c r="N302" s="0" t="s">
        <v>801</v>
      </c>
      <c r="O302" s="0" t="n">
        <v>5</v>
      </c>
      <c r="P302" s="0" t="n">
        <v>0</v>
      </c>
      <c r="AB302" s="0" t="s">
        <v>211</v>
      </c>
      <c r="AE302" s="0" t="s">
        <v>211</v>
      </c>
      <c r="AG302" s="0" t="s">
        <v>220</v>
      </c>
      <c r="AH302" s="0" t="s">
        <v>220</v>
      </c>
      <c r="AI302" s="0" t="s">
        <v>802</v>
      </c>
      <c r="AJ302" s="0" t="s">
        <v>220</v>
      </c>
      <c r="AK302" s="0" t="s">
        <v>220</v>
      </c>
      <c r="AM302" s="0" t="s">
        <v>802</v>
      </c>
    </row>
    <row r="303" customFormat="false" ht="15" hidden="false" customHeight="false" outlineLevel="0" collapsed="false">
      <c r="A303" s="151" t="s">
        <v>1375</v>
      </c>
      <c r="B303" s="0" t="s">
        <v>389</v>
      </c>
      <c r="C303" s="20" t="s">
        <v>390</v>
      </c>
      <c r="D303" s="20" t="s">
        <v>1376</v>
      </c>
      <c r="F303" s="143" t="s">
        <v>652</v>
      </c>
      <c r="K303" s="151" t="s">
        <v>131</v>
      </c>
      <c r="L303" s="0" t="n">
        <v>3700</v>
      </c>
      <c r="M303" s="0" t="s">
        <v>800</v>
      </c>
      <c r="N303" s="0" t="s">
        <v>806</v>
      </c>
      <c r="O303" s="0" t="n">
        <v>5</v>
      </c>
      <c r="P303" s="0" t="n">
        <v>0</v>
      </c>
      <c r="AB303" s="0" t="s">
        <v>211</v>
      </c>
      <c r="AE303" s="0" t="s">
        <v>211</v>
      </c>
      <c r="AG303" s="0" t="s">
        <v>220</v>
      </c>
      <c r="AH303" s="0" t="s">
        <v>220</v>
      </c>
      <c r="AI303" s="0" t="s">
        <v>802</v>
      </c>
      <c r="AJ303" s="0" t="s">
        <v>220</v>
      </c>
      <c r="AK303" s="0" t="s">
        <v>220</v>
      </c>
      <c r="AM303" s="0" t="s">
        <v>802</v>
      </c>
    </row>
    <row r="304" customFormat="false" ht="15" hidden="false" customHeight="false" outlineLevel="0" collapsed="false">
      <c r="A304" s="151" t="s">
        <v>1377</v>
      </c>
      <c r="B304" s="0" t="s">
        <v>389</v>
      </c>
      <c r="C304" s="20" t="s">
        <v>390</v>
      </c>
      <c r="D304" s="20" t="s">
        <v>1378</v>
      </c>
      <c r="F304" s="143" t="s">
        <v>652</v>
      </c>
      <c r="K304" s="151" t="s">
        <v>131</v>
      </c>
      <c r="L304" s="0" t="n">
        <v>2400</v>
      </c>
      <c r="M304" s="0" t="s">
        <v>805</v>
      </c>
      <c r="N304" s="0" t="s">
        <v>801</v>
      </c>
      <c r="O304" s="0" t="n">
        <v>5</v>
      </c>
      <c r="P304" s="0" t="n">
        <v>0</v>
      </c>
      <c r="AB304" s="0" t="s">
        <v>211</v>
      </c>
      <c r="AE304" s="0" t="s">
        <v>211</v>
      </c>
      <c r="AG304" s="0" t="s">
        <v>220</v>
      </c>
      <c r="AH304" s="0" t="s">
        <v>220</v>
      </c>
      <c r="AI304" s="0" t="s">
        <v>802</v>
      </c>
      <c r="AJ304" s="0" t="s">
        <v>220</v>
      </c>
      <c r="AK304" s="0" t="s">
        <v>220</v>
      </c>
      <c r="AM304" s="0" t="s">
        <v>802</v>
      </c>
    </row>
    <row r="305" customFormat="false" ht="15" hidden="false" customHeight="false" outlineLevel="0" collapsed="false">
      <c r="A305" s="151" t="s">
        <v>1379</v>
      </c>
      <c r="B305" s="0" t="s">
        <v>389</v>
      </c>
      <c r="C305" s="20" t="s">
        <v>390</v>
      </c>
      <c r="D305" s="20" t="s">
        <v>1380</v>
      </c>
      <c r="F305" s="143" t="s">
        <v>652</v>
      </c>
      <c r="K305" s="151" t="s">
        <v>131</v>
      </c>
      <c r="L305" s="0" t="n">
        <v>2300</v>
      </c>
      <c r="M305" s="0" t="s">
        <v>809</v>
      </c>
      <c r="N305" s="0" t="s">
        <v>806</v>
      </c>
      <c r="O305" s="0" t="n">
        <v>5</v>
      </c>
      <c r="P305" s="0" t="n">
        <v>0</v>
      </c>
      <c r="AB305" s="0" t="s">
        <v>211</v>
      </c>
      <c r="AE305" s="0" t="s">
        <v>211</v>
      </c>
      <c r="AG305" s="0" t="s">
        <v>220</v>
      </c>
      <c r="AH305" s="0" t="s">
        <v>220</v>
      </c>
      <c r="AI305" s="0" t="s">
        <v>802</v>
      </c>
      <c r="AJ305" s="0" t="s">
        <v>220</v>
      </c>
      <c r="AK305" s="0" t="s">
        <v>220</v>
      </c>
      <c r="AM305" s="0" t="s">
        <v>802</v>
      </c>
    </row>
    <row r="306" customFormat="false" ht="15" hidden="false" customHeight="false" outlineLevel="0" collapsed="false">
      <c r="A306" s="151" t="s">
        <v>1381</v>
      </c>
      <c r="B306" s="0" t="s">
        <v>389</v>
      </c>
      <c r="C306" s="20" t="s">
        <v>390</v>
      </c>
      <c r="D306" s="20" t="s">
        <v>1382</v>
      </c>
      <c r="F306" s="143" t="s">
        <v>652</v>
      </c>
      <c r="K306" s="151" t="s">
        <v>131</v>
      </c>
      <c r="L306" s="0" t="n">
        <v>3700</v>
      </c>
      <c r="M306" s="0" t="s">
        <v>800</v>
      </c>
      <c r="N306" s="0" t="s">
        <v>801</v>
      </c>
      <c r="O306" s="0" t="n">
        <v>5</v>
      </c>
      <c r="P306" s="0" t="n">
        <v>0</v>
      </c>
      <c r="AB306" s="0" t="s">
        <v>211</v>
      </c>
      <c r="AE306" s="0" t="s">
        <v>211</v>
      </c>
      <c r="AG306" s="0" t="s">
        <v>220</v>
      </c>
      <c r="AH306" s="0" t="s">
        <v>220</v>
      </c>
      <c r="AI306" s="0" t="s">
        <v>802</v>
      </c>
      <c r="AJ306" s="0" t="s">
        <v>220</v>
      </c>
      <c r="AK306" s="0" t="s">
        <v>220</v>
      </c>
      <c r="AM306" s="0" t="s">
        <v>802</v>
      </c>
    </row>
    <row r="307" customFormat="false" ht="15" hidden="false" customHeight="false" outlineLevel="0" collapsed="false">
      <c r="A307" s="151" t="s">
        <v>1383</v>
      </c>
      <c r="B307" s="0" t="s">
        <v>389</v>
      </c>
      <c r="C307" s="20" t="s">
        <v>390</v>
      </c>
      <c r="D307" s="20" t="s">
        <v>1384</v>
      </c>
      <c r="F307" s="143" t="s">
        <v>652</v>
      </c>
      <c r="K307" s="151" t="s">
        <v>131</v>
      </c>
      <c r="L307" s="0" t="n">
        <v>3500</v>
      </c>
      <c r="M307" s="0" t="s">
        <v>805</v>
      </c>
      <c r="N307" s="0" t="s">
        <v>806</v>
      </c>
      <c r="O307" s="0" t="n">
        <v>5</v>
      </c>
      <c r="P307" s="0" t="n">
        <v>0</v>
      </c>
      <c r="AB307" s="0" t="s">
        <v>211</v>
      </c>
      <c r="AE307" s="0" t="s">
        <v>211</v>
      </c>
      <c r="AG307" s="0" t="s">
        <v>220</v>
      </c>
      <c r="AH307" s="0" t="s">
        <v>220</v>
      </c>
      <c r="AI307" s="0" t="s">
        <v>802</v>
      </c>
      <c r="AJ307" s="0" t="s">
        <v>220</v>
      </c>
      <c r="AK307" s="0" t="s">
        <v>220</v>
      </c>
      <c r="AM307" s="0" t="s">
        <v>802</v>
      </c>
    </row>
    <row r="308" customFormat="false" ht="15" hidden="false" customHeight="false" outlineLevel="0" collapsed="false">
      <c r="A308" s="151" t="s">
        <v>1385</v>
      </c>
      <c r="B308" s="0" t="s">
        <v>389</v>
      </c>
      <c r="C308" s="20" t="s">
        <v>390</v>
      </c>
      <c r="D308" s="20" t="s">
        <v>1386</v>
      </c>
      <c r="F308" s="143" t="s">
        <v>652</v>
      </c>
      <c r="K308" s="151" t="s">
        <v>131</v>
      </c>
      <c r="L308" s="0" t="n">
        <v>3700</v>
      </c>
      <c r="M308" s="0" t="s">
        <v>809</v>
      </c>
      <c r="N308" s="0" t="s">
        <v>801</v>
      </c>
      <c r="O308" s="0" t="n">
        <v>5</v>
      </c>
      <c r="P308" s="0" t="n">
        <v>0</v>
      </c>
      <c r="AB308" s="0" t="s">
        <v>211</v>
      </c>
      <c r="AE308" s="0" t="s">
        <v>211</v>
      </c>
      <c r="AG308" s="0" t="s">
        <v>220</v>
      </c>
      <c r="AH308" s="0" t="s">
        <v>220</v>
      </c>
      <c r="AI308" s="0" t="s">
        <v>802</v>
      </c>
      <c r="AJ308" s="0" t="s">
        <v>220</v>
      </c>
      <c r="AK308" s="0" t="s">
        <v>220</v>
      </c>
      <c r="AM308" s="0" t="s">
        <v>802</v>
      </c>
    </row>
    <row r="309" customFormat="false" ht="15" hidden="false" customHeight="false" outlineLevel="0" collapsed="false">
      <c r="A309" s="151" t="s">
        <v>1387</v>
      </c>
      <c r="B309" s="0" t="s">
        <v>389</v>
      </c>
      <c r="C309" s="20" t="s">
        <v>390</v>
      </c>
      <c r="D309" s="20" t="s">
        <v>1388</v>
      </c>
      <c r="F309" s="143" t="s">
        <v>652</v>
      </c>
      <c r="K309" s="151" t="s">
        <v>131</v>
      </c>
      <c r="L309" s="0" t="n">
        <v>3700</v>
      </c>
      <c r="M309" s="0" t="s">
        <v>800</v>
      </c>
      <c r="N309" s="0" t="s">
        <v>806</v>
      </c>
      <c r="O309" s="0" t="n">
        <v>5</v>
      </c>
      <c r="P309" s="0" t="n">
        <v>0</v>
      </c>
      <c r="AB309" s="0" t="s">
        <v>211</v>
      </c>
      <c r="AE309" s="0" t="s">
        <v>211</v>
      </c>
      <c r="AG309" s="0" t="s">
        <v>220</v>
      </c>
      <c r="AH309" s="0" t="s">
        <v>220</v>
      </c>
      <c r="AI309" s="0" t="s">
        <v>802</v>
      </c>
      <c r="AJ309" s="0" t="s">
        <v>220</v>
      </c>
      <c r="AK309" s="0" t="s">
        <v>220</v>
      </c>
      <c r="AM309" s="0" t="s">
        <v>802</v>
      </c>
    </row>
    <row r="310" customFormat="false" ht="15" hidden="false" customHeight="false" outlineLevel="0" collapsed="false">
      <c r="A310" s="151" t="s">
        <v>1389</v>
      </c>
      <c r="B310" s="0" t="s">
        <v>389</v>
      </c>
      <c r="C310" s="20" t="s">
        <v>390</v>
      </c>
      <c r="D310" s="20" t="s">
        <v>1390</v>
      </c>
      <c r="F310" s="143" t="s">
        <v>654</v>
      </c>
      <c r="K310" s="151" t="s">
        <v>131</v>
      </c>
      <c r="L310" s="0" t="n">
        <v>2400</v>
      </c>
      <c r="M310" s="0" t="s">
        <v>805</v>
      </c>
      <c r="N310" s="0" t="s">
        <v>801</v>
      </c>
      <c r="O310" s="0" t="n">
        <v>5</v>
      </c>
      <c r="P310" s="0" t="n">
        <v>0</v>
      </c>
      <c r="AB310" s="0" t="s">
        <v>211</v>
      </c>
      <c r="AE310" s="0" t="s">
        <v>211</v>
      </c>
      <c r="AG310" s="0" t="s">
        <v>220</v>
      </c>
      <c r="AH310" s="0" t="s">
        <v>220</v>
      </c>
      <c r="AI310" s="0" t="s">
        <v>802</v>
      </c>
      <c r="AJ310" s="0" t="s">
        <v>220</v>
      </c>
      <c r="AK310" s="0" t="s">
        <v>220</v>
      </c>
      <c r="AM310" s="0" t="s">
        <v>802</v>
      </c>
    </row>
    <row r="311" customFormat="false" ht="15" hidden="false" customHeight="false" outlineLevel="0" collapsed="false">
      <c r="A311" s="151" t="s">
        <v>1391</v>
      </c>
      <c r="B311" s="0" t="s">
        <v>389</v>
      </c>
      <c r="C311" s="20" t="s">
        <v>390</v>
      </c>
      <c r="D311" s="20" t="s">
        <v>1392</v>
      </c>
      <c r="F311" s="143" t="s">
        <v>654</v>
      </c>
      <c r="K311" s="151" t="s">
        <v>131</v>
      </c>
      <c r="L311" s="0" t="n">
        <v>2300</v>
      </c>
      <c r="M311" s="0" t="s">
        <v>809</v>
      </c>
      <c r="N311" s="0" t="s">
        <v>806</v>
      </c>
      <c r="O311" s="0" t="n">
        <v>5</v>
      </c>
      <c r="P311" s="0" t="n">
        <v>0</v>
      </c>
      <c r="AB311" s="0" t="s">
        <v>211</v>
      </c>
      <c r="AE311" s="0" t="s">
        <v>211</v>
      </c>
      <c r="AG311" s="0" t="s">
        <v>220</v>
      </c>
      <c r="AH311" s="0" t="s">
        <v>220</v>
      </c>
      <c r="AI311" s="0" t="s">
        <v>802</v>
      </c>
      <c r="AJ311" s="0" t="s">
        <v>220</v>
      </c>
      <c r="AK311" s="0" t="s">
        <v>220</v>
      </c>
      <c r="AM311" s="0" t="s">
        <v>802</v>
      </c>
    </row>
    <row r="312" customFormat="false" ht="15" hidden="false" customHeight="false" outlineLevel="0" collapsed="false">
      <c r="A312" s="151" t="s">
        <v>1393</v>
      </c>
      <c r="B312" s="0" t="s">
        <v>389</v>
      </c>
      <c r="C312" s="20" t="s">
        <v>390</v>
      </c>
      <c r="D312" s="20" t="s">
        <v>1394</v>
      </c>
      <c r="F312" s="143" t="s">
        <v>654</v>
      </c>
      <c r="K312" s="151" t="s">
        <v>131</v>
      </c>
      <c r="L312" s="0" t="n">
        <v>3700</v>
      </c>
      <c r="M312" s="0" t="s">
        <v>800</v>
      </c>
      <c r="N312" s="0" t="s">
        <v>801</v>
      </c>
      <c r="O312" s="0" t="n">
        <v>5</v>
      </c>
      <c r="P312" s="0" t="n">
        <v>0</v>
      </c>
      <c r="AB312" s="0" t="s">
        <v>211</v>
      </c>
      <c r="AE312" s="0" t="s">
        <v>211</v>
      </c>
      <c r="AG312" s="0" t="s">
        <v>220</v>
      </c>
      <c r="AH312" s="0" t="s">
        <v>220</v>
      </c>
      <c r="AI312" s="0" t="s">
        <v>802</v>
      </c>
      <c r="AJ312" s="0" t="s">
        <v>220</v>
      </c>
      <c r="AK312" s="0" t="s">
        <v>220</v>
      </c>
      <c r="AM312" s="0" t="s">
        <v>802</v>
      </c>
    </row>
    <row r="313" customFormat="false" ht="15" hidden="false" customHeight="false" outlineLevel="0" collapsed="false">
      <c r="A313" s="151" t="s">
        <v>1395</v>
      </c>
      <c r="B313" s="0" t="s">
        <v>389</v>
      </c>
      <c r="C313" s="20" t="s">
        <v>390</v>
      </c>
      <c r="D313" s="20" t="s">
        <v>1396</v>
      </c>
      <c r="F313" s="143" t="s">
        <v>654</v>
      </c>
      <c r="K313" s="151" t="s">
        <v>131</v>
      </c>
      <c r="L313" s="0" t="n">
        <v>3500</v>
      </c>
      <c r="M313" s="0" t="s">
        <v>805</v>
      </c>
      <c r="N313" s="0" t="s">
        <v>806</v>
      </c>
      <c r="O313" s="0" t="n">
        <v>5</v>
      </c>
      <c r="P313" s="0" t="n">
        <v>0</v>
      </c>
      <c r="AB313" s="0" t="s">
        <v>211</v>
      </c>
      <c r="AE313" s="0" t="s">
        <v>211</v>
      </c>
      <c r="AG313" s="0" t="s">
        <v>220</v>
      </c>
      <c r="AH313" s="0" t="s">
        <v>220</v>
      </c>
      <c r="AI313" s="0" t="s">
        <v>802</v>
      </c>
      <c r="AJ313" s="0" t="s">
        <v>220</v>
      </c>
      <c r="AK313" s="0" t="s">
        <v>220</v>
      </c>
      <c r="AM313" s="0" t="s">
        <v>802</v>
      </c>
    </row>
    <row r="314" customFormat="false" ht="15" hidden="false" customHeight="false" outlineLevel="0" collapsed="false">
      <c r="A314" s="151" t="s">
        <v>1397</v>
      </c>
      <c r="B314" s="0" t="s">
        <v>389</v>
      </c>
      <c r="C314" s="20" t="s">
        <v>390</v>
      </c>
      <c r="D314" s="20" t="s">
        <v>1398</v>
      </c>
      <c r="F314" s="143" t="s">
        <v>656</v>
      </c>
      <c r="K314" s="151" t="s">
        <v>131</v>
      </c>
      <c r="L314" s="0" t="n">
        <v>3700</v>
      </c>
      <c r="M314" s="0" t="s">
        <v>809</v>
      </c>
      <c r="N314" s="0" t="s">
        <v>801</v>
      </c>
      <c r="O314" s="0" t="n">
        <v>5</v>
      </c>
      <c r="P314" s="0" t="n">
        <v>0</v>
      </c>
      <c r="AB314" s="0" t="s">
        <v>211</v>
      </c>
      <c r="AE314" s="0" t="s">
        <v>211</v>
      </c>
      <c r="AG314" s="0" t="s">
        <v>220</v>
      </c>
      <c r="AH314" s="0" t="s">
        <v>220</v>
      </c>
      <c r="AI314" s="0" t="s">
        <v>802</v>
      </c>
      <c r="AJ314" s="0" t="s">
        <v>220</v>
      </c>
      <c r="AK314" s="0" t="s">
        <v>220</v>
      </c>
      <c r="AM314" s="0" t="s">
        <v>802</v>
      </c>
    </row>
    <row r="315" customFormat="false" ht="15" hidden="false" customHeight="false" outlineLevel="0" collapsed="false">
      <c r="A315" s="151" t="s">
        <v>1399</v>
      </c>
      <c r="B315" s="0" t="s">
        <v>389</v>
      </c>
      <c r="C315" s="20" t="s">
        <v>390</v>
      </c>
      <c r="D315" s="20" t="s">
        <v>1400</v>
      </c>
      <c r="F315" s="143" t="s">
        <v>656</v>
      </c>
      <c r="K315" s="151" t="s">
        <v>131</v>
      </c>
      <c r="L315" s="0" t="n">
        <v>3700</v>
      </c>
      <c r="M315" s="0" t="s">
        <v>800</v>
      </c>
      <c r="N315" s="0" t="s">
        <v>806</v>
      </c>
      <c r="O315" s="0" t="n">
        <v>5</v>
      </c>
      <c r="P315" s="0" t="n">
        <v>0</v>
      </c>
      <c r="AB315" s="0" t="s">
        <v>211</v>
      </c>
      <c r="AE315" s="0" t="s">
        <v>211</v>
      </c>
      <c r="AG315" s="0" t="s">
        <v>220</v>
      </c>
      <c r="AH315" s="0" t="s">
        <v>220</v>
      </c>
      <c r="AI315" s="0" t="s">
        <v>802</v>
      </c>
      <c r="AJ315" s="0" t="s">
        <v>220</v>
      </c>
      <c r="AK315" s="0" t="s">
        <v>220</v>
      </c>
      <c r="AM315" s="0" t="s">
        <v>802</v>
      </c>
    </row>
    <row r="316" customFormat="false" ht="15" hidden="false" customHeight="false" outlineLevel="0" collapsed="false">
      <c r="A316" s="151" t="s">
        <v>1401</v>
      </c>
      <c r="B316" s="0" t="s">
        <v>389</v>
      </c>
      <c r="C316" s="20" t="s">
        <v>390</v>
      </c>
      <c r="D316" s="20" t="s">
        <v>1402</v>
      </c>
      <c r="F316" s="143" t="s">
        <v>656</v>
      </c>
      <c r="K316" s="151" t="s">
        <v>131</v>
      </c>
      <c r="L316" s="0" t="n">
        <v>2400</v>
      </c>
      <c r="M316" s="0" t="s">
        <v>805</v>
      </c>
      <c r="N316" s="0" t="s">
        <v>801</v>
      </c>
      <c r="O316" s="0" t="n">
        <v>5</v>
      </c>
      <c r="P316" s="0" t="n">
        <v>0</v>
      </c>
      <c r="AB316" s="0" t="s">
        <v>211</v>
      </c>
      <c r="AE316" s="0" t="s">
        <v>211</v>
      </c>
      <c r="AG316" s="0" t="s">
        <v>220</v>
      </c>
      <c r="AH316" s="0" t="s">
        <v>220</v>
      </c>
      <c r="AI316" s="0" t="s">
        <v>802</v>
      </c>
      <c r="AJ316" s="0" t="s">
        <v>220</v>
      </c>
      <c r="AK316" s="0" t="s">
        <v>220</v>
      </c>
      <c r="AM316" s="0" t="s">
        <v>802</v>
      </c>
    </row>
    <row r="317" customFormat="false" ht="15" hidden="false" customHeight="false" outlineLevel="0" collapsed="false">
      <c r="A317" s="151" t="s">
        <v>1403</v>
      </c>
      <c r="B317" s="0" t="s">
        <v>389</v>
      </c>
      <c r="C317" s="20" t="s">
        <v>390</v>
      </c>
      <c r="D317" s="20" t="s">
        <v>1404</v>
      </c>
      <c r="F317" s="143" t="s">
        <v>656</v>
      </c>
      <c r="K317" s="151" t="s">
        <v>131</v>
      </c>
      <c r="L317" s="0" t="n">
        <v>2300</v>
      </c>
      <c r="M317" s="0" t="s">
        <v>809</v>
      </c>
      <c r="N317" s="0" t="s">
        <v>806</v>
      </c>
      <c r="O317" s="0" t="n">
        <v>5</v>
      </c>
      <c r="P317" s="0" t="n">
        <v>0</v>
      </c>
      <c r="AB317" s="0" t="s">
        <v>211</v>
      </c>
      <c r="AE317" s="0" t="s">
        <v>211</v>
      </c>
      <c r="AG317" s="0" t="s">
        <v>220</v>
      </c>
      <c r="AH317" s="0" t="s">
        <v>220</v>
      </c>
      <c r="AI317" s="0" t="s">
        <v>802</v>
      </c>
      <c r="AJ317" s="0" t="s">
        <v>220</v>
      </c>
      <c r="AK317" s="0" t="s">
        <v>220</v>
      </c>
      <c r="AM317" s="0" t="s">
        <v>802</v>
      </c>
    </row>
    <row r="318" customFormat="false" ht="15" hidden="false" customHeight="false" outlineLevel="0" collapsed="false">
      <c r="A318" s="151" t="s">
        <v>1405</v>
      </c>
      <c r="B318" s="0" t="s">
        <v>389</v>
      </c>
      <c r="C318" s="20" t="s">
        <v>390</v>
      </c>
      <c r="D318" s="20" t="s">
        <v>1406</v>
      </c>
      <c r="F318" s="143" t="s">
        <v>658</v>
      </c>
      <c r="K318" s="151" t="s">
        <v>134</v>
      </c>
      <c r="L318" s="0" t="n">
        <v>3700</v>
      </c>
      <c r="M318" s="0" t="s">
        <v>800</v>
      </c>
      <c r="N318" s="0" t="s">
        <v>801</v>
      </c>
      <c r="O318" s="0" t="n">
        <v>16</v>
      </c>
      <c r="P318" s="0" t="n">
        <v>0</v>
      </c>
      <c r="AC318" s="0" t="s">
        <v>211</v>
      </c>
      <c r="AD318" s="0" t="s">
        <v>802</v>
      </c>
      <c r="AE318" s="0" t="s">
        <v>211</v>
      </c>
      <c r="AF318" s="0" t="s">
        <v>220</v>
      </c>
      <c r="AI318" s="0" t="s">
        <v>802</v>
      </c>
      <c r="AL318" s="0" t="s">
        <v>220</v>
      </c>
      <c r="AM318" s="0" t="s">
        <v>802</v>
      </c>
    </row>
    <row r="319" customFormat="false" ht="15" hidden="false" customHeight="false" outlineLevel="0" collapsed="false">
      <c r="A319" s="151" t="s">
        <v>1407</v>
      </c>
      <c r="B319" s="0" t="s">
        <v>389</v>
      </c>
      <c r="C319" s="20" t="s">
        <v>390</v>
      </c>
      <c r="D319" s="20" t="s">
        <v>1408</v>
      </c>
      <c r="F319" s="143" t="s">
        <v>658</v>
      </c>
      <c r="K319" s="151" t="s">
        <v>134</v>
      </c>
      <c r="L319" s="0" t="n">
        <v>3500</v>
      </c>
      <c r="M319" s="0" t="s">
        <v>805</v>
      </c>
      <c r="N319" s="0" t="s">
        <v>806</v>
      </c>
      <c r="O319" s="0" t="n">
        <v>16</v>
      </c>
      <c r="P319" s="0" t="n">
        <v>0</v>
      </c>
      <c r="AC319" s="0" t="s">
        <v>211</v>
      </c>
      <c r="AD319" s="0" t="s">
        <v>802</v>
      </c>
      <c r="AE319" s="0" t="s">
        <v>211</v>
      </c>
      <c r="AF319" s="0" t="s">
        <v>220</v>
      </c>
      <c r="AI319" s="0" t="s">
        <v>802</v>
      </c>
      <c r="AL319" s="0" t="s">
        <v>220</v>
      </c>
      <c r="AM319" s="0" t="s">
        <v>802</v>
      </c>
    </row>
    <row r="320" customFormat="false" ht="15" hidden="false" customHeight="false" outlineLevel="0" collapsed="false">
      <c r="A320" s="151" t="s">
        <v>1409</v>
      </c>
      <c r="B320" s="0" t="s">
        <v>391</v>
      </c>
      <c r="C320" s="20" t="s">
        <v>392</v>
      </c>
      <c r="D320" s="20" t="s">
        <v>1410</v>
      </c>
      <c r="F320" s="143" t="s">
        <v>660</v>
      </c>
      <c r="K320" s="151" t="s">
        <v>936</v>
      </c>
      <c r="L320" s="0" t="n">
        <v>3700</v>
      </c>
      <c r="M320" s="0" t="s">
        <v>809</v>
      </c>
      <c r="N320" s="0" t="s">
        <v>801</v>
      </c>
      <c r="O320" s="0" t="n">
        <v>5</v>
      </c>
      <c r="P320" s="0" t="n">
        <v>0</v>
      </c>
      <c r="AB320" s="0" t="s">
        <v>211</v>
      </c>
      <c r="AE320" s="0" t="s">
        <v>211</v>
      </c>
      <c r="AG320" s="0" t="s">
        <v>220</v>
      </c>
      <c r="AH320" s="0" t="s">
        <v>220</v>
      </c>
      <c r="AI320" s="0" t="s">
        <v>802</v>
      </c>
      <c r="AJ320" s="0" t="s">
        <v>220</v>
      </c>
      <c r="AK320" s="0" t="s">
        <v>220</v>
      </c>
      <c r="AM320" s="0" t="s">
        <v>802</v>
      </c>
    </row>
    <row r="321" customFormat="false" ht="15" hidden="false" customHeight="false" outlineLevel="0" collapsed="false">
      <c r="A321" s="151" t="s">
        <v>1411</v>
      </c>
      <c r="B321" s="0" t="s">
        <v>391</v>
      </c>
      <c r="C321" s="20" t="s">
        <v>392</v>
      </c>
      <c r="D321" s="20" t="s">
        <v>1412</v>
      </c>
      <c r="F321" s="143" t="s">
        <v>660</v>
      </c>
      <c r="K321" s="151" t="s">
        <v>936</v>
      </c>
      <c r="L321" s="0" t="n">
        <v>3700</v>
      </c>
      <c r="M321" s="0" t="s">
        <v>800</v>
      </c>
      <c r="N321" s="0" t="s">
        <v>806</v>
      </c>
      <c r="O321" s="0" t="n">
        <v>5</v>
      </c>
      <c r="P321" s="0" t="n">
        <v>0</v>
      </c>
      <c r="AB321" s="0" t="s">
        <v>211</v>
      </c>
      <c r="AE321" s="0" t="s">
        <v>211</v>
      </c>
      <c r="AG321" s="0" t="s">
        <v>220</v>
      </c>
      <c r="AH321" s="0" t="s">
        <v>220</v>
      </c>
      <c r="AI321" s="0" t="s">
        <v>802</v>
      </c>
      <c r="AJ321" s="0" t="s">
        <v>220</v>
      </c>
      <c r="AK321" s="0" t="s">
        <v>220</v>
      </c>
      <c r="AM321" s="0" t="s">
        <v>802</v>
      </c>
    </row>
    <row r="322" customFormat="false" ht="15" hidden="false" customHeight="false" outlineLevel="0" collapsed="false">
      <c r="A322" s="151" t="s">
        <v>1413</v>
      </c>
      <c r="B322" s="0" t="s">
        <v>391</v>
      </c>
      <c r="C322" s="20" t="s">
        <v>392</v>
      </c>
      <c r="D322" s="20" t="s">
        <v>1414</v>
      </c>
      <c r="F322" s="143" t="s">
        <v>662</v>
      </c>
      <c r="K322" s="151" t="s">
        <v>662</v>
      </c>
      <c r="L322" s="0" t="n">
        <v>2400</v>
      </c>
      <c r="M322" s="0" t="s">
        <v>805</v>
      </c>
      <c r="N322" s="0" t="s">
        <v>801</v>
      </c>
      <c r="O322" s="0" t="n">
        <v>2</v>
      </c>
      <c r="P322" s="0" t="n">
        <v>0</v>
      </c>
      <c r="AB322" s="0" t="s">
        <v>211</v>
      </c>
      <c r="AE322" s="0" t="s">
        <v>211</v>
      </c>
      <c r="AG322" s="0" t="s">
        <v>220</v>
      </c>
      <c r="AH322" s="0" t="s">
        <v>220</v>
      </c>
      <c r="AI322" s="0" t="s">
        <v>802</v>
      </c>
      <c r="AJ322" s="0" t="s">
        <v>220</v>
      </c>
      <c r="AK322" s="0" t="s">
        <v>220</v>
      </c>
      <c r="AM322" s="0" t="s">
        <v>802</v>
      </c>
    </row>
    <row r="323" customFormat="false" ht="15" hidden="false" customHeight="false" outlineLevel="0" collapsed="false">
      <c r="A323" s="151" t="s">
        <v>1415</v>
      </c>
      <c r="B323" s="0" t="s">
        <v>391</v>
      </c>
      <c r="C323" s="20" t="s">
        <v>392</v>
      </c>
      <c r="D323" s="20" t="s">
        <v>1416</v>
      </c>
      <c r="F323" s="143" t="s">
        <v>662</v>
      </c>
      <c r="K323" s="151" t="s">
        <v>662</v>
      </c>
      <c r="L323" s="0" t="n">
        <v>2300</v>
      </c>
      <c r="M323" s="0" t="s">
        <v>809</v>
      </c>
      <c r="N323" s="0" t="s">
        <v>806</v>
      </c>
      <c r="O323" s="0" t="n">
        <v>2</v>
      </c>
      <c r="P323" s="0" t="n">
        <v>0</v>
      </c>
      <c r="AB323" s="0" t="s">
        <v>211</v>
      </c>
      <c r="AE323" s="0" t="s">
        <v>211</v>
      </c>
      <c r="AG323" s="0" t="s">
        <v>220</v>
      </c>
      <c r="AH323" s="0" t="s">
        <v>220</v>
      </c>
      <c r="AI323" s="0" t="s">
        <v>802</v>
      </c>
      <c r="AJ323" s="0" t="s">
        <v>220</v>
      </c>
      <c r="AK323" s="0" t="s">
        <v>220</v>
      </c>
      <c r="AM323" s="0" t="s">
        <v>802</v>
      </c>
    </row>
    <row r="324" customFormat="false" ht="15" hidden="false" customHeight="false" outlineLevel="0" collapsed="false">
      <c r="A324" s="151" t="s">
        <v>1417</v>
      </c>
      <c r="B324" s="0" t="s">
        <v>391</v>
      </c>
      <c r="C324" s="20" t="s">
        <v>392</v>
      </c>
      <c r="D324" s="20" t="s">
        <v>1418</v>
      </c>
      <c r="F324" s="143" t="s">
        <v>662</v>
      </c>
      <c r="K324" s="151" t="s">
        <v>662</v>
      </c>
      <c r="L324" s="0" t="n">
        <v>3700</v>
      </c>
      <c r="M324" s="0" t="s">
        <v>800</v>
      </c>
      <c r="N324" s="0" t="s">
        <v>801</v>
      </c>
      <c r="O324" s="0" t="n">
        <v>2</v>
      </c>
      <c r="P324" s="0" t="n">
        <v>0</v>
      </c>
      <c r="AB324" s="0" t="s">
        <v>211</v>
      </c>
      <c r="AE324" s="0" t="s">
        <v>211</v>
      </c>
      <c r="AG324" s="0" t="s">
        <v>220</v>
      </c>
      <c r="AH324" s="0" t="s">
        <v>220</v>
      </c>
      <c r="AI324" s="0" t="s">
        <v>802</v>
      </c>
      <c r="AJ324" s="0" t="s">
        <v>220</v>
      </c>
      <c r="AK324" s="0" t="s">
        <v>220</v>
      </c>
      <c r="AM324" s="0" t="s">
        <v>802</v>
      </c>
    </row>
    <row r="325" customFormat="false" ht="15" hidden="false" customHeight="false" outlineLevel="0" collapsed="false">
      <c r="A325" s="151" t="s">
        <v>1419</v>
      </c>
      <c r="B325" s="0" t="s">
        <v>391</v>
      </c>
      <c r="C325" s="20" t="s">
        <v>392</v>
      </c>
      <c r="D325" s="20" t="s">
        <v>1420</v>
      </c>
      <c r="F325" s="143" t="s">
        <v>664</v>
      </c>
      <c r="K325" s="151" t="s">
        <v>936</v>
      </c>
      <c r="L325" s="0" t="n">
        <v>3500</v>
      </c>
      <c r="M325" s="0" t="s">
        <v>805</v>
      </c>
      <c r="N325" s="0" t="s">
        <v>806</v>
      </c>
      <c r="O325" s="0" t="n">
        <v>5</v>
      </c>
      <c r="P325" s="0" t="n">
        <v>0</v>
      </c>
      <c r="AB325" s="0" t="s">
        <v>211</v>
      </c>
      <c r="AE325" s="0" t="s">
        <v>211</v>
      </c>
      <c r="AG325" s="0" t="s">
        <v>220</v>
      </c>
      <c r="AH325" s="0" t="s">
        <v>220</v>
      </c>
      <c r="AI325" s="0" t="s">
        <v>802</v>
      </c>
      <c r="AJ325" s="0" t="s">
        <v>220</v>
      </c>
      <c r="AK325" s="0" t="s">
        <v>220</v>
      </c>
      <c r="AM325" s="0" t="s">
        <v>802</v>
      </c>
    </row>
    <row r="326" customFormat="false" ht="15" hidden="false" customHeight="false" outlineLevel="0" collapsed="false">
      <c r="A326" s="151" t="s">
        <v>1421</v>
      </c>
      <c r="B326" s="0" t="s">
        <v>391</v>
      </c>
      <c r="C326" s="20" t="s">
        <v>392</v>
      </c>
      <c r="D326" s="20" t="s">
        <v>1422</v>
      </c>
      <c r="F326" s="143" t="s">
        <v>664</v>
      </c>
      <c r="K326" s="151" t="s">
        <v>936</v>
      </c>
      <c r="L326" s="0" t="n">
        <v>3700</v>
      </c>
      <c r="M326" s="0" t="s">
        <v>809</v>
      </c>
      <c r="N326" s="0" t="s">
        <v>801</v>
      </c>
      <c r="O326" s="0" t="n">
        <v>5</v>
      </c>
      <c r="P326" s="0" t="n">
        <v>0</v>
      </c>
      <c r="AB326" s="0" t="s">
        <v>211</v>
      </c>
      <c r="AE326" s="0" t="s">
        <v>211</v>
      </c>
      <c r="AG326" s="0" t="s">
        <v>220</v>
      </c>
      <c r="AH326" s="0" t="s">
        <v>220</v>
      </c>
      <c r="AI326" s="0" t="s">
        <v>802</v>
      </c>
      <c r="AJ326" s="0" t="s">
        <v>220</v>
      </c>
      <c r="AK326" s="0" t="s">
        <v>220</v>
      </c>
      <c r="AM326" s="0" t="s">
        <v>802</v>
      </c>
    </row>
    <row r="327" customFormat="false" ht="15" hidden="false" customHeight="false" outlineLevel="0" collapsed="false">
      <c r="A327" s="151" t="s">
        <v>1423</v>
      </c>
      <c r="B327" s="0" t="s">
        <v>391</v>
      </c>
      <c r="C327" s="20" t="s">
        <v>392</v>
      </c>
      <c r="D327" s="20" t="s">
        <v>1424</v>
      </c>
      <c r="F327" s="143" t="s">
        <v>666</v>
      </c>
      <c r="K327" s="151" t="s">
        <v>936</v>
      </c>
      <c r="L327" s="0" t="n">
        <v>3700</v>
      </c>
      <c r="M327" s="0" t="s">
        <v>800</v>
      </c>
      <c r="N327" s="0" t="s">
        <v>806</v>
      </c>
      <c r="O327" s="0" t="n">
        <v>5</v>
      </c>
      <c r="P327" s="0" t="n">
        <v>0</v>
      </c>
      <c r="AB327" s="0" t="s">
        <v>211</v>
      </c>
      <c r="AE327" s="0" t="s">
        <v>211</v>
      </c>
      <c r="AG327" s="0" t="s">
        <v>220</v>
      </c>
      <c r="AH327" s="0" t="s">
        <v>220</v>
      </c>
      <c r="AI327" s="0" t="s">
        <v>802</v>
      </c>
      <c r="AJ327" s="0" t="s">
        <v>220</v>
      </c>
      <c r="AK327" s="0" t="s">
        <v>220</v>
      </c>
      <c r="AM327" s="0" t="s">
        <v>802</v>
      </c>
    </row>
    <row r="328" customFormat="false" ht="15" hidden="false" customHeight="false" outlineLevel="0" collapsed="false">
      <c r="A328" s="151" t="s">
        <v>1425</v>
      </c>
      <c r="B328" s="0" t="s">
        <v>391</v>
      </c>
      <c r="C328" s="20" t="s">
        <v>392</v>
      </c>
      <c r="D328" s="20" t="s">
        <v>1426</v>
      </c>
      <c r="F328" s="143" t="s">
        <v>668</v>
      </c>
      <c r="K328" s="151" t="s">
        <v>936</v>
      </c>
      <c r="L328" s="0" t="n">
        <v>2400</v>
      </c>
      <c r="M328" s="0" t="s">
        <v>805</v>
      </c>
      <c r="N328" s="0" t="s">
        <v>801</v>
      </c>
      <c r="O328" s="0" t="n">
        <v>5</v>
      </c>
      <c r="P328" s="0" t="n">
        <v>0</v>
      </c>
      <c r="AB328" s="0" t="s">
        <v>211</v>
      </c>
      <c r="AE328" s="0" t="s">
        <v>211</v>
      </c>
      <c r="AG328" s="0" t="s">
        <v>220</v>
      </c>
      <c r="AH328" s="0" t="s">
        <v>220</v>
      </c>
      <c r="AI328" s="0" t="s">
        <v>802</v>
      </c>
      <c r="AJ328" s="0" t="s">
        <v>220</v>
      </c>
      <c r="AK328" s="0" t="s">
        <v>220</v>
      </c>
      <c r="AM328" s="0" t="s">
        <v>802</v>
      </c>
    </row>
    <row r="329" customFormat="false" ht="15" hidden="false" customHeight="false" outlineLevel="0" collapsed="false">
      <c r="A329" s="151" t="s">
        <v>1427</v>
      </c>
      <c r="B329" s="0" t="s">
        <v>391</v>
      </c>
      <c r="C329" s="20" t="s">
        <v>392</v>
      </c>
      <c r="D329" s="20" t="s">
        <v>1428</v>
      </c>
      <c r="F329" s="143" t="s">
        <v>668</v>
      </c>
      <c r="K329" s="151" t="s">
        <v>936</v>
      </c>
      <c r="L329" s="0" t="n">
        <v>2300</v>
      </c>
      <c r="M329" s="0" t="s">
        <v>809</v>
      </c>
      <c r="N329" s="0" t="s">
        <v>806</v>
      </c>
      <c r="O329" s="0" t="n">
        <v>5</v>
      </c>
      <c r="P329" s="0" t="n">
        <v>0</v>
      </c>
      <c r="AB329" s="0" t="s">
        <v>211</v>
      </c>
      <c r="AE329" s="0" t="s">
        <v>211</v>
      </c>
      <c r="AG329" s="0" t="s">
        <v>220</v>
      </c>
      <c r="AH329" s="0" t="s">
        <v>220</v>
      </c>
      <c r="AI329" s="0" t="s">
        <v>802</v>
      </c>
      <c r="AJ329" s="0" t="s">
        <v>220</v>
      </c>
      <c r="AK329" s="0" t="s">
        <v>220</v>
      </c>
      <c r="AM329" s="0" t="s">
        <v>802</v>
      </c>
    </row>
    <row r="330" customFormat="false" ht="15" hidden="false" customHeight="false" outlineLevel="0" collapsed="false">
      <c r="A330" s="151" t="s">
        <v>1429</v>
      </c>
      <c r="B330" s="0" t="s">
        <v>393</v>
      </c>
      <c r="C330" s="20" t="s">
        <v>394</v>
      </c>
      <c r="D330" s="20" t="s">
        <v>1430</v>
      </c>
      <c r="F330" s="143" t="s">
        <v>670</v>
      </c>
      <c r="K330" s="151" t="s">
        <v>131</v>
      </c>
      <c r="L330" s="0" t="n">
        <v>3700</v>
      </c>
      <c r="M330" s="0" t="s">
        <v>800</v>
      </c>
      <c r="N330" s="0" t="s">
        <v>801</v>
      </c>
      <c r="O330" s="0" t="n">
        <v>5</v>
      </c>
      <c r="P330" s="0" t="n">
        <v>0</v>
      </c>
      <c r="AB330" s="0" t="s">
        <v>211</v>
      </c>
      <c r="AE330" s="0" t="s">
        <v>211</v>
      </c>
      <c r="AG330" s="0" t="s">
        <v>220</v>
      </c>
      <c r="AH330" s="0" t="s">
        <v>220</v>
      </c>
      <c r="AI330" s="0" t="s">
        <v>802</v>
      </c>
      <c r="AJ330" s="0" t="s">
        <v>220</v>
      </c>
      <c r="AK330" s="0" t="s">
        <v>220</v>
      </c>
      <c r="AM330" s="0" t="s">
        <v>802</v>
      </c>
    </row>
    <row r="331" customFormat="false" ht="15" hidden="false" customHeight="false" outlineLevel="0" collapsed="false">
      <c r="A331" s="151" t="s">
        <v>1431</v>
      </c>
      <c r="B331" s="0" t="s">
        <v>393</v>
      </c>
      <c r="C331" s="20" t="s">
        <v>394</v>
      </c>
      <c r="D331" s="20" t="s">
        <v>1432</v>
      </c>
      <c r="F331" s="143" t="s">
        <v>670</v>
      </c>
      <c r="K331" s="151" t="s">
        <v>131</v>
      </c>
      <c r="L331" s="0" t="n">
        <v>3500</v>
      </c>
      <c r="M331" s="0" t="s">
        <v>805</v>
      </c>
      <c r="N331" s="0" t="s">
        <v>806</v>
      </c>
      <c r="O331" s="0" t="n">
        <v>5</v>
      </c>
      <c r="P331" s="0" t="n">
        <v>0</v>
      </c>
      <c r="AB331" s="0" t="s">
        <v>211</v>
      </c>
      <c r="AE331" s="0" t="s">
        <v>211</v>
      </c>
      <c r="AG331" s="0" t="s">
        <v>220</v>
      </c>
      <c r="AH331" s="0" t="s">
        <v>220</v>
      </c>
      <c r="AI331" s="0" t="s">
        <v>802</v>
      </c>
      <c r="AJ331" s="0" t="s">
        <v>220</v>
      </c>
      <c r="AK331" s="0" t="s">
        <v>220</v>
      </c>
      <c r="AM331" s="0" t="s">
        <v>802</v>
      </c>
    </row>
    <row r="332" customFormat="false" ht="15" hidden="false" customHeight="false" outlineLevel="0" collapsed="false">
      <c r="A332" s="151" t="s">
        <v>1433</v>
      </c>
      <c r="B332" s="0" t="s">
        <v>393</v>
      </c>
      <c r="C332" s="20" t="s">
        <v>394</v>
      </c>
      <c r="D332" s="20" t="s">
        <v>1434</v>
      </c>
      <c r="F332" s="143" t="s">
        <v>670</v>
      </c>
      <c r="K332" s="151" t="s">
        <v>131</v>
      </c>
      <c r="L332" s="0" t="n">
        <v>3700</v>
      </c>
      <c r="M332" s="0" t="s">
        <v>809</v>
      </c>
      <c r="N332" s="0" t="s">
        <v>801</v>
      </c>
      <c r="O332" s="0" t="n">
        <v>5</v>
      </c>
      <c r="P332" s="0" t="n">
        <v>0</v>
      </c>
      <c r="AB332" s="0" t="s">
        <v>211</v>
      </c>
      <c r="AE332" s="0" t="s">
        <v>211</v>
      </c>
      <c r="AG332" s="0" t="s">
        <v>220</v>
      </c>
      <c r="AH332" s="0" t="s">
        <v>220</v>
      </c>
      <c r="AI332" s="0" t="s">
        <v>802</v>
      </c>
      <c r="AJ332" s="0" t="s">
        <v>220</v>
      </c>
      <c r="AK332" s="0" t="s">
        <v>220</v>
      </c>
      <c r="AM332" s="0" t="s">
        <v>802</v>
      </c>
    </row>
    <row r="333" customFormat="false" ht="15" hidden="false" customHeight="false" outlineLevel="0" collapsed="false">
      <c r="A333" s="151" t="s">
        <v>1435</v>
      </c>
      <c r="B333" s="0" t="s">
        <v>393</v>
      </c>
      <c r="C333" s="20" t="s">
        <v>394</v>
      </c>
      <c r="D333" s="20" t="s">
        <v>1436</v>
      </c>
      <c r="F333" s="143" t="s">
        <v>672</v>
      </c>
      <c r="K333" s="151" t="s">
        <v>799</v>
      </c>
      <c r="L333" s="0" t="n">
        <v>3700</v>
      </c>
      <c r="M333" s="0" t="s">
        <v>800</v>
      </c>
      <c r="N333" s="0" t="s">
        <v>806</v>
      </c>
      <c r="O333" s="0" t="n">
        <v>8</v>
      </c>
      <c r="P333" s="0" t="n">
        <v>0</v>
      </c>
      <c r="AB333" s="0" t="s">
        <v>211</v>
      </c>
      <c r="AE333" s="0" t="s">
        <v>211</v>
      </c>
      <c r="AG333" s="0" t="s">
        <v>220</v>
      </c>
      <c r="AH333" s="0" t="s">
        <v>220</v>
      </c>
      <c r="AI333" s="0" t="s">
        <v>802</v>
      </c>
      <c r="AJ333" s="0" t="s">
        <v>220</v>
      </c>
      <c r="AK333" s="0" t="s">
        <v>220</v>
      </c>
      <c r="AM333" s="0" t="s">
        <v>802</v>
      </c>
    </row>
    <row r="334" customFormat="false" ht="15" hidden="false" customHeight="false" outlineLevel="0" collapsed="false">
      <c r="A334" s="151" t="s">
        <v>1437</v>
      </c>
      <c r="B334" s="0" t="s">
        <v>393</v>
      </c>
      <c r="C334" s="20" t="s">
        <v>394</v>
      </c>
      <c r="D334" s="20" t="s">
        <v>1438</v>
      </c>
      <c r="F334" s="143" t="s">
        <v>672</v>
      </c>
      <c r="K334" s="151" t="s">
        <v>799</v>
      </c>
      <c r="L334" s="0" t="n">
        <v>2400</v>
      </c>
      <c r="M334" s="0" t="s">
        <v>805</v>
      </c>
      <c r="N334" s="0" t="s">
        <v>801</v>
      </c>
      <c r="O334" s="0" t="n">
        <v>8</v>
      </c>
      <c r="P334" s="0" t="n">
        <v>0</v>
      </c>
      <c r="AB334" s="0" t="s">
        <v>211</v>
      </c>
      <c r="AE334" s="0" t="s">
        <v>211</v>
      </c>
      <c r="AG334" s="0" t="s">
        <v>220</v>
      </c>
      <c r="AH334" s="0" t="s">
        <v>220</v>
      </c>
      <c r="AI334" s="0" t="s">
        <v>802</v>
      </c>
      <c r="AJ334" s="0" t="s">
        <v>220</v>
      </c>
      <c r="AK334" s="0" t="s">
        <v>220</v>
      </c>
      <c r="AM334" s="0" t="s">
        <v>802</v>
      </c>
    </row>
    <row r="335" customFormat="false" ht="15" hidden="false" customHeight="false" outlineLevel="0" collapsed="false">
      <c r="A335" s="151" t="s">
        <v>1439</v>
      </c>
      <c r="B335" s="0" t="s">
        <v>393</v>
      </c>
      <c r="C335" s="20" t="s">
        <v>394</v>
      </c>
      <c r="D335" s="20" t="s">
        <v>1440</v>
      </c>
      <c r="F335" s="143" t="s">
        <v>674</v>
      </c>
      <c r="K335" s="151" t="s">
        <v>131</v>
      </c>
      <c r="L335" s="0" t="n">
        <v>2300</v>
      </c>
      <c r="M335" s="0" t="s">
        <v>809</v>
      </c>
      <c r="N335" s="0" t="s">
        <v>806</v>
      </c>
      <c r="O335" s="0" t="n">
        <v>5</v>
      </c>
      <c r="P335" s="0" t="n">
        <v>0</v>
      </c>
      <c r="AB335" s="0" t="s">
        <v>211</v>
      </c>
      <c r="AE335" s="0" t="s">
        <v>211</v>
      </c>
      <c r="AG335" s="0" t="s">
        <v>220</v>
      </c>
      <c r="AH335" s="0" t="s">
        <v>220</v>
      </c>
      <c r="AI335" s="0" t="s">
        <v>802</v>
      </c>
      <c r="AJ335" s="0" t="s">
        <v>220</v>
      </c>
      <c r="AK335" s="0" t="s">
        <v>220</v>
      </c>
      <c r="AM335" s="0" t="s">
        <v>802</v>
      </c>
    </row>
    <row r="336" customFormat="false" ht="15" hidden="false" customHeight="false" outlineLevel="0" collapsed="false">
      <c r="A336" s="151" t="s">
        <v>1441</v>
      </c>
      <c r="B336" s="0" t="s">
        <v>393</v>
      </c>
      <c r="C336" s="20" t="s">
        <v>394</v>
      </c>
      <c r="D336" s="20" t="s">
        <v>1442</v>
      </c>
      <c r="F336" s="143" t="s">
        <v>674</v>
      </c>
      <c r="K336" s="151" t="s">
        <v>131</v>
      </c>
      <c r="L336" s="0" t="n">
        <v>3700</v>
      </c>
      <c r="M336" s="0" t="s">
        <v>800</v>
      </c>
      <c r="N336" s="0" t="s">
        <v>801</v>
      </c>
      <c r="O336" s="0" t="n">
        <v>5</v>
      </c>
      <c r="P336" s="0" t="n">
        <v>0</v>
      </c>
      <c r="AB336" s="0" t="s">
        <v>211</v>
      </c>
      <c r="AE336" s="0" t="s">
        <v>211</v>
      </c>
      <c r="AG336" s="0" t="s">
        <v>220</v>
      </c>
      <c r="AH336" s="0" t="s">
        <v>220</v>
      </c>
      <c r="AI336" s="0" t="s">
        <v>802</v>
      </c>
      <c r="AJ336" s="0" t="s">
        <v>220</v>
      </c>
      <c r="AK336" s="0" t="s">
        <v>220</v>
      </c>
      <c r="AM336" s="0" t="s">
        <v>802</v>
      </c>
    </row>
    <row r="337" customFormat="false" ht="15" hidden="false" customHeight="false" outlineLevel="0" collapsed="false">
      <c r="A337" s="151" t="s">
        <v>1443</v>
      </c>
      <c r="B337" s="0" t="s">
        <v>393</v>
      </c>
      <c r="C337" s="20" t="s">
        <v>394</v>
      </c>
      <c r="D337" s="20" t="s">
        <v>1444</v>
      </c>
      <c r="F337" s="143" t="s">
        <v>676</v>
      </c>
      <c r="K337" s="151" t="s">
        <v>799</v>
      </c>
      <c r="L337" s="0" t="n">
        <v>3500</v>
      </c>
      <c r="M337" s="0" t="s">
        <v>805</v>
      </c>
      <c r="N337" s="0" t="s">
        <v>806</v>
      </c>
      <c r="O337" s="0" t="n">
        <v>8</v>
      </c>
      <c r="P337" s="0" t="n">
        <v>0</v>
      </c>
      <c r="AB337" s="0" t="s">
        <v>211</v>
      </c>
      <c r="AE337" s="0" t="s">
        <v>211</v>
      </c>
      <c r="AG337" s="0" t="s">
        <v>220</v>
      </c>
      <c r="AH337" s="0" t="s">
        <v>220</v>
      </c>
      <c r="AI337" s="0" t="s">
        <v>802</v>
      </c>
      <c r="AJ337" s="0" t="s">
        <v>220</v>
      </c>
      <c r="AK337" s="0" t="s">
        <v>220</v>
      </c>
      <c r="AM337" s="0" t="s">
        <v>802</v>
      </c>
    </row>
    <row r="338" customFormat="false" ht="15" hidden="false" customHeight="false" outlineLevel="0" collapsed="false">
      <c r="A338" s="151" t="s">
        <v>1445</v>
      </c>
      <c r="B338" s="0" t="s">
        <v>393</v>
      </c>
      <c r="C338" s="20" t="s">
        <v>394</v>
      </c>
      <c r="D338" s="20" t="s">
        <v>1446</v>
      </c>
      <c r="F338" s="143" t="s">
        <v>676</v>
      </c>
      <c r="K338" s="151" t="s">
        <v>799</v>
      </c>
      <c r="L338" s="0" t="n">
        <v>3700</v>
      </c>
      <c r="M338" s="0" t="s">
        <v>809</v>
      </c>
      <c r="N338" s="0" t="s">
        <v>801</v>
      </c>
      <c r="O338" s="0" t="n">
        <v>8</v>
      </c>
      <c r="P338" s="0" t="n">
        <v>0</v>
      </c>
      <c r="AB338" s="0" t="s">
        <v>211</v>
      </c>
      <c r="AE338" s="0" t="s">
        <v>211</v>
      </c>
      <c r="AG338" s="0" t="s">
        <v>220</v>
      </c>
      <c r="AH338" s="0" t="s">
        <v>220</v>
      </c>
      <c r="AI338" s="0" t="s">
        <v>802</v>
      </c>
      <c r="AJ338" s="0" t="s">
        <v>220</v>
      </c>
      <c r="AK338" s="0" t="s">
        <v>220</v>
      </c>
      <c r="AM338" s="0" t="s">
        <v>802</v>
      </c>
    </row>
    <row r="339" customFormat="false" ht="15" hidden="false" customHeight="false" outlineLevel="0" collapsed="false">
      <c r="A339" s="151" t="s">
        <v>1447</v>
      </c>
      <c r="B339" s="0" t="s">
        <v>393</v>
      </c>
      <c r="C339" s="20" t="s">
        <v>394</v>
      </c>
      <c r="D339" s="20" t="s">
        <v>1448</v>
      </c>
      <c r="F339" s="143" t="s">
        <v>678</v>
      </c>
      <c r="K339" s="151" t="s">
        <v>799</v>
      </c>
      <c r="L339" s="0" t="n">
        <v>3700</v>
      </c>
      <c r="M339" s="0" t="s">
        <v>800</v>
      </c>
      <c r="N339" s="0" t="s">
        <v>806</v>
      </c>
      <c r="O339" s="0" t="n">
        <v>8</v>
      </c>
      <c r="P339" s="0" t="n">
        <v>0</v>
      </c>
      <c r="AB339" s="0" t="s">
        <v>211</v>
      </c>
      <c r="AE339" s="0" t="s">
        <v>211</v>
      </c>
      <c r="AG339" s="0" t="s">
        <v>220</v>
      </c>
      <c r="AH339" s="0" t="s">
        <v>220</v>
      </c>
      <c r="AI339" s="0" t="s">
        <v>802</v>
      </c>
      <c r="AJ339" s="0" t="s">
        <v>220</v>
      </c>
      <c r="AK339" s="0" t="s">
        <v>220</v>
      </c>
      <c r="AM339" s="0" t="s">
        <v>802</v>
      </c>
    </row>
    <row r="340" customFormat="false" ht="15" hidden="false" customHeight="false" outlineLevel="0" collapsed="false">
      <c r="A340" s="151" t="s">
        <v>1449</v>
      </c>
      <c r="B340" s="0" t="s">
        <v>393</v>
      </c>
      <c r="C340" s="20" t="s">
        <v>394</v>
      </c>
      <c r="D340" s="20" t="s">
        <v>1450</v>
      </c>
      <c r="F340" s="143" t="s">
        <v>678</v>
      </c>
      <c r="K340" s="151" t="s">
        <v>799</v>
      </c>
      <c r="L340" s="0" t="n">
        <v>2400</v>
      </c>
      <c r="M340" s="0" t="s">
        <v>805</v>
      </c>
      <c r="N340" s="0" t="s">
        <v>801</v>
      </c>
      <c r="O340" s="0" t="n">
        <v>8</v>
      </c>
      <c r="P340" s="0" t="n">
        <v>0</v>
      </c>
      <c r="AB340" s="0" t="s">
        <v>211</v>
      </c>
      <c r="AE340" s="0" t="s">
        <v>211</v>
      </c>
      <c r="AG340" s="0" t="s">
        <v>220</v>
      </c>
      <c r="AH340" s="0" t="s">
        <v>220</v>
      </c>
      <c r="AI340" s="0" t="s">
        <v>802</v>
      </c>
      <c r="AJ340" s="0" t="s">
        <v>220</v>
      </c>
      <c r="AK340" s="0" t="s">
        <v>220</v>
      </c>
      <c r="AM340" s="0" t="s">
        <v>802</v>
      </c>
    </row>
    <row r="341" customFormat="false" ht="15" hidden="false" customHeight="false" outlineLevel="0" collapsed="false">
      <c r="A341" s="151" t="s">
        <v>1451</v>
      </c>
      <c r="B341" s="0" t="s">
        <v>393</v>
      </c>
      <c r="C341" s="20" t="s">
        <v>394</v>
      </c>
      <c r="D341" s="20" t="s">
        <v>1452</v>
      </c>
      <c r="F341" s="143" t="s">
        <v>678</v>
      </c>
      <c r="K341" s="151" t="s">
        <v>799</v>
      </c>
      <c r="L341" s="0" t="n">
        <v>2300</v>
      </c>
      <c r="M341" s="0" t="s">
        <v>809</v>
      </c>
      <c r="N341" s="0" t="s">
        <v>806</v>
      </c>
      <c r="O341" s="0" t="n">
        <v>8</v>
      </c>
      <c r="P341" s="0" t="n">
        <v>0</v>
      </c>
      <c r="AB341" s="0" t="s">
        <v>211</v>
      </c>
      <c r="AE341" s="0" t="s">
        <v>211</v>
      </c>
      <c r="AG341" s="0" t="s">
        <v>220</v>
      </c>
      <c r="AH341" s="0" t="s">
        <v>220</v>
      </c>
      <c r="AI341" s="0" t="s">
        <v>802</v>
      </c>
      <c r="AJ341" s="0" t="s">
        <v>220</v>
      </c>
      <c r="AK341" s="0" t="s">
        <v>220</v>
      </c>
      <c r="AM341" s="0" t="s">
        <v>802</v>
      </c>
    </row>
    <row r="342" customFormat="false" ht="15" hidden="false" customHeight="false" outlineLevel="0" collapsed="false">
      <c r="A342" s="151" t="s">
        <v>1453</v>
      </c>
      <c r="B342" s="0" t="s">
        <v>393</v>
      </c>
      <c r="C342" s="20" t="s">
        <v>394</v>
      </c>
      <c r="D342" s="20" t="s">
        <v>1454</v>
      </c>
      <c r="F342" s="143" t="s">
        <v>678</v>
      </c>
      <c r="K342" s="151" t="s">
        <v>799</v>
      </c>
      <c r="L342" s="0" t="n">
        <v>3700</v>
      </c>
      <c r="M342" s="0" t="s">
        <v>800</v>
      </c>
      <c r="N342" s="0" t="s">
        <v>801</v>
      </c>
      <c r="O342" s="0" t="n">
        <v>8</v>
      </c>
      <c r="P342" s="0" t="n">
        <v>0</v>
      </c>
      <c r="AB342" s="0" t="s">
        <v>211</v>
      </c>
      <c r="AE342" s="0" t="s">
        <v>211</v>
      </c>
      <c r="AG342" s="0" t="s">
        <v>220</v>
      </c>
      <c r="AH342" s="0" t="s">
        <v>220</v>
      </c>
      <c r="AI342" s="0" t="s">
        <v>802</v>
      </c>
      <c r="AJ342" s="0" t="s">
        <v>220</v>
      </c>
      <c r="AK342" s="0" t="s">
        <v>220</v>
      </c>
      <c r="AM342" s="0" t="s">
        <v>802</v>
      </c>
    </row>
    <row r="343" customFormat="false" ht="15" hidden="false" customHeight="false" outlineLevel="0" collapsed="false">
      <c r="A343" s="151" t="s">
        <v>1455</v>
      </c>
      <c r="B343" s="0" t="s">
        <v>393</v>
      </c>
      <c r="C343" s="20" t="s">
        <v>394</v>
      </c>
      <c r="D343" s="20" t="s">
        <v>1456</v>
      </c>
      <c r="F343" s="143" t="s">
        <v>678</v>
      </c>
      <c r="K343" s="151" t="s">
        <v>799</v>
      </c>
      <c r="L343" s="0" t="n">
        <v>3500</v>
      </c>
      <c r="M343" s="0" t="s">
        <v>805</v>
      </c>
      <c r="N343" s="0" t="s">
        <v>806</v>
      </c>
      <c r="O343" s="0" t="n">
        <v>8</v>
      </c>
      <c r="P343" s="0" t="n">
        <v>0</v>
      </c>
      <c r="AB343" s="0" t="s">
        <v>211</v>
      </c>
      <c r="AE343" s="0" t="s">
        <v>211</v>
      </c>
      <c r="AG343" s="0" t="s">
        <v>220</v>
      </c>
      <c r="AH343" s="0" t="s">
        <v>220</v>
      </c>
      <c r="AI343" s="0" t="s">
        <v>802</v>
      </c>
      <c r="AJ343" s="0" t="s">
        <v>220</v>
      </c>
      <c r="AK343" s="0" t="s">
        <v>220</v>
      </c>
      <c r="AM343" s="0" t="s">
        <v>802</v>
      </c>
    </row>
    <row r="344" customFormat="false" ht="15" hidden="false" customHeight="false" outlineLevel="0" collapsed="false">
      <c r="A344" s="151" t="s">
        <v>1457</v>
      </c>
      <c r="B344" s="0" t="s">
        <v>393</v>
      </c>
      <c r="C344" s="20" t="s">
        <v>394</v>
      </c>
      <c r="D344" s="20" t="s">
        <v>1458</v>
      </c>
      <c r="F344" s="143" t="s">
        <v>678</v>
      </c>
      <c r="K344" s="151" t="s">
        <v>799</v>
      </c>
      <c r="L344" s="0" t="n">
        <v>3700</v>
      </c>
      <c r="M344" s="0" t="s">
        <v>809</v>
      </c>
      <c r="N344" s="0" t="s">
        <v>801</v>
      </c>
      <c r="O344" s="0" t="n">
        <v>8</v>
      </c>
      <c r="P344" s="0" t="n">
        <v>0</v>
      </c>
      <c r="AB344" s="0" t="s">
        <v>211</v>
      </c>
      <c r="AE344" s="0" t="s">
        <v>211</v>
      </c>
      <c r="AG344" s="0" t="s">
        <v>220</v>
      </c>
      <c r="AH344" s="0" t="s">
        <v>220</v>
      </c>
      <c r="AI344" s="0" t="s">
        <v>802</v>
      </c>
      <c r="AJ344" s="0" t="s">
        <v>220</v>
      </c>
      <c r="AK344" s="0" t="s">
        <v>220</v>
      </c>
      <c r="AM344" s="0" t="s">
        <v>802</v>
      </c>
    </row>
    <row r="345" customFormat="false" ht="15" hidden="false" customHeight="false" outlineLevel="0" collapsed="false">
      <c r="A345" s="151" t="s">
        <v>1459</v>
      </c>
      <c r="B345" s="0" t="s">
        <v>393</v>
      </c>
      <c r="C345" s="20" t="s">
        <v>394</v>
      </c>
      <c r="D345" s="20" t="s">
        <v>1460</v>
      </c>
      <c r="F345" s="143" t="s">
        <v>680</v>
      </c>
      <c r="K345" s="151" t="s">
        <v>144</v>
      </c>
      <c r="L345" s="0" t="n">
        <v>3700</v>
      </c>
      <c r="M345" s="0" t="s">
        <v>800</v>
      </c>
      <c r="N345" s="0" t="s">
        <v>806</v>
      </c>
      <c r="O345" s="0" t="n">
        <v>5</v>
      </c>
      <c r="P345" s="0" t="n">
        <v>0</v>
      </c>
      <c r="AN345" s="0" t="s">
        <v>802</v>
      </c>
      <c r="AO345" s="0" t="s">
        <v>802</v>
      </c>
      <c r="AP345" s="0" t="s">
        <v>802</v>
      </c>
    </row>
    <row r="346" customFormat="false" ht="15" hidden="false" customHeight="false" outlineLevel="0" collapsed="false">
      <c r="A346" s="151" t="s">
        <v>1461</v>
      </c>
      <c r="B346" s="0" t="s">
        <v>393</v>
      </c>
      <c r="C346" s="20" t="s">
        <v>394</v>
      </c>
      <c r="D346" s="20" t="s">
        <v>1462</v>
      </c>
      <c r="F346" s="143" t="s">
        <v>680</v>
      </c>
      <c r="K346" s="151" t="s">
        <v>144</v>
      </c>
      <c r="L346" s="0" t="n">
        <v>2400</v>
      </c>
      <c r="M346" s="0" t="s">
        <v>805</v>
      </c>
      <c r="N346" s="0" t="s">
        <v>801</v>
      </c>
      <c r="O346" s="0" t="n">
        <v>5</v>
      </c>
      <c r="P346" s="0" t="n">
        <v>0</v>
      </c>
      <c r="AN346" s="0" t="s">
        <v>802</v>
      </c>
      <c r="AO346" s="0" t="s">
        <v>802</v>
      </c>
      <c r="AP346" s="0" t="s">
        <v>802</v>
      </c>
    </row>
    <row r="347" customFormat="false" ht="15" hidden="false" customHeight="false" outlineLevel="0" collapsed="false">
      <c r="A347" s="151" t="s">
        <v>1463</v>
      </c>
      <c r="B347" s="0" t="s">
        <v>393</v>
      </c>
      <c r="C347" s="20" t="s">
        <v>394</v>
      </c>
      <c r="D347" s="20" t="s">
        <v>1464</v>
      </c>
      <c r="F347" s="143" t="s">
        <v>680</v>
      </c>
      <c r="K347" s="151" t="s">
        <v>144</v>
      </c>
      <c r="L347" s="0" t="n">
        <v>2300</v>
      </c>
      <c r="M347" s="0" t="s">
        <v>809</v>
      </c>
      <c r="N347" s="0" t="s">
        <v>806</v>
      </c>
      <c r="O347" s="0" t="n">
        <v>5</v>
      </c>
      <c r="P347" s="0" t="n">
        <v>0</v>
      </c>
      <c r="AN347" s="0" t="s">
        <v>802</v>
      </c>
      <c r="AO347" s="0" t="s">
        <v>802</v>
      </c>
      <c r="AP347" s="0" t="s">
        <v>802</v>
      </c>
    </row>
    <row r="348" customFormat="false" ht="15" hidden="false" customHeight="false" outlineLevel="0" collapsed="false">
      <c r="A348" s="151" t="s">
        <v>1465</v>
      </c>
      <c r="B348" s="0" t="s">
        <v>393</v>
      </c>
      <c r="C348" s="20" t="s">
        <v>394</v>
      </c>
      <c r="D348" s="20" t="s">
        <v>1466</v>
      </c>
      <c r="F348" s="143" t="s">
        <v>680</v>
      </c>
      <c r="K348" s="151" t="s">
        <v>144</v>
      </c>
      <c r="L348" s="0" t="n">
        <v>3700</v>
      </c>
      <c r="M348" s="0" t="s">
        <v>800</v>
      </c>
      <c r="N348" s="0" t="s">
        <v>801</v>
      </c>
      <c r="O348" s="0" t="n">
        <v>5</v>
      </c>
      <c r="P348" s="0" t="n">
        <v>0</v>
      </c>
      <c r="AN348" s="0" t="s">
        <v>802</v>
      </c>
      <c r="AO348" s="0" t="s">
        <v>802</v>
      </c>
      <c r="AP348" s="0" t="s">
        <v>802</v>
      </c>
    </row>
    <row r="349" customFormat="false" ht="15" hidden="false" customHeight="false" outlineLevel="0" collapsed="false">
      <c r="A349" s="151" t="s">
        <v>1467</v>
      </c>
      <c r="B349" s="0" t="s">
        <v>393</v>
      </c>
      <c r="C349" s="20" t="s">
        <v>394</v>
      </c>
      <c r="D349" s="20" t="s">
        <v>1468</v>
      </c>
      <c r="F349" s="143" t="s">
        <v>682</v>
      </c>
      <c r="K349" s="151" t="s">
        <v>131</v>
      </c>
      <c r="L349" s="0" t="n">
        <v>3500</v>
      </c>
      <c r="M349" s="0" t="s">
        <v>805</v>
      </c>
      <c r="N349" s="0" t="s">
        <v>806</v>
      </c>
      <c r="O349" s="0" t="n">
        <v>5</v>
      </c>
      <c r="P349" s="0" t="n">
        <v>0</v>
      </c>
      <c r="AB349" s="0" t="s">
        <v>211</v>
      </c>
      <c r="AE349" s="0" t="s">
        <v>211</v>
      </c>
      <c r="AG349" s="0" t="s">
        <v>220</v>
      </c>
      <c r="AH349" s="0" t="s">
        <v>220</v>
      </c>
      <c r="AI349" s="0" t="s">
        <v>802</v>
      </c>
      <c r="AJ349" s="0" t="s">
        <v>220</v>
      </c>
      <c r="AK349" s="0" t="s">
        <v>220</v>
      </c>
      <c r="AM349" s="0" t="s">
        <v>802</v>
      </c>
    </row>
    <row r="350" customFormat="false" ht="15" hidden="false" customHeight="false" outlineLevel="0" collapsed="false">
      <c r="A350" s="151" t="s">
        <v>1469</v>
      </c>
      <c r="B350" s="0" t="s">
        <v>393</v>
      </c>
      <c r="C350" s="20" t="s">
        <v>394</v>
      </c>
      <c r="D350" s="20" t="s">
        <v>1470</v>
      </c>
      <c r="F350" s="143" t="s">
        <v>682</v>
      </c>
      <c r="K350" s="151" t="s">
        <v>131</v>
      </c>
      <c r="L350" s="0" t="n">
        <v>3700</v>
      </c>
      <c r="M350" s="0" t="s">
        <v>809</v>
      </c>
      <c r="N350" s="0" t="s">
        <v>801</v>
      </c>
      <c r="O350" s="0" t="n">
        <v>5</v>
      </c>
      <c r="P350" s="0" t="n">
        <v>0</v>
      </c>
      <c r="AB350" s="0" t="s">
        <v>211</v>
      </c>
      <c r="AE350" s="0" t="s">
        <v>211</v>
      </c>
      <c r="AG350" s="0" t="s">
        <v>220</v>
      </c>
      <c r="AH350" s="0" t="s">
        <v>220</v>
      </c>
      <c r="AI350" s="0" t="s">
        <v>802</v>
      </c>
      <c r="AJ350" s="0" t="s">
        <v>220</v>
      </c>
      <c r="AK350" s="0" t="s">
        <v>220</v>
      </c>
      <c r="AM350" s="0" t="s">
        <v>802</v>
      </c>
    </row>
    <row r="351" customFormat="false" ht="15" hidden="false" customHeight="false" outlineLevel="0" collapsed="false">
      <c r="A351" s="151" t="s">
        <v>1471</v>
      </c>
      <c r="B351" s="0" t="s">
        <v>395</v>
      </c>
      <c r="C351" s="20" t="s">
        <v>396</v>
      </c>
      <c r="D351" s="20" t="s">
        <v>1472</v>
      </c>
      <c r="F351" s="143" t="s">
        <v>684</v>
      </c>
      <c r="K351" s="151" t="s">
        <v>131</v>
      </c>
      <c r="L351" s="0" t="n">
        <v>3700</v>
      </c>
      <c r="M351" s="0" t="s">
        <v>800</v>
      </c>
      <c r="N351" s="0" t="s">
        <v>806</v>
      </c>
      <c r="O351" s="0" t="n">
        <v>5</v>
      </c>
      <c r="P351" s="0" t="n">
        <v>0</v>
      </c>
      <c r="AB351" s="0" t="s">
        <v>211</v>
      </c>
      <c r="AE351" s="0" t="s">
        <v>211</v>
      </c>
      <c r="AG351" s="0" t="s">
        <v>220</v>
      </c>
      <c r="AH351" s="0" t="s">
        <v>220</v>
      </c>
      <c r="AI351" s="0" t="s">
        <v>802</v>
      </c>
      <c r="AJ351" s="0" t="s">
        <v>220</v>
      </c>
      <c r="AK351" s="0" t="s">
        <v>220</v>
      </c>
      <c r="AM351" s="0" t="s">
        <v>802</v>
      </c>
    </row>
    <row r="352" customFormat="false" ht="15" hidden="false" customHeight="false" outlineLevel="0" collapsed="false">
      <c r="A352" s="151" t="s">
        <v>1473</v>
      </c>
      <c r="B352" s="0" t="s">
        <v>395</v>
      </c>
      <c r="C352" s="20" t="s">
        <v>396</v>
      </c>
      <c r="D352" s="20" t="s">
        <v>1474</v>
      </c>
      <c r="F352" s="143" t="s">
        <v>686</v>
      </c>
      <c r="K352" s="151" t="s">
        <v>131</v>
      </c>
      <c r="L352" s="0" t="n">
        <v>2400</v>
      </c>
      <c r="M352" s="0" t="s">
        <v>805</v>
      </c>
      <c r="N352" s="0" t="s">
        <v>801</v>
      </c>
      <c r="O352" s="0" t="n">
        <v>5</v>
      </c>
      <c r="P352" s="0" t="n">
        <v>0</v>
      </c>
      <c r="AB352" s="0" t="s">
        <v>211</v>
      </c>
      <c r="AE352" s="0" t="s">
        <v>211</v>
      </c>
      <c r="AG352" s="0" t="s">
        <v>220</v>
      </c>
      <c r="AH352" s="0" t="s">
        <v>220</v>
      </c>
      <c r="AI352" s="0" t="s">
        <v>802</v>
      </c>
      <c r="AJ352" s="0" t="s">
        <v>220</v>
      </c>
      <c r="AK352" s="0" t="s">
        <v>220</v>
      </c>
      <c r="AM352" s="0" t="s">
        <v>802</v>
      </c>
    </row>
    <row r="353" customFormat="false" ht="15" hidden="false" customHeight="false" outlineLevel="0" collapsed="false">
      <c r="A353" s="151" t="s">
        <v>1475</v>
      </c>
      <c r="B353" s="0" t="s">
        <v>395</v>
      </c>
      <c r="C353" s="20" t="s">
        <v>396</v>
      </c>
      <c r="D353" s="20" t="s">
        <v>1476</v>
      </c>
      <c r="F353" s="143" t="s">
        <v>686</v>
      </c>
      <c r="K353" s="151" t="s">
        <v>131</v>
      </c>
      <c r="L353" s="0" t="n">
        <v>2300</v>
      </c>
      <c r="M353" s="0" t="s">
        <v>809</v>
      </c>
      <c r="N353" s="0" t="s">
        <v>806</v>
      </c>
      <c r="O353" s="0" t="n">
        <v>5</v>
      </c>
      <c r="P353" s="0" t="n">
        <v>0</v>
      </c>
      <c r="AB353" s="0" t="s">
        <v>211</v>
      </c>
      <c r="AE353" s="0" t="s">
        <v>211</v>
      </c>
      <c r="AG353" s="0" t="s">
        <v>220</v>
      </c>
      <c r="AH353" s="0" t="s">
        <v>220</v>
      </c>
      <c r="AI353" s="0" t="s">
        <v>802</v>
      </c>
      <c r="AJ353" s="0" t="s">
        <v>220</v>
      </c>
      <c r="AK353" s="0" t="s">
        <v>220</v>
      </c>
      <c r="AM353" s="0" t="s">
        <v>802</v>
      </c>
    </row>
    <row r="354" customFormat="false" ht="15" hidden="false" customHeight="false" outlineLevel="0" collapsed="false">
      <c r="A354" s="151" t="s">
        <v>1477</v>
      </c>
      <c r="B354" s="0" t="s">
        <v>395</v>
      </c>
      <c r="C354" s="20" t="s">
        <v>396</v>
      </c>
      <c r="D354" s="20" t="s">
        <v>1478</v>
      </c>
      <c r="F354" s="143" t="s">
        <v>686</v>
      </c>
      <c r="K354" s="151" t="s">
        <v>131</v>
      </c>
      <c r="L354" s="0" t="n">
        <v>3700</v>
      </c>
      <c r="M354" s="0" t="s">
        <v>800</v>
      </c>
      <c r="N354" s="0" t="s">
        <v>801</v>
      </c>
      <c r="O354" s="0" t="n">
        <v>5</v>
      </c>
      <c r="P354" s="0" t="n">
        <v>0</v>
      </c>
      <c r="AB354" s="0" t="s">
        <v>211</v>
      </c>
      <c r="AE354" s="0" t="s">
        <v>211</v>
      </c>
      <c r="AG354" s="0" t="s">
        <v>220</v>
      </c>
      <c r="AH354" s="0" t="s">
        <v>220</v>
      </c>
      <c r="AI354" s="0" t="s">
        <v>802</v>
      </c>
      <c r="AJ354" s="0" t="s">
        <v>220</v>
      </c>
      <c r="AK354" s="0" t="s">
        <v>220</v>
      </c>
      <c r="AM354" s="0" t="s">
        <v>802</v>
      </c>
    </row>
    <row r="355" customFormat="false" ht="15" hidden="false" customHeight="false" outlineLevel="0" collapsed="false">
      <c r="A355" s="151" t="s">
        <v>1479</v>
      </c>
      <c r="B355" s="0" t="s">
        <v>395</v>
      </c>
      <c r="C355" s="20" t="s">
        <v>396</v>
      </c>
      <c r="D355" s="20" t="s">
        <v>1480</v>
      </c>
      <c r="F355" s="143" t="s">
        <v>688</v>
      </c>
      <c r="K355" s="151" t="s">
        <v>799</v>
      </c>
      <c r="L355" s="0" t="n">
        <v>3500</v>
      </c>
      <c r="M355" s="0" t="s">
        <v>805</v>
      </c>
      <c r="N355" s="0" t="s">
        <v>806</v>
      </c>
      <c r="O355" s="0" t="n">
        <v>8</v>
      </c>
      <c r="P355" s="0" t="n">
        <v>0</v>
      </c>
      <c r="AB355" s="0" t="s">
        <v>211</v>
      </c>
      <c r="AE355" s="0" t="s">
        <v>211</v>
      </c>
      <c r="AG355" s="0" t="s">
        <v>220</v>
      </c>
      <c r="AH355" s="0" t="s">
        <v>220</v>
      </c>
      <c r="AI355" s="0" t="s">
        <v>802</v>
      </c>
      <c r="AJ355" s="0" t="s">
        <v>220</v>
      </c>
      <c r="AK355" s="0" t="s">
        <v>220</v>
      </c>
      <c r="AM355" s="0" t="s">
        <v>802</v>
      </c>
    </row>
    <row r="356" customFormat="false" ht="15" hidden="false" customHeight="false" outlineLevel="0" collapsed="false">
      <c r="A356" s="151" t="s">
        <v>1481</v>
      </c>
      <c r="B356" s="0" t="s">
        <v>395</v>
      </c>
      <c r="C356" s="20" t="s">
        <v>396</v>
      </c>
      <c r="D356" s="20" t="s">
        <v>1482</v>
      </c>
      <c r="F356" s="143" t="s">
        <v>688</v>
      </c>
      <c r="K356" s="151" t="s">
        <v>799</v>
      </c>
      <c r="L356" s="0" t="n">
        <v>3700</v>
      </c>
      <c r="M356" s="0" t="s">
        <v>809</v>
      </c>
      <c r="N356" s="0" t="s">
        <v>801</v>
      </c>
      <c r="O356" s="0" t="n">
        <v>8</v>
      </c>
      <c r="P356" s="0" t="n">
        <v>0</v>
      </c>
      <c r="AB356" s="0" t="s">
        <v>211</v>
      </c>
      <c r="AE356" s="0" t="s">
        <v>211</v>
      </c>
      <c r="AG356" s="0" t="s">
        <v>220</v>
      </c>
      <c r="AH356" s="0" t="s">
        <v>220</v>
      </c>
      <c r="AI356" s="0" t="s">
        <v>802</v>
      </c>
      <c r="AJ356" s="0" t="s">
        <v>220</v>
      </c>
      <c r="AK356" s="0" t="s">
        <v>220</v>
      </c>
      <c r="AM356" s="0" t="s">
        <v>802</v>
      </c>
    </row>
    <row r="357" customFormat="false" ht="15" hidden="false" customHeight="false" outlineLevel="0" collapsed="false">
      <c r="A357" s="151" t="s">
        <v>1483</v>
      </c>
      <c r="B357" s="0" t="s">
        <v>395</v>
      </c>
      <c r="C357" s="20" t="s">
        <v>396</v>
      </c>
      <c r="D357" s="20" t="s">
        <v>1484</v>
      </c>
      <c r="F357" s="143" t="s">
        <v>690</v>
      </c>
      <c r="K357" s="151" t="s">
        <v>131</v>
      </c>
      <c r="L357" s="0" t="n">
        <v>3700</v>
      </c>
      <c r="M357" s="0" t="s">
        <v>800</v>
      </c>
      <c r="N357" s="0" t="s">
        <v>806</v>
      </c>
      <c r="O357" s="0" t="n">
        <v>5</v>
      </c>
      <c r="P357" s="0" t="n">
        <v>0</v>
      </c>
      <c r="AB357" s="0" t="s">
        <v>211</v>
      </c>
      <c r="AE357" s="0" t="s">
        <v>211</v>
      </c>
      <c r="AG357" s="0" t="s">
        <v>220</v>
      </c>
      <c r="AH357" s="0" t="s">
        <v>220</v>
      </c>
      <c r="AI357" s="0" t="s">
        <v>802</v>
      </c>
      <c r="AJ357" s="0" t="s">
        <v>220</v>
      </c>
      <c r="AK357" s="0" t="s">
        <v>220</v>
      </c>
      <c r="AM357" s="0" t="s">
        <v>802</v>
      </c>
    </row>
    <row r="358" customFormat="false" ht="15" hidden="false" customHeight="false" outlineLevel="0" collapsed="false">
      <c r="A358" s="151" t="s">
        <v>1485</v>
      </c>
      <c r="B358" s="0" t="s">
        <v>395</v>
      </c>
      <c r="C358" s="20" t="s">
        <v>396</v>
      </c>
      <c r="D358" s="20" t="s">
        <v>1486</v>
      </c>
      <c r="F358" s="143" t="s">
        <v>690</v>
      </c>
      <c r="K358" s="151" t="s">
        <v>131</v>
      </c>
      <c r="L358" s="0" t="n">
        <v>2400</v>
      </c>
      <c r="M358" s="0" t="s">
        <v>805</v>
      </c>
      <c r="N358" s="0" t="s">
        <v>801</v>
      </c>
      <c r="O358" s="0" t="n">
        <v>5</v>
      </c>
      <c r="P358" s="0" t="n">
        <v>0</v>
      </c>
      <c r="AB358" s="0" t="s">
        <v>211</v>
      </c>
      <c r="AE358" s="0" t="s">
        <v>211</v>
      </c>
      <c r="AG358" s="0" t="s">
        <v>220</v>
      </c>
      <c r="AH358" s="0" t="s">
        <v>220</v>
      </c>
      <c r="AI358" s="0" t="s">
        <v>802</v>
      </c>
      <c r="AJ358" s="0" t="s">
        <v>220</v>
      </c>
      <c r="AK358" s="0" t="s">
        <v>220</v>
      </c>
      <c r="AM358" s="0" t="s">
        <v>802</v>
      </c>
    </row>
    <row r="359" customFormat="false" ht="15" hidden="false" customHeight="false" outlineLevel="0" collapsed="false">
      <c r="A359" s="151" t="s">
        <v>1487</v>
      </c>
      <c r="B359" s="0" t="s">
        <v>395</v>
      </c>
      <c r="C359" s="20" t="s">
        <v>396</v>
      </c>
      <c r="D359" s="20" t="s">
        <v>1488</v>
      </c>
      <c r="F359" s="143" t="s">
        <v>692</v>
      </c>
      <c r="K359" s="151" t="s">
        <v>131</v>
      </c>
      <c r="L359" s="0" t="n">
        <v>2300</v>
      </c>
      <c r="M359" s="0" t="s">
        <v>809</v>
      </c>
      <c r="N359" s="0" t="s">
        <v>806</v>
      </c>
      <c r="O359" s="0" t="n">
        <v>5</v>
      </c>
      <c r="P359" s="0" t="n">
        <v>0</v>
      </c>
      <c r="AB359" s="0" t="s">
        <v>211</v>
      </c>
      <c r="AE359" s="0" t="s">
        <v>211</v>
      </c>
      <c r="AG359" s="0" t="s">
        <v>220</v>
      </c>
      <c r="AH359" s="0" t="s">
        <v>220</v>
      </c>
      <c r="AI359" s="0" t="s">
        <v>802</v>
      </c>
      <c r="AJ359" s="0" t="s">
        <v>220</v>
      </c>
      <c r="AK359" s="0" t="s">
        <v>220</v>
      </c>
      <c r="AM359" s="0" t="s">
        <v>802</v>
      </c>
    </row>
    <row r="360" customFormat="false" ht="15" hidden="false" customHeight="false" outlineLevel="0" collapsed="false">
      <c r="A360" s="151" t="s">
        <v>1489</v>
      </c>
      <c r="B360" s="0" t="s">
        <v>395</v>
      </c>
      <c r="C360" s="20" t="s">
        <v>396</v>
      </c>
      <c r="D360" s="20" t="s">
        <v>1490</v>
      </c>
      <c r="F360" s="143" t="s">
        <v>694</v>
      </c>
      <c r="K360" s="151" t="s">
        <v>144</v>
      </c>
      <c r="L360" s="0" t="n">
        <v>3700</v>
      </c>
      <c r="M360" s="0" t="s">
        <v>800</v>
      </c>
      <c r="N360" s="0" t="s">
        <v>801</v>
      </c>
      <c r="O360" s="0" t="n">
        <v>5</v>
      </c>
      <c r="P360" s="0" t="n">
        <v>0</v>
      </c>
      <c r="AN360" s="0" t="s">
        <v>802</v>
      </c>
      <c r="AO360" s="0" t="s">
        <v>802</v>
      </c>
      <c r="AP360" s="0" t="s">
        <v>802</v>
      </c>
    </row>
    <row r="361" customFormat="false" ht="15" hidden="false" customHeight="false" outlineLevel="0" collapsed="false">
      <c r="A361" s="151" t="s">
        <v>1491</v>
      </c>
      <c r="B361" s="0" t="s">
        <v>395</v>
      </c>
      <c r="C361" s="20" t="s">
        <v>396</v>
      </c>
      <c r="D361" s="20" t="s">
        <v>1492</v>
      </c>
      <c r="F361" s="143" t="s">
        <v>694</v>
      </c>
      <c r="K361" s="151" t="s">
        <v>144</v>
      </c>
      <c r="L361" s="0" t="n">
        <v>3500</v>
      </c>
      <c r="M361" s="0" t="s">
        <v>805</v>
      </c>
      <c r="N361" s="0" t="s">
        <v>806</v>
      </c>
      <c r="O361" s="0" t="n">
        <v>5</v>
      </c>
      <c r="P361" s="0" t="n">
        <v>0</v>
      </c>
      <c r="AN361" s="0" t="s">
        <v>802</v>
      </c>
      <c r="AO361" s="0" t="s">
        <v>802</v>
      </c>
      <c r="AP361" s="0" t="s">
        <v>802</v>
      </c>
    </row>
    <row r="362" customFormat="false" ht="15" hidden="false" customHeight="false" outlineLevel="0" collapsed="false">
      <c r="A362" s="151" t="s">
        <v>1493</v>
      </c>
      <c r="B362" s="0" t="s">
        <v>395</v>
      </c>
      <c r="C362" s="20" t="s">
        <v>396</v>
      </c>
      <c r="D362" s="20" t="s">
        <v>1494</v>
      </c>
      <c r="F362" s="143" t="s">
        <v>694</v>
      </c>
      <c r="K362" s="151" t="s">
        <v>144</v>
      </c>
      <c r="L362" s="0" t="n">
        <v>3700</v>
      </c>
      <c r="M362" s="0" t="s">
        <v>809</v>
      </c>
      <c r="N362" s="0" t="s">
        <v>801</v>
      </c>
      <c r="O362" s="0" t="n">
        <v>5</v>
      </c>
      <c r="P362" s="0" t="n">
        <v>0</v>
      </c>
      <c r="AN362" s="0" t="s">
        <v>802</v>
      </c>
      <c r="AO362" s="0" t="s">
        <v>802</v>
      </c>
      <c r="AP362" s="0" t="s">
        <v>802</v>
      </c>
    </row>
    <row r="363" customFormat="false" ht="15" hidden="false" customHeight="false" outlineLevel="0" collapsed="false">
      <c r="A363" s="151" t="s">
        <v>1495</v>
      </c>
      <c r="B363" s="0" t="s">
        <v>395</v>
      </c>
      <c r="C363" s="20" t="s">
        <v>396</v>
      </c>
      <c r="D363" s="20" t="s">
        <v>696</v>
      </c>
      <c r="F363" s="143" t="s">
        <v>696</v>
      </c>
      <c r="K363" s="151" t="s">
        <v>131</v>
      </c>
      <c r="L363" s="0" t="n">
        <v>3700</v>
      </c>
      <c r="M363" s="0" t="s">
        <v>800</v>
      </c>
      <c r="N363" s="0" t="s">
        <v>806</v>
      </c>
      <c r="O363" s="0" t="n">
        <v>5</v>
      </c>
      <c r="P363" s="0" t="n">
        <v>0</v>
      </c>
      <c r="AB363" s="0" t="s">
        <v>211</v>
      </c>
      <c r="AE363" s="0" t="s">
        <v>211</v>
      </c>
      <c r="AG363" s="0" t="s">
        <v>220</v>
      </c>
      <c r="AH363" s="0" t="s">
        <v>220</v>
      </c>
      <c r="AI363" s="0" t="s">
        <v>802</v>
      </c>
      <c r="AJ363" s="0" t="s">
        <v>220</v>
      </c>
      <c r="AK363" s="0" t="s">
        <v>220</v>
      </c>
      <c r="AM363" s="0" t="s">
        <v>802</v>
      </c>
    </row>
    <row r="364" customFormat="false" ht="15" hidden="false" customHeight="false" outlineLevel="0" collapsed="false">
      <c r="A364" s="151" t="s">
        <v>1496</v>
      </c>
      <c r="B364" s="0" t="s">
        <v>395</v>
      </c>
      <c r="C364" s="20" t="s">
        <v>396</v>
      </c>
      <c r="D364" s="20" t="s">
        <v>1497</v>
      </c>
      <c r="F364" s="143" t="s">
        <v>698</v>
      </c>
      <c r="K364" s="151" t="s">
        <v>131</v>
      </c>
      <c r="L364" s="0" t="n">
        <v>2400</v>
      </c>
      <c r="M364" s="0" t="s">
        <v>805</v>
      </c>
      <c r="N364" s="0" t="s">
        <v>801</v>
      </c>
      <c r="O364" s="0" t="n">
        <v>5</v>
      </c>
      <c r="P364" s="0" t="n">
        <v>0</v>
      </c>
      <c r="AB364" s="0" t="s">
        <v>211</v>
      </c>
      <c r="AE364" s="0" t="s">
        <v>211</v>
      </c>
      <c r="AG364" s="0" t="s">
        <v>220</v>
      </c>
      <c r="AH364" s="0" t="s">
        <v>220</v>
      </c>
      <c r="AI364" s="0" t="s">
        <v>802</v>
      </c>
      <c r="AJ364" s="0" t="s">
        <v>220</v>
      </c>
      <c r="AK364" s="0" t="s">
        <v>220</v>
      </c>
      <c r="AM364" s="0" t="s">
        <v>802</v>
      </c>
    </row>
    <row r="365" customFormat="false" ht="15" hidden="false" customHeight="false" outlineLevel="0" collapsed="false">
      <c r="A365" s="151" t="s">
        <v>1498</v>
      </c>
      <c r="B365" s="0" t="s">
        <v>395</v>
      </c>
      <c r="C365" s="20" t="s">
        <v>396</v>
      </c>
      <c r="D365" s="20" t="s">
        <v>1499</v>
      </c>
      <c r="F365" s="143" t="s">
        <v>698</v>
      </c>
      <c r="K365" s="151" t="s">
        <v>131</v>
      </c>
      <c r="L365" s="0" t="n">
        <v>2300</v>
      </c>
      <c r="M365" s="0" t="s">
        <v>809</v>
      </c>
      <c r="N365" s="0" t="s">
        <v>806</v>
      </c>
      <c r="O365" s="0" t="n">
        <v>5</v>
      </c>
      <c r="P365" s="0" t="n">
        <v>0</v>
      </c>
      <c r="AB365" s="0" t="s">
        <v>211</v>
      </c>
      <c r="AE365" s="0" t="s">
        <v>211</v>
      </c>
      <c r="AG365" s="0" t="s">
        <v>220</v>
      </c>
      <c r="AH365" s="0" t="s">
        <v>220</v>
      </c>
      <c r="AI365" s="0" t="s">
        <v>802</v>
      </c>
      <c r="AJ365" s="0" t="s">
        <v>220</v>
      </c>
      <c r="AK365" s="0" t="s">
        <v>220</v>
      </c>
      <c r="AM365" s="0" t="s">
        <v>802</v>
      </c>
    </row>
    <row r="366" customFormat="false" ht="15" hidden="false" customHeight="false" outlineLevel="0" collapsed="false">
      <c r="A366" s="151" t="s">
        <v>1500</v>
      </c>
      <c r="B366" s="0" t="s">
        <v>395</v>
      </c>
      <c r="C366" s="20" t="s">
        <v>396</v>
      </c>
      <c r="D366" s="20" t="s">
        <v>1501</v>
      </c>
      <c r="F366" s="143" t="s">
        <v>698</v>
      </c>
      <c r="K366" s="151" t="s">
        <v>131</v>
      </c>
      <c r="L366" s="0" t="n">
        <v>3700</v>
      </c>
      <c r="M366" s="0" t="s">
        <v>800</v>
      </c>
      <c r="N366" s="0" t="s">
        <v>801</v>
      </c>
      <c r="O366" s="0" t="n">
        <v>5</v>
      </c>
      <c r="P366" s="0" t="n">
        <v>0</v>
      </c>
      <c r="AB366" s="0" t="s">
        <v>211</v>
      </c>
      <c r="AE366" s="0" t="s">
        <v>211</v>
      </c>
      <c r="AG366" s="0" t="s">
        <v>220</v>
      </c>
      <c r="AH366" s="0" t="s">
        <v>220</v>
      </c>
      <c r="AI366" s="0" t="s">
        <v>802</v>
      </c>
      <c r="AJ366" s="0" t="s">
        <v>220</v>
      </c>
      <c r="AK366" s="0" t="s">
        <v>220</v>
      </c>
      <c r="AM366" s="0" t="s">
        <v>802</v>
      </c>
    </row>
    <row r="367" customFormat="false" ht="15" hidden="false" customHeight="false" outlineLevel="0" collapsed="false">
      <c r="A367" s="151" t="s">
        <v>1502</v>
      </c>
      <c r="B367" s="0" t="s">
        <v>395</v>
      </c>
      <c r="C367" s="20" t="s">
        <v>396</v>
      </c>
      <c r="D367" s="20" t="s">
        <v>1503</v>
      </c>
      <c r="F367" s="143" t="s">
        <v>700</v>
      </c>
      <c r="K367" s="151" t="s">
        <v>131</v>
      </c>
      <c r="L367" s="0" t="n">
        <v>3500</v>
      </c>
      <c r="M367" s="0" t="s">
        <v>805</v>
      </c>
      <c r="N367" s="0" t="s">
        <v>806</v>
      </c>
      <c r="O367" s="0" t="n">
        <v>5</v>
      </c>
      <c r="P367" s="0" t="n">
        <v>0</v>
      </c>
      <c r="AB367" s="0" t="s">
        <v>211</v>
      </c>
      <c r="AE367" s="0" t="s">
        <v>211</v>
      </c>
      <c r="AG367" s="0" t="s">
        <v>220</v>
      </c>
      <c r="AH367" s="0" t="s">
        <v>220</v>
      </c>
      <c r="AI367" s="0" t="s">
        <v>802</v>
      </c>
      <c r="AJ367" s="0" t="s">
        <v>220</v>
      </c>
      <c r="AK367" s="0" t="s">
        <v>220</v>
      </c>
      <c r="AM367" s="0" t="s">
        <v>802</v>
      </c>
    </row>
    <row r="368" customFormat="false" ht="15" hidden="false" customHeight="false" outlineLevel="0" collapsed="false">
      <c r="A368" s="151" t="s">
        <v>1504</v>
      </c>
      <c r="B368" s="0" t="s">
        <v>395</v>
      </c>
      <c r="C368" s="20" t="s">
        <v>396</v>
      </c>
      <c r="D368" s="20" t="s">
        <v>1505</v>
      </c>
      <c r="F368" s="143" t="s">
        <v>700</v>
      </c>
      <c r="K368" s="151" t="s">
        <v>131</v>
      </c>
      <c r="L368" s="0" t="n">
        <v>3700</v>
      </c>
      <c r="M368" s="0" t="s">
        <v>809</v>
      </c>
      <c r="N368" s="0" t="s">
        <v>801</v>
      </c>
      <c r="O368" s="0" t="n">
        <v>5</v>
      </c>
      <c r="P368" s="0" t="n">
        <v>0</v>
      </c>
      <c r="AB368" s="0" t="s">
        <v>211</v>
      </c>
      <c r="AE368" s="0" t="s">
        <v>211</v>
      </c>
      <c r="AG368" s="0" t="s">
        <v>220</v>
      </c>
      <c r="AH368" s="0" t="s">
        <v>220</v>
      </c>
      <c r="AI368" s="0" t="s">
        <v>802</v>
      </c>
      <c r="AJ368" s="0" t="s">
        <v>220</v>
      </c>
      <c r="AK368" s="0" t="s">
        <v>220</v>
      </c>
      <c r="AM368" s="0" t="s">
        <v>802</v>
      </c>
    </row>
    <row r="369" customFormat="false" ht="15" hidden="false" customHeight="false" outlineLevel="0" collapsed="false">
      <c r="A369" s="151" t="s">
        <v>1506</v>
      </c>
      <c r="B369" s="0" t="s">
        <v>395</v>
      </c>
      <c r="C369" s="20" t="s">
        <v>396</v>
      </c>
      <c r="D369" s="20" t="s">
        <v>1507</v>
      </c>
      <c r="F369" s="143" t="s">
        <v>700</v>
      </c>
      <c r="K369" s="151" t="s">
        <v>131</v>
      </c>
      <c r="L369" s="0" t="n">
        <v>3700</v>
      </c>
      <c r="M369" s="0" t="s">
        <v>800</v>
      </c>
      <c r="N369" s="0" t="s">
        <v>806</v>
      </c>
      <c r="O369" s="0" t="n">
        <v>5</v>
      </c>
      <c r="P369" s="0" t="n">
        <v>0</v>
      </c>
      <c r="AB369" s="0" t="s">
        <v>211</v>
      </c>
      <c r="AE369" s="0" t="s">
        <v>211</v>
      </c>
      <c r="AG369" s="0" t="s">
        <v>220</v>
      </c>
      <c r="AH369" s="0" t="s">
        <v>220</v>
      </c>
      <c r="AI369" s="0" t="s">
        <v>802</v>
      </c>
      <c r="AJ369" s="0" t="s">
        <v>220</v>
      </c>
      <c r="AK369" s="0" t="s">
        <v>220</v>
      </c>
      <c r="AM369" s="0" t="s">
        <v>802</v>
      </c>
    </row>
    <row r="370" customFormat="false" ht="15" hidden="false" customHeight="false" outlineLevel="0" collapsed="false">
      <c r="A370" s="151" t="s">
        <v>1508</v>
      </c>
      <c r="B370" s="0" t="s">
        <v>395</v>
      </c>
      <c r="C370" s="20" t="s">
        <v>396</v>
      </c>
      <c r="D370" s="20" t="s">
        <v>702</v>
      </c>
      <c r="F370" s="143" t="s">
        <v>702</v>
      </c>
      <c r="K370" s="151" t="s">
        <v>131</v>
      </c>
      <c r="L370" s="0" t="n">
        <v>2400</v>
      </c>
      <c r="M370" s="0" t="s">
        <v>805</v>
      </c>
      <c r="N370" s="0" t="s">
        <v>801</v>
      </c>
      <c r="O370" s="0" t="n">
        <v>5</v>
      </c>
      <c r="P370" s="0" t="n">
        <v>0</v>
      </c>
      <c r="AB370" s="0" t="s">
        <v>211</v>
      </c>
      <c r="AE370" s="0" t="s">
        <v>211</v>
      </c>
      <c r="AG370" s="0" t="s">
        <v>220</v>
      </c>
      <c r="AH370" s="0" t="s">
        <v>220</v>
      </c>
      <c r="AI370" s="0" t="s">
        <v>802</v>
      </c>
      <c r="AJ370" s="0" t="s">
        <v>220</v>
      </c>
      <c r="AK370" s="0" t="s">
        <v>220</v>
      </c>
      <c r="AM370" s="0" t="s">
        <v>802</v>
      </c>
    </row>
    <row r="371" customFormat="false" ht="15" hidden="false" customHeight="false" outlineLevel="0" collapsed="false">
      <c r="A371" s="151" t="s">
        <v>1509</v>
      </c>
      <c r="B371" s="0" t="s">
        <v>395</v>
      </c>
      <c r="C371" s="20" t="s">
        <v>396</v>
      </c>
      <c r="D371" s="20" t="s">
        <v>1510</v>
      </c>
      <c r="F371" s="143" t="s">
        <v>704</v>
      </c>
      <c r="K371" s="151" t="s">
        <v>799</v>
      </c>
      <c r="L371" s="0" t="n">
        <v>2300</v>
      </c>
      <c r="M371" s="0" t="s">
        <v>809</v>
      </c>
      <c r="N371" s="0" t="s">
        <v>806</v>
      </c>
      <c r="O371" s="0" t="n">
        <v>8</v>
      </c>
      <c r="P371" s="0" t="n">
        <v>0</v>
      </c>
      <c r="AB371" s="0" t="s">
        <v>211</v>
      </c>
      <c r="AE371" s="0" t="s">
        <v>211</v>
      </c>
      <c r="AG371" s="0" t="s">
        <v>220</v>
      </c>
      <c r="AH371" s="0" t="s">
        <v>220</v>
      </c>
      <c r="AI371" s="0" t="s">
        <v>802</v>
      </c>
      <c r="AJ371" s="0" t="s">
        <v>220</v>
      </c>
      <c r="AK371" s="0" t="s">
        <v>220</v>
      </c>
      <c r="AM371" s="0" t="s">
        <v>802</v>
      </c>
    </row>
    <row r="372" customFormat="false" ht="15" hidden="false" customHeight="false" outlineLevel="0" collapsed="false">
      <c r="A372" s="151" t="s">
        <v>1511</v>
      </c>
      <c r="B372" s="0" t="s">
        <v>395</v>
      </c>
      <c r="C372" s="20" t="s">
        <v>396</v>
      </c>
      <c r="D372" s="20" t="s">
        <v>1512</v>
      </c>
      <c r="F372" s="143" t="s">
        <v>704</v>
      </c>
      <c r="K372" s="151" t="s">
        <v>799</v>
      </c>
      <c r="L372" s="0" t="n">
        <v>3700</v>
      </c>
      <c r="M372" s="0" t="s">
        <v>800</v>
      </c>
      <c r="N372" s="0" t="s">
        <v>801</v>
      </c>
      <c r="O372" s="0" t="n">
        <v>8</v>
      </c>
      <c r="P372" s="0" t="n">
        <v>0</v>
      </c>
      <c r="AB372" s="0" t="s">
        <v>211</v>
      </c>
      <c r="AE372" s="0" t="s">
        <v>211</v>
      </c>
      <c r="AG372" s="0" t="s">
        <v>220</v>
      </c>
      <c r="AH372" s="0" t="s">
        <v>220</v>
      </c>
      <c r="AI372" s="0" t="s">
        <v>802</v>
      </c>
      <c r="AJ372" s="0" t="s">
        <v>220</v>
      </c>
      <c r="AK372" s="0" t="s">
        <v>220</v>
      </c>
      <c r="AM372" s="0" t="s">
        <v>802</v>
      </c>
    </row>
    <row r="373" customFormat="false" ht="15" hidden="false" customHeight="false" outlineLevel="0" collapsed="false">
      <c r="A373" s="151" t="s">
        <v>1513</v>
      </c>
      <c r="B373" s="0" t="s">
        <v>397</v>
      </c>
      <c r="C373" s="20" t="s">
        <v>398</v>
      </c>
      <c r="D373" s="20" t="s">
        <v>1514</v>
      </c>
      <c r="F373" s="143" t="n">
        <v>208</v>
      </c>
      <c r="K373" s="151" t="s">
        <v>131</v>
      </c>
      <c r="L373" s="0" t="n">
        <v>3500</v>
      </c>
      <c r="M373" s="0" t="s">
        <v>805</v>
      </c>
      <c r="N373" s="0" t="s">
        <v>806</v>
      </c>
      <c r="O373" s="0" t="n">
        <v>5</v>
      </c>
      <c r="P373" s="0" t="n">
        <v>0</v>
      </c>
      <c r="AB373" s="0" t="s">
        <v>211</v>
      </c>
      <c r="AE373" s="0" t="s">
        <v>211</v>
      </c>
      <c r="AG373" s="0" t="s">
        <v>220</v>
      </c>
      <c r="AH373" s="0" t="s">
        <v>220</v>
      </c>
      <c r="AI373" s="0" t="s">
        <v>802</v>
      </c>
      <c r="AJ373" s="0" t="s">
        <v>220</v>
      </c>
      <c r="AK373" s="0" t="s">
        <v>220</v>
      </c>
      <c r="AM373" s="0" t="s">
        <v>802</v>
      </c>
    </row>
    <row r="374" customFormat="false" ht="15" hidden="false" customHeight="false" outlineLevel="0" collapsed="false">
      <c r="A374" s="151" t="s">
        <v>1515</v>
      </c>
      <c r="B374" s="0" t="s">
        <v>397</v>
      </c>
      <c r="C374" s="20" t="s">
        <v>398</v>
      </c>
      <c r="D374" s="20" t="s">
        <v>1516</v>
      </c>
      <c r="F374" s="143" t="n">
        <v>3008</v>
      </c>
      <c r="K374" s="151" t="s">
        <v>131</v>
      </c>
      <c r="L374" s="0" t="n">
        <v>3700</v>
      </c>
      <c r="M374" s="0" t="s">
        <v>809</v>
      </c>
      <c r="N374" s="0" t="s">
        <v>801</v>
      </c>
      <c r="O374" s="0" t="n">
        <v>5</v>
      </c>
      <c r="P374" s="0" t="n">
        <v>0</v>
      </c>
      <c r="AB374" s="0" t="s">
        <v>211</v>
      </c>
      <c r="AE374" s="0" t="s">
        <v>211</v>
      </c>
      <c r="AG374" s="0" t="s">
        <v>220</v>
      </c>
      <c r="AH374" s="0" t="s">
        <v>220</v>
      </c>
      <c r="AI374" s="0" t="s">
        <v>802</v>
      </c>
      <c r="AJ374" s="0" t="s">
        <v>220</v>
      </c>
      <c r="AK374" s="0" t="s">
        <v>220</v>
      </c>
      <c r="AM374" s="0" t="s">
        <v>802</v>
      </c>
    </row>
    <row r="375" customFormat="false" ht="15" hidden="false" customHeight="false" outlineLevel="0" collapsed="false">
      <c r="A375" s="151" t="s">
        <v>1517</v>
      </c>
      <c r="B375" s="0" t="s">
        <v>397</v>
      </c>
      <c r="C375" s="20" t="s">
        <v>398</v>
      </c>
      <c r="D375" s="20" t="s">
        <v>1518</v>
      </c>
      <c r="F375" s="143" t="n">
        <v>408</v>
      </c>
      <c r="K375" s="151" t="s">
        <v>131</v>
      </c>
      <c r="L375" s="0" t="n">
        <v>3700</v>
      </c>
      <c r="M375" s="0" t="s">
        <v>800</v>
      </c>
      <c r="N375" s="0" t="s">
        <v>806</v>
      </c>
      <c r="O375" s="0" t="n">
        <v>5</v>
      </c>
      <c r="P375" s="0" t="n">
        <v>0</v>
      </c>
      <c r="AB375" s="0" t="s">
        <v>211</v>
      </c>
      <c r="AE375" s="0" t="s">
        <v>211</v>
      </c>
      <c r="AG375" s="0" t="s">
        <v>220</v>
      </c>
      <c r="AH375" s="0" t="s">
        <v>220</v>
      </c>
      <c r="AI375" s="0" t="s">
        <v>802</v>
      </c>
      <c r="AJ375" s="0" t="s">
        <v>220</v>
      </c>
      <c r="AK375" s="0" t="s">
        <v>220</v>
      </c>
      <c r="AM375" s="0" t="s">
        <v>802</v>
      </c>
    </row>
    <row r="376" customFormat="false" ht="15" hidden="false" customHeight="false" outlineLevel="0" collapsed="false">
      <c r="A376" s="151" t="s">
        <v>1519</v>
      </c>
      <c r="B376" s="0" t="s">
        <v>397</v>
      </c>
      <c r="C376" s="20" t="s">
        <v>398</v>
      </c>
      <c r="D376" s="20" t="s">
        <v>1520</v>
      </c>
      <c r="F376" s="143" t="n">
        <v>408</v>
      </c>
      <c r="K376" s="151" t="s">
        <v>131</v>
      </c>
      <c r="L376" s="0" t="n">
        <v>2400</v>
      </c>
      <c r="M376" s="0" t="s">
        <v>805</v>
      </c>
      <c r="N376" s="0" t="s">
        <v>801</v>
      </c>
      <c r="O376" s="0" t="n">
        <v>5</v>
      </c>
      <c r="P376" s="0" t="n">
        <v>0</v>
      </c>
      <c r="AB376" s="0" t="s">
        <v>211</v>
      </c>
      <c r="AE376" s="0" t="s">
        <v>211</v>
      </c>
      <c r="AG376" s="0" t="s">
        <v>220</v>
      </c>
      <c r="AH376" s="0" t="s">
        <v>220</v>
      </c>
      <c r="AI376" s="0" t="s">
        <v>802</v>
      </c>
      <c r="AJ376" s="0" t="s">
        <v>220</v>
      </c>
      <c r="AK376" s="0" t="s">
        <v>220</v>
      </c>
      <c r="AM376" s="0" t="s">
        <v>802</v>
      </c>
    </row>
    <row r="377" customFormat="false" ht="15" hidden="false" customHeight="false" outlineLevel="0" collapsed="false">
      <c r="A377" s="151" t="s">
        <v>1521</v>
      </c>
      <c r="B377" s="0" t="s">
        <v>397</v>
      </c>
      <c r="C377" s="20" t="s">
        <v>398</v>
      </c>
      <c r="D377" s="20" t="s">
        <v>1522</v>
      </c>
      <c r="F377" s="143" t="n">
        <v>508</v>
      </c>
      <c r="K377" s="151" t="s">
        <v>131</v>
      </c>
      <c r="L377" s="0" t="n">
        <v>2300</v>
      </c>
      <c r="M377" s="0" t="s">
        <v>809</v>
      </c>
      <c r="N377" s="0" t="s">
        <v>806</v>
      </c>
      <c r="O377" s="0" t="n">
        <v>5</v>
      </c>
      <c r="P377" s="0" t="n">
        <v>0</v>
      </c>
      <c r="AB377" s="0" t="s">
        <v>211</v>
      </c>
      <c r="AE377" s="0" t="s">
        <v>211</v>
      </c>
      <c r="AG377" s="0" t="s">
        <v>220</v>
      </c>
      <c r="AH377" s="0" t="s">
        <v>220</v>
      </c>
      <c r="AI377" s="0" t="s">
        <v>802</v>
      </c>
      <c r="AJ377" s="0" t="s">
        <v>220</v>
      </c>
      <c r="AK377" s="0" t="s">
        <v>220</v>
      </c>
      <c r="AM377" s="0" t="s">
        <v>802</v>
      </c>
    </row>
    <row r="378" customFormat="false" ht="15" hidden="false" customHeight="false" outlineLevel="0" collapsed="false">
      <c r="A378" s="151" t="s">
        <v>1523</v>
      </c>
      <c r="B378" s="0" t="s">
        <v>397</v>
      </c>
      <c r="C378" s="20" t="s">
        <v>398</v>
      </c>
      <c r="D378" s="20" t="s">
        <v>710</v>
      </c>
      <c r="F378" s="143" t="s">
        <v>710</v>
      </c>
      <c r="K378" s="151" t="s">
        <v>131</v>
      </c>
      <c r="L378" s="0" t="n">
        <v>3700</v>
      </c>
      <c r="M378" s="0" t="s">
        <v>800</v>
      </c>
      <c r="N378" s="0" t="s">
        <v>801</v>
      </c>
      <c r="O378" s="0" t="n">
        <v>5</v>
      </c>
      <c r="P378" s="0" t="n">
        <v>0</v>
      </c>
      <c r="AB378" s="0" t="s">
        <v>211</v>
      </c>
      <c r="AE378" s="0" t="s">
        <v>211</v>
      </c>
      <c r="AG378" s="0" t="s">
        <v>220</v>
      </c>
      <c r="AH378" s="0" t="s">
        <v>220</v>
      </c>
      <c r="AI378" s="0" t="s">
        <v>802</v>
      </c>
      <c r="AJ378" s="0" t="s">
        <v>220</v>
      </c>
      <c r="AK378" s="0" t="s">
        <v>220</v>
      </c>
      <c r="AM378" s="0" t="s">
        <v>802</v>
      </c>
    </row>
    <row r="379" customFormat="false" ht="15" hidden="false" customHeight="false" outlineLevel="0" collapsed="false">
      <c r="A379" s="151" t="s">
        <v>1524</v>
      </c>
      <c r="B379" s="0" t="s">
        <v>399</v>
      </c>
      <c r="C379" s="20" t="s">
        <v>400</v>
      </c>
      <c r="D379" s="20" t="s">
        <v>1525</v>
      </c>
      <c r="F379" s="143" t="n">
        <v>911</v>
      </c>
      <c r="K379" s="151" t="s">
        <v>131</v>
      </c>
      <c r="L379" s="0" t="n">
        <v>3500</v>
      </c>
      <c r="M379" s="0" t="s">
        <v>805</v>
      </c>
      <c r="N379" s="0" t="s">
        <v>806</v>
      </c>
      <c r="O379" s="0" t="n">
        <v>5</v>
      </c>
      <c r="P379" s="0" t="n">
        <v>0</v>
      </c>
      <c r="AB379" s="0" t="s">
        <v>211</v>
      </c>
      <c r="AE379" s="0" t="s">
        <v>211</v>
      </c>
      <c r="AG379" s="0" t="s">
        <v>220</v>
      </c>
      <c r="AH379" s="0" t="s">
        <v>220</v>
      </c>
      <c r="AI379" s="0" t="s">
        <v>802</v>
      </c>
      <c r="AJ379" s="0" t="s">
        <v>220</v>
      </c>
      <c r="AK379" s="0" t="s">
        <v>220</v>
      </c>
      <c r="AM379" s="0" t="s">
        <v>802</v>
      </c>
    </row>
    <row r="380" customFormat="false" ht="15" hidden="false" customHeight="false" outlineLevel="0" collapsed="false">
      <c r="A380" s="151" t="s">
        <v>1526</v>
      </c>
      <c r="B380" s="0" t="s">
        <v>399</v>
      </c>
      <c r="C380" s="20" t="s">
        <v>400</v>
      </c>
      <c r="D380" s="20" t="s">
        <v>1527</v>
      </c>
      <c r="F380" s="143" t="n">
        <v>911</v>
      </c>
      <c r="K380" s="151" t="s">
        <v>131</v>
      </c>
      <c r="L380" s="0" t="n">
        <v>3700</v>
      </c>
      <c r="M380" s="0" t="s">
        <v>809</v>
      </c>
      <c r="N380" s="0" t="s">
        <v>801</v>
      </c>
      <c r="O380" s="0" t="n">
        <v>5</v>
      </c>
      <c r="P380" s="0" t="n">
        <v>0</v>
      </c>
      <c r="AB380" s="0" t="s">
        <v>211</v>
      </c>
      <c r="AE380" s="0" t="s">
        <v>211</v>
      </c>
      <c r="AG380" s="0" t="s">
        <v>220</v>
      </c>
      <c r="AH380" s="0" t="s">
        <v>220</v>
      </c>
      <c r="AI380" s="0" t="s">
        <v>802</v>
      </c>
      <c r="AJ380" s="0" t="s">
        <v>220</v>
      </c>
      <c r="AK380" s="0" t="s">
        <v>220</v>
      </c>
      <c r="AM380" s="0" t="s">
        <v>802</v>
      </c>
    </row>
    <row r="381" customFormat="false" ht="15" hidden="false" customHeight="false" outlineLevel="0" collapsed="false">
      <c r="A381" s="151" t="s">
        <v>1528</v>
      </c>
      <c r="B381" s="0" t="s">
        <v>399</v>
      </c>
      <c r="C381" s="20" t="s">
        <v>400</v>
      </c>
      <c r="D381" s="20" t="s">
        <v>1529</v>
      </c>
      <c r="F381" s="143" t="n">
        <v>911</v>
      </c>
      <c r="K381" s="151" t="s">
        <v>131</v>
      </c>
      <c r="L381" s="0" t="n">
        <v>3700</v>
      </c>
      <c r="M381" s="0" t="s">
        <v>800</v>
      </c>
      <c r="N381" s="0" t="s">
        <v>806</v>
      </c>
      <c r="O381" s="0" t="n">
        <v>5</v>
      </c>
      <c r="P381" s="0" t="n">
        <v>0</v>
      </c>
      <c r="AB381" s="0" t="s">
        <v>211</v>
      </c>
      <c r="AE381" s="0" t="s">
        <v>211</v>
      </c>
      <c r="AG381" s="0" t="s">
        <v>220</v>
      </c>
      <c r="AH381" s="0" t="s">
        <v>220</v>
      </c>
      <c r="AI381" s="0" t="s">
        <v>802</v>
      </c>
      <c r="AJ381" s="0" t="s">
        <v>220</v>
      </c>
      <c r="AK381" s="0" t="s">
        <v>220</v>
      </c>
      <c r="AM381" s="0" t="s">
        <v>802</v>
      </c>
    </row>
    <row r="382" customFormat="false" ht="15" hidden="false" customHeight="false" outlineLevel="0" collapsed="false">
      <c r="A382" s="151" t="s">
        <v>1530</v>
      </c>
      <c r="B382" s="0" t="s">
        <v>399</v>
      </c>
      <c r="C382" s="20" t="s">
        <v>400</v>
      </c>
      <c r="D382" s="20" t="s">
        <v>1531</v>
      </c>
      <c r="F382" s="143" t="n">
        <v>911</v>
      </c>
      <c r="K382" s="151" t="s">
        <v>131</v>
      </c>
      <c r="L382" s="0" t="n">
        <v>2400</v>
      </c>
      <c r="M382" s="0" t="s">
        <v>805</v>
      </c>
      <c r="N382" s="0" t="s">
        <v>801</v>
      </c>
      <c r="O382" s="0" t="n">
        <v>5</v>
      </c>
      <c r="P382" s="0" t="n">
        <v>0</v>
      </c>
      <c r="AB382" s="0" t="s">
        <v>211</v>
      </c>
      <c r="AE382" s="0" t="s">
        <v>211</v>
      </c>
      <c r="AG382" s="0" t="s">
        <v>220</v>
      </c>
      <c r="AH382" s="0" t="s">
        <v>220</v>
      </c>
      <c r="AI382" s="0" t="s">
        <v>802</v>
      </c>
      <c r="AJ382" s="0" t="s">
        <v>220</v>
      </c>
      <c r="AK382" s="0" t="s">
        <v>220</v>
      </c>
      <c r="AM382" s="0" t="s">
        <v>802</v>
      </c>
    </row>
    <row r="383" customFormat="false" ht="15" hidden="false" customHeight="false" outlineLevel="0" collapsed="false">
      <c r="A383" s="151" t="s">
        <v>1532</v>
      </c>
      <c r="B383" s="0" t="s">
        <v>399</v>
      </c>
      <c r="C383" s="20" t="s">
        <v>400</v>
      </c>
      <c r="D383" s="20" t="s">
        <v>1533</v>
      </c>
      <c r="F383" s="143" t="n">
        <v>911</v>
      </c>
      <c r="K383" s="151" t="s">
        <v>131</v>
      </c>
      <c r="L383" s="0" t="n">
        <v>2300</v>
      </c>
      <c r="M383" s="0" t="s">
        <v>809</v>
      </c>
      <c r="N383" s="0" t="s">
        <v>806</v>
      </c>
      <c r="O383" s="0" t="n">
        <v>5</v>
      </c>
      <c r="P383" s="0" t="n">
        <v>0</v>
      </c>
      <c r="AB383" s="0" t="s">
        <v>211</v>
      </c>
      <c r="AE383" s="0" t="s">
        <v>211</v>
      </c>
      <c r="AG383" s="0" t="s">
        <v>220</v>
      </c>
      <c r="AH383" s="0" t="s">
        <v>220</v>
      </c>
      <c r="AI383" s="0" t="s">
        <v>802</v>
      </c>
      <c r="AJ383" s="0" t="s">
        <v>220</v>
      </c>
      <c r="AK383" s="0" t="s">
        <v>220</v>
      </c>
      <c r="AM383" s="0" t="s">
        <v>802</v>
      </c>
    </row>
    <row r="384" customFormat="false" ht="15" hidden="false" customHeight="false" outlineLevel="0" collapsed="false">
      <c r="A384" s="151" t="s">
        <v>1534</v>
      </c>
      <c r="B384" s="0" t="s">
        <v>399</v>
      </c>
      <c r="C384" s="20" t="s">
        <v>400</v>
      </c>
      <c r="D384" s="20" t="s">
        <v>1535</v>
      </c>
      <c r="F384" s="143" t="n">
        <v>911</v>
      </c>
      <c r="K384" s="151" t="s">
        <v>131</v>
      </c>
      <c r="L384" s="0" t="n">
        <v>3700</v>
      </c>
      <c r="M384" s="0" t="s">
        <v>800</v>
      </c>
      <c r="N384" s="0" t="s">
        <v>801</v>
      </c>
      <c r="O384" s="0" t="n">
        <v>5</v>
      </c>
      <c r="P384" s="0" t="n">
        <v>0</v>
      </c>
      <c r="AB384" s="0" t="s">
        <v>211</v>
      </c>
      <c r="AE384" s="0" t="s">
        <v>211</v>
      </c>
      <c r="AG384" s="0" t="s">
        <v>220</v>
      </c>
      <c r="AH384" s="0" t="s">
        <v>220</v>
      </c>
      <c r="AI384" s="0" t="s">
        <v>802</v>
      </c>
      <c r="AJ384" s="0" t="s">
        <v>220</v>
      </c>
      <c r="AK384" s="0" t="s">
        <v>220</v>
      </c>
      <c r="AM384" s="0" t="s">
        <v>802</v>
      </c>
    </row>
    <row r="385" customFormat="false" ht="15" hidden="false" customHeight="false" outlineLevel="0" collapsed="false">
      <c r="A385" s="151" t="s">
        <v>1536</v>
      </c>
      <c r="B385" s="0" t="s">
        <v>399</v>
      </c>
      <c r="C385" s="20" t="s">
        <v>400</v>
      </c>
      <c r="D385" s="20" t="s">
        <v>1537</v>
      </c>
      <c r="F385" s="143" t="n">
        <v>911</v>
      </c>
      <c r="K385" s="151" t="s">
        <v>131</v>
      </c>
      <c r="L385" s="0" t="n">
        <v>3500</v>
      </c>
      <c r="M385" s="0" t="s">
        <v>805</v>
      </c>
      <c r="N385" s="0" t="s">
        <v>806</v>
      </c>
      <c r="O385" s="0" t="n">
        <v>5</v>
      </c>
      <c r="P385" s="0" t="n">
        <v>0</v>
      </c>
      <c r="AB385" s="0" t="s">
        <v>211</v>
      </c>
      <c r="AE385" s="0" t="s">
        <v>211</v>
      </c>
      <c r="AG385" s="0" t="s">
        <v>220</v>
      </c>
      <c r="AH385" s="0" t="s">
        <v>220</v>
      </c>
      <c r="AI385" s="0" t="s">
        <v>802</v>
      </c>
      <c r="AJ385" s="0" t="s">
        <v>220</v>
      </c>
      <c r="AK385" s="0" t="s">
        <v>220</v>
      </c>
      <c r="AM385" s="0" t="s">
        <v>802</v>
      </c>
    </row>
    <row r="386" customFormat="false" ht="15" hidden="false" customHeight="false" outlineLevel="0" collapsed="false">
      <c r="A386" s="151" t="s">
        <v>1538</v>
      </c>
      <c r="B386" s="0" t="s">
        <v>399</v>
      </c>
      <c r="C386" s="20" t="s">
        <v>400</v>
      </c>
      <c r="D386" s="20" t="s">
        <v>1539</v>
      </c>
      <c r="F386" s="143" t="n">
        <v>911</v>
      </c>
      <c r="K386" s="151" t="s">
        <v>131</v>
      </c>
      <c r="L386" s="0" t="n">
        <v>3700</v>
      </c>
      <c r="M386" s="0" t="s">
        <v>809</v>
      </c>
      <c r="N386" s="0" t="s">
        <v>801</v>
      </c>
      <c r="O386" s="0" t="n">
        <v>5</v>
      </c>
      <c r="P386" s="0" t="n">
        <v>0</v>
      </c>
      <c r="AB386" s="0" t="s">
        <v>211</v>
      </c>
      <c r="AE386" s="0" t="s">
        <v>211</v>
      </c>
      <c r="AG386" s="0" t="s">
        <v>220</v>
      </c>
      <c r="AH386" s="0" t="s">
        <v>220</v>
      </c>
      <c r="AI386" s="0" t="s">
        <v>802</v>
      </c>
      <c r="AJ386" s="0" t="s">
        <v>220</v>
      </c>
      <c r="AK386" s="0" t="s">
        <v>220</v>
      </c>
      <c r="AM386" s="0" t="s">
        <v>802</v>
      </c>
    </row>
    <row r="387" customFormat="false" ht="15" hidden="false" customHeight="false" outlineLevel="0" collapsed="false">
      <c r="A387" s="151" t="s">
        <v>1540</v>
      </c>
      <c r="B387" s="0" t="s">
        <v>399</v>
      </c>
      <c r="C387" s="20" t="s">
        <v>400</v>
      </c>
      <c r="D387" s="20" t="s">
        <v>1541</v>
      </c>
      <c r="F387" s="143" t="n">
        <v>911</v>
      </c>
      <c r="K387" s="151" t="s">
        <v>131</v>
      </c>
      <c r="L387" s="0" t="n">
        <v>3700</v>
      </c>
      <c r="M387" s="0" t="s">
        <v>800</v>
      </c>
      <c r="N387" s="0" t="s">
        <v>806</v>
      </c>
      <c r="O387" s="0" t="n">
        <v>5</v>
      </c>
      <c r="P387" s="0" t="n">
        <v>0</v>
      </c>
      <c r="AB387" s="0" t="s">
        <v>211</v>
      </c>
      <c r="AE387" s="0" t="s">
        <v>211</v>
      </c>
      <c r="AG387" s="0" t="s">
        <v>220</v>
      </c>
      <c r="AH387" s="0" t="s">
        <v>220</v>
      </c>
      <c r="AI387" s="0" t="s">
        <v>802</v>
      </c>
      <c r="AJ387" s="0" t="s">
        <v>220</v>
      </c>
      <c r="AK387" s="0" t="s">
        <v>220</v>
      </c>
      <c r="AM387" s="0" t="s">
        <v>802</v>
      </c>
    </row>
    <row r="388" customFormat="false" ht="15" hidden="false" customHeight="false" outlineLevel="0" collapsed="false">
      <c r="A388" s="151" t="s">
        <v>1542</v>
      </c>
      <c r="B388" s="0" t="s">
        <v>399</v>
      </c>
      <c r="C388" s="20" t="s">
        <v>400</v>
      </c>
      <c r="D388" s="20" t="s">
        <v>1543</v>
      </c>
      <c r="F388" s="143" t="n">
        <v>911</v>
      </c>
      <c r="K388" s="151" t="s">
        <v>131</v>
      </c>
      <c r="L388" s="0" t="n">
        <v>2400</v>
      </c>
      <c r="M388" s="0" t="s">
        <v>805</v>
      </c>
      <c r="N388" s="0" t="s">
        <v>801</v>
      </c>
      <c r="O388" s="0" t="n">
        <v>5</v>
      </c>
      <c r="P388" s="0" t="n">
        <v>0</v>
      </c>
      <c r="AB388" s="0" t="s">
        <v>211</v>
      </c>
      <c r="AE388" s="0" t="s">
        <v>211</v>
      </c>
      <c r="AG388" s="0" t="s">
        <v>220</v>
      </c>
      <c r="AH388" s="0" t="s">
        <v>220</v>
      </c>
      <c r="AI388" s="0" t="s">
        <v>802</v>
      </c>
      <c r="AJ388" s="0" t="s">
        <v>220</v>
      </c>
      <c r="AK388" s="0" t="s">
        <v>220</v>
      </c>
      <c r="AM388" s="0" t="s">
        <v>802</v>
      </c>
    </row>
    <row r="389" customFormat="false" ht="15" hidden="false" customHeight="false" outlineLevel="0" collapsed="false">
      <c r="A389" s="151" t="s">
        <v>1544</v>
      </c>
      <c r="B389" s="0" t="s">
        <v>399</v>
      </c>
      <c r="C389" s="20" t="s">
        <v>400</v>
      </c>
      <c r="D389" s="20" t="s">
        <v>1545</v>
      </c>
      <c r="F389" s="143" t="n">
        <v>911</v>
      </c>
      <c r="K389" s="151" t="s">
        <v>131</v>
      </c>
      <c r="L389" s="0" t="n">
        <v>2300</v>
      </c>
      <c r="M389" s="0" t="s">
        <v>809</v>
      </c>
      <c r="N389" s="0" t="s">
        <v>806</v>
      </c>
      <c r="O389" s="0" t="n">
        <v>5</v>
      </c>
      <c r="P389" s="0" t="n">
        <v>0</v>
      </c>
      <c r="AB389" s="0" t="s">
        <v>211</v>
      </c>
      <c r="AE389" s="0" t="s">
        <v>211</v>
      </c>
      <c r="AG389" s="0" t="s">
        <v>220</v>
      </c>
      <c r="AH389" s="0" t="s">
        <v>220</v>
      </c>
      <c r="AI389" s="0" t="s">
        <v>802</v>
      </c>
      <c r="AJ389" s="0" t="s">
        <v>220</v>
      </c>
      <c r="AK389" s="0" t="s">
        <v>220</v>
      </c>
      <c r="AM389" s="0" t="s">
        <v>802</v>
      </c>
    </row>
    <row r="390" customFormat="false" ht="15" hidden="false" customHeight="false" outlineLevel="0" collapsed="false">
      <c r="A390" s="151" t="s">
        <v>1546</v>
      </c>
      <c r="B390" s="0" t="s">
        <v>399</v>
      </c>
      <c r="C390" s="20" t="s">
        <v>400</v>
      </c>
      <c r="D390" s="20" t="s">
        <v>1547</v>
      </c>
      <c r="F390" s="143" t="n">
        <v>911</v>
      </c>
      <c r="K390" s="151" t="s">
        <v>131</v>
      </c>
      <c r="L390" s="0" t="n">
        <v>3700</v>
      </c>
      <c r="M390" s="0" t="s">
        <v>800</v>
      </c>
      <c r="N390" s="0" t="s">
        <v>801</v>
      </c>
      <c r="O390" s="0" t="n">
        <v>5</v>
      </c>
      <c r="P390" s="0" t="n">
        <v>0</v>
      </c>
      <c r="AB390" s="0" t="s">
        <v>211</v>
      </c>
      <c r="AE390" s="0" t="s">
        <v>211</v>
      </c>
      <c r="AG390" s="0" t="s">
        <v>220</v>
      </c>
      <c r="AH390" s="0" t="s">
        <v>220</v>
      </c>
      <c r="AI390" s="0" t="s">
        <v>802</v>
      </c>
      <c r="AJ390" s="0" t="s">
        <v>220</v>
      </c>
      <c r="AK390" s="0" t="s">
        <v>220</v>
      </c>
      <c r="AM390" s="0" t="s">
        <v>802</v>
      </c>
    </row>
    <row r="391" customFormat="false" ht="15" hidden="false" customHeight="false" outlineLevel="0" collapsed="false">
      <c r="A391" s="151" t="s">
        <v>1548</v>
      </c>
      <c r="B391" s="0" t="s">
        <v>399</v>
      </c>
      <c r="C391" s="20" t="s">
        <v>400</v>
      </c>
      <c r="D391" s="20" t="s">
        <v>1549</v>
      </c>
      <c r="F391" s="143" t="n">
        <v>911</v>
      </c>
      <c r="K391" s="151" t="s">
        <v>131</v>
      </c>
      <c r="L391" s="0" t="n">
        <v>3500</v>
      </c>
      <c r="M391" s="0" t="s">
        <v>805</v>
      </c>
      <c r="N391" s="0" t="s">
        <v>806</v>
      </c>
      <c r="O391" s="0" t="n">
        <v>5</v>
      </c>
      <c r="P391" s="0" t="n">
        <v>0</v>
      </c>
      <c r="AB391" s="0" t="s">
        <v>211</v>
      </c>
      <c r="AE391" s="0" t="s">
        <v>211</v>
      </c>
      <c r="AG391" s="0" t="s">
        <v>220</v>
      </c>
      <c r="AH391" s="0" t="s">
        <v>220</v>
      </c>
      <c r="AI391" s="0" t="s">
        <v>802</v>
      </c>
      <c r="AJ391" s="0" t="s">
        <v>220</v>
      </c>
      <c r="AK391" s="0" t="s">
        <v>220</v>
      </c>
      <c r="AM391" s="0" t="s">
        <v>802</v>
      </c>
    </row>
    <row r="392" customFormat="false" ht="15" hidden="false" customHeight="false" outlineLevel="0" collapsed="false">
      <c r="A392" s="151" t="s">
        <v>1550</v>
      </c>
      <c r="B392" s="0" t="s">
        <v>399</v>
      </c>
      <c r="C392" s="20" t="s">
        <v>400</v>
      </c>
      <c r="D392" s="20" t="s">
        <v>1551</v>
      </c>
      <c r="F392" s="143" t="n">
        <v>911</v>
      </c>
      <c r="K392" s="151" t="s">
        <v>131</v>
      </c>
      <c r="L392" s="0" t="n">
        <v>3700</v>
      </c>
      <c r="M392" s="0" t="s">
        <v>809</v>
      </c>
      <c r="N392" s="0" t="s">
        <v>801</v>
      </c>
      <c r="O392" s="0" t="n">
        <v>5</v>
      </c>
      <c r="P392" s="0" t="n">
        <v>0</v>
      </c>
      <c r="AB392" s="0" t="s">
        <v>211</v>
      </c>
      <c r="AE392" s="0" t="s">
        <v>211</v>
      </c>
      <c r="AG392" s="0" t="s">
        <v>220</v>
      </c>
      <c r="AH392" s="0" t="s">
        <v>220</v>
      </c>
      <c r="AI392" s="0" t="s">
        <v>802</v>
      </c>
      <c r="AJ392" s="0" t="s">
        <v>220</v>
      </c>
      <c r="AK392" s="0" t="s">
        <v>220</v>
      </c>
      <c r="AM392" s="0" t="s">
        <v>802</v>
      </c>
    </row>
    <row r="393" customFormat="false" ht="15" hidden="false" customHeight="false" outlineLevel="0" collapsed="false">
      <c r="A393" s="151" t="s">
        <v>1552</v>
      </c>
      <c r="B393" s="0" t="s">
        <v>399</v>
      </c>
      <c r="C393" s="20" t="s">
        <v>400</v>
      </c>
      <c r="D393" s="20" t="s">
        <v>1553</v>
      </c>
      <c r="F393" s="143" t="s">
        <v>713</v>
      </c>
      <c r="K393" s="151" t="s">
        <v>131</v>
      </c>
      <c r="L393" s="0" t="n">
        <v>3700</v>
      </c>
      <c r="M393" s="0" t="s">
        <v>800</v>
      </c>
      <c r="N393" s="0" t="s">
        <v>806</v>
      </c>
      <c r="O393" s="0" t="n">
        <v>5</v>
      </c>
      <c r="P393" s="0" t="n">
        <v>0</v>
      </c>
      <c r="AB393" s="0" t="s">
        <v>211</v>
      </c>
      <c r="AE393" s="0" t="s">
        <v>211</v>
      </c>
      <c r="AG393" s="0" t="s">
        <v>220</v>
      </c>
      <c r="AH393" s="0" t="s">
        <v>220</v>
      </c>
      <c r="AI393" s="0" t="s">
        <v>802</v>
      </c>
      <c r="AJ393" s="0" t="s">
        <v>220</v>
      </c>
      <c r="AK393" s="0" t="s">
        <v>220</v>
      </c>
      <c r="AM393" s="0" t="s">
        <v>802</v>
      </c>
    </row>
    <row r="394" customFormat="false" ht="15" hidden="false" customHeight="false" outlineLevel="0" collapsed="false">
      <c r="A394" s="151" t="s">
        <v>1554</v>
      </c>
      <c r="B394" s="0" t="s">
        <v>399</v>
      </c>
      <c r="C394" s="20" t="s">
        <v>400</v>
      </c>
      <c r="D394" s="20" t="s">
        <v>1555</v>
      </c>
      <c r="F394" s="143" t="s">
        <v>713</v>
      </c>
      <c r="K394" s="151" t="s">
        <v>131</v>
      </c>
      <c r="L394" s="0" t="n">
        <v>2400</v>
      </c>
      <c r="M394" s="0" t="s">
        <v>805</v>
      </c>
      <c r="N394" s="0" t="s">
        <v>801</v>
      </c>
      <c r="O394" s="0" t="n">
        <v>5</v>
      </c>
      <c r="P394" s="0" t="n">
        <v>0</v>
      </c>
      <c r="AB394" s="0" t="s">
        <v>211</v>
      </c>
      <c r="AE394" s="0" t="s">
        <v>211</v>
      </c>
      <c r="AG394" s="0" t="s">
        <v>220</v>
      </c>
      <c r="AH394" s="0" t="s">
        <v>220</v>
      </c>
      <c r="AI394" s="0" t="s">
        <v>802</v>
      </c>
      <c r="AJ394" s="0" t="s">
        <v>220</v>
      </c>
      <c r="AK394" s="0" t="s">
        <v>220</v>
      </c>
      <c r="AM394" s="0" t="s">
        <v>802</v>
      </c>
    </row>
    <row r="395" customFormat="false" ht="15" hidden="false" customHeight="false" outlineLevel="0" collapsed="false">
      <c r="A395" s="151" t="s">
        <v>1556</v>
      </c>
      <c r="B395" s="0" t="s">
        <v>399</v>
      </c>
      <c r="C395" s="20" t="s">
        <v>400</v>
      </c>
      <c r="D395" s="20" t="s">
        <v>1557</v>
      </c>
      <c r="F395" s="143" t="s">
        <v>713</v>
      </c>
      <c r="K395" s="151" t="s">
        <v>131</v>
      </c>
      <c r="L395" s="0" t="n">
        <v>2300</v>
      </c>
      <c r="M395" s="0" t="s">
        <v>809</v>
      </c>
      <c r="N395" s="0" t="s">
        <v>806</v>
      </c>
      <c r="O395" s="0" t="n">
        <v>5</v>
      </c>
      <c r="P395" s="0" t="n">
        <v>0</v>
      </c>
      <c r="AB395" s="0" t="s">
        <v>211</v>
      </c>
      <c r="AE395" s="0" t="s">
        <v>211</v>
      </c>
      <c r="AG395" s="0" t="s">
        <v>220</v>
      </c>
      <c r="AH395" s="0" t="s">
        <v>220</v>
      </c>
      <c r="AI395" s="0" t="s">
        <v>802</v>
      </c>
      <c r="AJ395" s="0" t="s">
        <v>220</v>
      </c>
      <c r="AK395" s="0" t="s">
        <v>220</v>
      </c>
      <c r="AM395" s="0" t="s">
        <v>802</v>
      </c>
    </row>
    <row r="396" customFormat="false" ht="15" hidden="false" customHeight="false" outlineLevel="0" collapsed="false">
      <c r="A396" s="151" t="s">
        <v>1558</v>
      </c>
      <c r="B396" s="0" t="s">
        <v>401</v>
      </c>
      <c r="C396" s="20" t="s">
        <v>402</v>
      </c>
      <c r="D396" s="20" t="s">
        <v>715</v>
      </c>
      <c r="F396" s="143" t="s">
        <v>715</v>
      </c>
      <c r="K396" s="151" t="s">
        <v>131</v>
      </c>
      <c r="L396" s="0" t="n">
        <v>3700</v>
      </c>
      <c r="M396" s="0" t="s">
        <v>800</v>
      </c>
      <c r="N396" s="0" t="s">
        <v>801</v>
      </c>
      <c r="O396" s="0" t="n">
        <v>5</v>
      </c>
      <c r="P396" s="0" t="n">
        <v>0</v>
      </c>
      <c r="AB396" s="0" t="s">
        <v>211</v>
      </c>
      <c r="AE396" s="0" t="s">
        <v>211</v>
      </c>
      <c r="AG396" s="0" t="s">
        <v>220</v>
      </c>
      <c r="AH396" s="0" t="s">
        <v>220</v>
      </c>
      <c r="AI396" s="0" t="s">
        <v>802</v>
      </c>
      <c r="AJ396" s="0" t="s">
        <v>220</v>
      </c>
      <c r="AK396" s="0" t="s">
        <v>220</v>
      </c>
      <c r="AM396" s="0" t="s">
        <v>802</v>
      </c>
    </row>
    <row r="397" customFormat="false" ht="15" hidden="false" customHeight="false" outlineLevel="0" collapsed="false">
      <c r="A397" s="151" t="s">
        <v>1559</v>
      </c>
      <c r="B397" s="0" t="s">
        <v>401</v>
      </c>
      <c r="C397" s="20" t="s">
        <v>402</v>
      </c>
      <c r="D397" s="20" t="s">
        <v>717</v>
      </c>
      <c r="F397" s="143" t="s">
        <v>717</v>
      </c>
      <c r="K397" s="151" t="s">
        <v>131</v>
      </c>
      <c r="L397" s="0" t="n">
        <v>3500</v>
      </c>
      <c r="M397" s="0" t="s">
        <v>805</v>
      </c>
      <c r="N397" s="0" t="s">
        <v>806</v>
      </c>
      <c r="O397" s="0" t="n">
        <v>5</v>
      </c>
      <c r="P397" s="0" t="n">
        <v>0</v>
      </c>
      <c r="AB397" s="0" t="s">
        <v>211</v>
      </c>
      <c r="AE397" s="0" t="s">
        <v>211</v>
      </c>
      <c r="AG397" s="0" t="s">
        <v>220</v>
      </c>
      <c r="AH397" s="0" t="s">
        <v>220</v>
      </c>
      <c r="AI397" s="0" t="s">
        <v>802</v>
      </c>
      <c r="AJ397" s="0" t="s">
        <v>220</v>
      </c>
      <c r="AK397" s="0" t="s">
        <v>220</v>
      </c>
      <c r="AM397" s="0" t="s">
        <v>802</v>
      </c>
    </row>
    <row r="398" customFormat="false" ht="15" hidden="false" customHeight="false" outlineLevel="0" collapsed="false">
      <c r="A398" s="151" t="s">
        <v>1560</v>
      </c>
      <c r="B398" s="0" t="s">
        <v>401</v>
      </c>
      <c r="C398" s="20" t="s">
        <v>402</v>
      </c>
      <c r="D398" s="20" t="s">
        <v>1561</v>
      </c>
      <c r="F398" s="143" t="s">
        <v>719</v>
      </c>
      <c r="K398" s="151" t="s">
        <v>131</v>
      </c>
      <c r="L398" s="0" t="n">
        <v>3700</v>
      </c>
      <c r="M398" s="0" t="s">
        <v>809</v>
      </c>
      <c r="N398" s="0" t="s">
        <v>801</v>
      </c>
      <c r="O398" s="0" t="n">
        <v>5</v>
      </c>
      <c r="P398" s="0" t="n">
        <v>0</v>
      </c>
      <c r="AB398" s="0" t="s">
        <v>211</v>
      </c>
      <c r="AE398" s="0" t="s">
        <v>211</v>
      </c>
      <c r="AG398" s="0" t="s">
        <v>220</v>
      </c>
      <c r="AH398" s="0" t="s">
        <v>220</v>
      </c>
      <c r="AI398" s="0" t="s">
        <v>802</v>
      </c>
      <c r="AJ398" s="0" t="s">
        <v>220</v>
      </c>
      <c r="AK398" s="0" t="s">
        <v>220</v>
      </c>
      <c r="AM398" s="0" t="s">
        <v>802</v>
      </c>
    </row>
    <row r="399" customFormat="false" ht="15" hidden="false" customHeight="false" outlineLevel="0" collapsed="false">
      <c r="A399" s="151" t="s">
        <v>1562</v>
      </c>
      <c r="B399" s="0" t="s">
        <v>403</v>
      </c>
      <c r="C399" s="20" t="s">
        <v>404</v>
      </c>
      <c r="D399" s="20" t="s">
        <v>1563</v>
      </c>
      <c r="F399" s="143" t="s">
        <v>721</v>
      </c>
      <c r="K399" s="151" t="s">
        <v>131</v>
      </c>
      <c r="L399" s="0" t="n">
        <v>3700</v>
      </c>
      <c r="M399" s="0" t="s">
        <v>800</v>
      </c>
      <c r="N399" s="0" t="s">
        <v>806</v>
      </c>
      <c r="O399" s="0" t="n">
        <v>5</v>
      </c>
      <c r="P399" s="0" t="n">
        <v>0</v>
      </c>
      <c r="AB399" s="0" t="s">
        <v>211</v>
      </c>
      <c r="AE399" s="0" t="s">
        <v>211</v>
      </c>
      <c r="AG399" s="0" t="s">
        <v>220</v>
      </c>
      <c r="AH399" s="0" t="s">
        <v>220</v>
      </c>
      <c r="AI399" s="0" t="s">
        <v>802</v>
      </c>
      <c r="AJ399" s="0" t="s">
        <v>220</v>
      </c>
      <c r="AK399" s="0" t="s">
        <v>220</v>
      </c>
      <c r="AM399" s="0" t="s">
        <v>802</v>
      </c>
    </row>
    <row r="400" customFormat="false" ht="15" hidden="false" customHeight="false" outlineLevel="0" collapsed="false">
      <c r="A400" s="151" t="s">
        <v>1564</v>
      </c>
      <c r="B400" s="0" t="s">
        <v>403</v>
      </c>
      <c r="C400" s="20" t="s">
        <v>404</v>
      </c>
      <c r="D400" s="20" t="s">
        <v>1565</v>
      </c>
      <c r="F400" s="143" t="s">
        <v>723</v>
      </c>
      <c r="K400" s="151" t="s">
        <v>131</v>
      </c>
      <c r="L400" s="0" t="n">
        <v>2400</v>
      </c>
      <c r="M400" s="0" t="s">
        <v>805</v>
      </c>
      <c r="N400" s="0" t="s">
        <v>801</v>
      </c>
      <c r="O400" s="0" t="n">
        <v>5</v>
      </c>
      <c r="P400" s="0" t="n">
        <v>0</v>
      </c>
      <c r="AB400" s="0" t="s">
        <v>211</v>
      </c>
      <c r="AE400" s="0" t="s">
        <v>211</v>
      </c>
      <c r="AG400" s="0" t="s">
        <v>220</v>
      </c>
      <c r="AH400" s="0" t="s">
        <v>220</v>
      </c>
      <c r="AI400" s="0" t="s">
        <v>802</v>
      </c>
      <c r="AJ400" s="0" t="s">
        <v>220</v>
      </c>
      <c r="AK400" s="0" t="s">
        <v>220</v>
      </c>
      <c r="AM400" s="0" t="s">
        <v>802</v>
      </c>
    </row>
    <row r="401" customFormat="false" ht="15" hidden="false" customHeight="false" outlineLevel="0" collapsed="false">
      <c r="A401" s="151" t="s">
        <v>1566</v>
      </c>
      <c r="B401" s="0" t="s">
        <v>405</v>
      </c>
      <c r="C401" s="20" t="s">
        <v>406</v>
      </c>
      <c r="D401" s="20" t="s">
        <v>1567</v>
      </c>
      <c r="F401" s="143" t="s">
        <v>725</v>
      </c>
      <c r="K401" s="151" t="s">
        <v>936</v>
      </c>
      <c r="L401" s="0" t="n">
        <v>2300</v>
      </c>
      <c r="M401" s="0" t="s">
        <v>809</v>
      </c>
      <c r="N401" s="0" t="s">
        <v>806</v>
      </c>
      <c r="O401" s="0" t="n">
        <v>5</v>
      </c>
      <c r="P401" s="0" t="n">
        <v>0</v>
      </c>
      <c r="AB401" s="0" t="s">
        <v>211</v>
      </c>
      <c r="AE401" s="0" t="s">
        <v>211</v>
      </c>
      <c r="AG401" s="0" t="s">
        <v>220</v>
      </c>
      <c r="AH401" s="0" t="s">
        <v>220</v>
      </c>
      <c r="AI401" s="0" t="s">
        <v>802</v>
      </c>
      <c r="AJ401" s="0" t="s">
        <v>220</v>
      </c>
      <c r="AK401" s="0" t="s">
        <v>220</v>
      </c>
      <c r="AM401" s="0" t="s">
        <v>802</v>
      </c>
    </row>
    <row r="402" customFormat="false" ht="15" hidden="false" customHeight="false" outlineLevel="0" collapsed="false">
      <c r="A402" s="151" t="s">
        <v>1568</v>
      </c>
      <c r="B402" s="0" t="s">
        <v>405</v>
      </c>
      <c r="C402" s="20" t="s">
        <v>406</v>
      </c>
      <c r="D402" s="20" t="s">
        <v>1569</v>
      </c>
      <c r="F402" s="143" t="s">
        <v>725</v>
      </c>
      <c r="K402" s="151" t="s">
        <v>936</v>
      </c>
      <c r="L402" s="0" t="n">
        <v>3700</v>
      </c>
      <c r="M402" s="0" t="s">
        <v>800</v>
      </c>
      <c r="N402" s="0" t="s">
        <v>801</v>
      </c>
      <c r="O402" s="0" t="n">
        <v>5</v>
      </c>
      <c r="P402" s="0" t="n">
        <v>0</v>
      </c>
      <c r="AB402" s="0" t="s">
        <v>211</v>
      </c>
      <c r="AE402" s="0" t="s">
        <v>211</v>
      </c>
      <c r="AG402" s="0" t="s">
        <v>220</v>
      </c>
      <c r="AH402" s="0" t="s">
        <v>220</v>
      </c>
      <c r="AI402" s="0" t="s">
        <v>802</v>
      </c>
      <c r="AJ402" s="0" t="s">
        <v>220</v>
      </c>
      <c r="AK402" s="0" t="s">
        <v>220</v>
      </c>
      <c r="AM402" s="0" t="s">
        <v>802</v>
      </c>
    </row>
    <row r="403" customFormat="false" ht="15" hidden="false" customHeight="false" outlineLevel="0" collapsed="false">
      <c r="A403" s="151" t="s">
        <v>1570</v>
      </c>
      <c r="B403" s="0" t="s">
        <v>405</v>
      </c>
      <c r="C403" s="20" t="s">
        <v>406</v>
      </c>
      <c r="D403" s="20" t="s">
        <v>727</v>
      </c>
      <c r="F403" s="143" t="s">
        <v>727</v>
      </c>
      <c r="K403" s="151" t="s">
        <v>936</v>
      </c>
      <c r="L403" s="0" t="n">
        <v>3500</v>
      </c>
      <c r="M403" s="0" t="s">
        <v>805</v>
      </c>
      <c r="N403" s="0" t="s">
        <v>806</v>
      </c>
      <c r="O403" s="0" t="n">
        <v>5</v>
      </c>
      <c r="P403" s="0" t="n">
        <v>0</v>
      </c>
      <c r="AB403" s="0" t="s">
        <v>211</v>
      </c>
      <c r="AE403" s="0" t="s">
        <v>211</v>
      </c>
      <c r="AG403" s="0" t="s">
        <v>220</v>
      </c>
      <c r="AH403" s="0" t="s">
        <v>220</v>
      </c>
      <c r="AI403" s="0" t="s">
        <v>802</v>
      </c>
      <c r="AJ403" s="0" t="s">
        <v>220</v>
      </c>
      <c r="AK403" s="0" t="s">
        <v>220</v>
      </c>
      <c r="AM403" s="0" t="s">
        <v>802</v>
      </c>
    </row>
    <row r="404" customFormat="false" ht="15" hidden="false" customHeight="false" outlineLevel="0" collapsed="false">
      <c r="A404" s="151" t="s">
        <v>1571</v>
      </c>
      <c r="B404" s="0" t="s">
        <v>405</v>
      </c>
      <c r="C404" s="20" t="s">
        <v>406</v>
      </c>
      <c r="D404" s="20" t="s">
        <v>729</v>
      </c>
      <c r="F404" s="143" t="s">
        <v>729</v>
      </c>
      <c r="K404" s="151" t="s">
        <v>936</v>
      </c>
      <c r="L404" s="0" t="n">
        <v>3700</v>
      </c>
      <c r="M404" s="0" t="s">
        <v>809</v>
      </c>
      <c r="N404" s="0" t="s">
        <v>801</v>
      </c>
      <c r="O404" s="0" t="n">
        <v>5</v>
      </c>
      <c r="P404" s="0" t="n">
        <v>0</v>
      </c>
      <c r="AB404" s="0" t="s">
        <v>211</v>
      </c>
      <c r="AE404" s="0" t="s">
        <v>211</v>
      </c>
      <c r="AG404" s="0" t="s">
        <v>220</v>
      </c>
      <c r="AH404" s="0" t="s">
        <v>220</v>
      </c>
      <c r="AI404" s="0" t="s">
        <v>802</v>
      </c>
      <c r="AJ404" s="0" t="s">
        <v>220</v>
      </c>
      <c r="AK404" s="0" t="s">
        <v>220</v>
      </c>
      <c r="AM404" s="0" t="s">
        <v>802</v>
      </c>
    </row>
    <row r="405" customFormat="false" ht="15" hidden="false" customHeight="false" outlineLevel="0" collapsed="false">
      <c r="A405" s="151" t="s">
        <v>1572</v>
      </c>
      <c r="B405" s="0" t="s">
        <v>405</v>
      </c>
      <c r="C405" s="20" t="s">
        <v>406</v>
      </c>
      <c r="D405" s="20" t="s">
        <v>1573</v>
      </c>
      <c r="F405" s="143" t="s">
        <v>731</v>
      </c>
      <c r="K405" s="151" t="s">
        <v>936</v>
      </c>
      <c r="L405" s="0" t="n">
        <v>3700</v>
      </c>
      <c r="M405" s="0" t="s">
        <v>800</v>
      </c>
      <c r="N405" s="0" t="s">
        <v>806</v>
      </c>
      <c r="O405" s="0" t="n">
        <v>5</v>
      </c>
      <c r="P405" s="0" t="n">
        <v>0</v>
      </c>
      <c r="AB405" s="0" t="s">
        <v>211</v>
      </c>
      <c r="AE405" s="0" t="s">
        <v>211</v>
      </c>
      <c r="AG405" s="0" t="s">
        <v>220</v>
      </c>
      <c r="AH405" s="0" t="s">
        <v>220</v>
      </c>
      <c r="AI405" s="0" t="s">
        <v>802</v>
      </c>
      <c r="AJ405" s="0" t="s">
        <v>220</v>
      </c>
      <c r="AK405" s="0" t="s">
        <v>220</v>
      </c>
      <c r="AM405" s="0" t="s">
        <v>802</v>
      </c>
    </row>
    <row r="406" customFormat="false" ht="15" hidden="false" customHeight="false" outlineLevel="0" collapsed="false">
      <c r="A406" s="151" t="s">
        <v>1574</v>
      </c>
      <c r="B406" s="0" t="s">
        <v>405</v>
      </c>
      <c r="C406" s="20" t="s">
        <v>406</v>
      </c>
      <c r="D406" s="20" t="s">
        <v>1575</v>
      </c>
      <c r="F406" s="143" t="s">
        <v>731</v>
      </c>
      <c r="K406" s="151" t="s">
        <v>936</v>
      </c>
      <c r="L406" s="0" t="n">
        <v>2400</v>
      </c>
      <c r="M406" s="0" t="s">
        <v>805</v>
      </c>
      <c r="N406" s="0" t="s">
        <v>801</v>
      </c>
      <c r="O406" s="0" t="n">
        <v>5</v>
      </c>
      <c r="P406" s="0" t="n">
        <v>0</v>
      </c>
      <c r="AB406" s="0" t="s">
        <v>211</v>
      </c>
      <c r="AE406" s="0" t="s">
        <v>211</v>
      </c>
      <c r="AG406" s="0" t="s">
        <v>220</v>
      </c>
      <c r="AH406" s="0" t="s">
        <v>220</v>
      </c>
      <c r="AI406" s="0" t="s">
        <v>802</v>
      </c>
      <c r="AJ406" s="0" t="s">
        <v>220</v>
      </c>
      <c r="AK406" s="0" t="s">
        <v>220</v>
      </c>
      <c r="AM406" s="0" t="s">
        <v>802</v>
      </c>
    </row>
    <row r="407" customFormat="false" ht="15" hidden="false" customHeight="false" outlineLevel="0" collapsed="false">
      <c r="A407" s="151" t="s">
        <v>1576</v>
      </c>
      <c r="B407" s="0" t="s">
        <v>407</v>
      </c>
      <c r="C407" s="20" t="s">
        <v>408</v>
      </c>
      <c r="D407" s="20" t="s">
        <v>1577</v>
      </c>
      <c r="F407" s="143" t="s">
        <v>733</v>
      </c>
      <c r="K407" s="151" t="s">
        <v>120</v>
      </c>
      <c r="L407" s="0" t="n">
        <v>2300</v>
      </c>
      <c r="M407" s="0" t="s">
        <v>809</v>
      </c>
      <c r="N407" s="0" t="s">
        <v>806</v>
      </c>
      <c r="O407" s="0" t="n">
        <v>3</v>
      </c>
      <c r="P407" s="0" t="n">
        <v>15</v>
      </c>
      <c r="Q407" s="0" t="s">
        <v>802</v>
      </c>
      <c r="R407" s="0" t="s">
        <v>802</v>
      </c>
      <c r="S407" s="0" t="s">
        <v>802</v>
      </c>
      <c r="V407" s="0" t="s">
        <v>802</v>
      </c>
      <c r="W407" s="0" t="s">
        <v>802</v>
      </c>
      <c r="X407" s="0" t="s">
        <v>802</v>
      </c>
      <c r="Y407" s="0" t="s">
        <v>802</v>
      </c>
      <c r="Z407" s="0" t="s">
        <v>802</v>
      </c>
      <c r="AA407" s="0" t="s">
        <v>802</v>
      </c>
    </row>
    <row r="408" customFormat="false" ht="15" hidden="false" customHeight="false" outlineLevel="0" collapsed="false">
      <c r="A408" s="151" t="s">
        <v>1578</v>
      </c>
      <c r="B408" s="0" t="s">
        <v>409</v>
      </c>
      <c r="C408" s="20" t="s">
        <v>410</v>
      </c>
      <c r="D408" s="20" t="s">
        <v>1579</v>
      </c>
      <c r="F408" s="143" t="s">
        <v>735</v>
      </c>
      <c r="K408" s="151" t="s">
        <v>131</v>
      </c>
      <c r="L408" s="0" t="n">
        <v>3700</v>
      </c>
      <c r="M408" s="0" t="s">
        <v>800</v>
      </c>
      <c r="N408" s="0" t="s">
        <v>801</v>
      </c>
      <c r="O408" s="0" t="n">
        <v>5</v>
      </c>
      <c r="P408" s="0" t="n">
        <v>0</v>
      </c>
      <c r="AB408" s="0" t="s">
        <v>211</v>
      </c>
      <c r="AE408" s="0" t="s">
        <v>211</v>
      </c>
      <c r="AG408" s="0" t="s">
        <v>220</v>
      </c>
      <c r="AH408" s="0" t="s">
        <v>220</v>
      </c>
      <c r="AI408" s="0" t="s">
        <v>802</v>
      </c>
      <c r="AJ408" s="0" t="s">
        <v>220</v>
      </c>
      <c r="AK408" s="0" t="s">
        <v>220</v>
      </c>
      <c r="AM408" s="0" t="s">
        <v>802</v>
      </c>
    </row>
    <row r="409" customFormat="false" ht="15" hidden="false" customHeight="false" outlineLevel="0" collapsed="false">
      <c r="A409" s="151" t="s">
        <v>1580</v>
      </c>
      <c r="B409" s="0" t="s">
        <v>409</v>
      </c>
      <c r="C409" s="20" t="s">
        <v>410</v>
      </c>
      <c r="D409" s="20" t="s">
        <v>1581</v>
      </c>
      <c r="F409" s="143" t="s">
        <v>735</v>
      </c>
      <c r="K409" s="151" t="s">
        <v>131</v>
      </c>
      <c r="L409" s="0" t="n">
        <v>3500</v>
      </c>
      <c r="M409" s="0" t="s">
        <v>805</v>
      </c>
      <c r="N409" s="0" t="s">
        <v>806</v>
      </c>
      <c r="O409" s="0" t="n">
        <v>5</v>
      </c>
      <c r="P409" s="0" t="n">
        <v>0</v>
      </c>
      <c r="AB409" s="0" t="s">
        <v>211</v>
      </c>
      <c r="AE409" s="0" t="s">
        <v>211</v>
      </c>
      <c r="AG409" s="0" t="s">
        <v>220</v>
      </c>
      <c r="AH409" s="0" t="s">
        <v>220</v>
      </c>
      <c r="AI409" s="0" t="s">
        <v>802</v>
      </c>
      <c r="AJ409" s="0" t="s">
        <v>220</v>
      </c>
      <c r="AK409" s="0" t="s">
        <v>220</v>
      </c>
      <c r="AM409" s="0" t="s">
        <v>802</v>
      </c>
    </row>
    <row r="410" customFormat="false" ht="15" hidden="false" customHeight="false" outlineLevel="0" collapsed="false">
      <c r="A410" s="151" t="s">
        <v>1582</v>
      </c>
      <c r="B410" s="0" t="s">
        <v>409</v>
      </c>
      <c r="C410" s="20" t="s">
        <v>410</v>
      </c>
      <c r="D410" s="20" t="s">
        <v>1583</v>
      </c>
      <c r="F410" s="143" t="s">
        <v>735</v>
      </c>
      <c r="K410" s="151" t="s">
        <v>131</v>
      </c>
      <c r="L410" s="0" t="n">
        <v>3700</v>
      </c>
      <c r="M410" s="0" t="s">
        <v>809</v>
      </c>
      <c r="N410" s="0" t="s">
        <v>801</v>
      </c>
      <c r="O410" s="0" t="n">
        <v>5</v>
      </c>
      <c r="P410" s="0" t="n">
        <v>0</v>
      </c>
      <c r="AB410" s="0" t="s">
        <v>211</v>
      </c>
      <c r="AE410" s="0" t="s">
        <v>211</v>
      </c>
      <c r="AG410" s="0" t="s">
        <v>220</v>
      </c>
      <c r="AH410" s="0" t="s">
        <v>220</v>
      </c>
      <c r="AI410" s="0" t="s">
        <v>802</v>
      </c>
      <c r="AJ410" s="0" t="s">
        <v>220</v>
      </c>
      <c r="AK410" s="0" t="s">
        <v>220</v>
      </c>
      <c r="AM410" s="0" t="s">
        <v>802</v>
      </c>
    </row>
    <row r="411" customFormat="false" ht="15" hidden="false" customHeight="false" outlineLevel="0" collapsed="false">
      <c r="A411" s="151" t="s">
        <v>1584</v>
      </c>
      <c r="B411" s="0" t="s">
        <v>409</v>
      </c>
      <c r="C411" s="20" t="s">
        <v>410</v>
      </c>
      <c r="D411" s="20" t="s">
        <v>1585</v>
      </c>
      <c r="F411" s="143" t="s">
        <v>735</v>
      </c>
      <c r="K411" s="151" t="s">
        <v>131</v>
      </c>
      <c r="L411" s="0" t="n">
        <v>3700</v>
      </c>
      <c r="M411" s="0" t="s">
        <v>800</v>
      </c>
      <c r="N411" s="0" t="s">
        <v>806</v>
      </c>
      <c r="O411" s="0" t="n">
        <v>5</v>
      </c>
      <c r="P411" s="0" t="n">
        <v>0</v>
      </c>
      <c r="AB411" s="0" t="s">
        <v>211</v>
      </c>
      <c r="AE411" s="0" t="s">
        <v>211</v>
      </c>
      <c r="AG411" s="0" t="s">
        <v>220</v>
      </c>
      <c r="AH411" s="0" t="s">
        <v>220</v>
      </c>
      <c r="AI411" s="0" t="s">
        <v>802</v>
      </c>
      <c r="AJ411" s="0" t="s">
        <v>220</v>
      </c>
      <c r="AK411" s="0" t="s">
        <v>220</v>
      </c>
      <c r="AM411" s="0" t="s">
        <v>802</v>
      </c>
    </row>
    <row r="412" customFormat="false" ht="15" hidden="false" customHeight="false" outlineLevel="0" collapsed="false">
      <c r="A412" s="151" t="s">
        <v>1586</v>
      </c>
      <c r="B412" s="0" t="s">
        <v>409</v>
      </c>
      <c r="C412" s="20" t="s">
        <v>410</v>
      </c>
      <c r="D412" s="20" t="s">
        <v>1587</v>
      </c>
      <c r="F412" s="143" t="s">
        <v>737</v>
      </c>
      <c r="K412" s="151" t="s">
        <v>131</v>
      </c>
      <c r="L412" s="0" t="n">
        <v>2400</v>
      </c>
      <c r="M412" s="0" t="s">
        <v>805</v>
      </c>
      <c r="N412" s="0" t="s">
        <v>801</v>
      </c>
      <c r="O412" s="0" t="n">
        <v>5</v>
      </c>
      <c r="P412" s="0" t="n">
        <v>0</v>
      </c>
      <c r="AB412" s="0" t="s">
        <v>211</v>
      </c>
      <c r="AE412" s="0" t="s">
        <v>211</v>
      </c>
      <c r="AG412" s="0" t="s">
        <v>220</v>
      </c>
      <c r="AH412" s="0" t="s">
        <v>220</v>
      </c>
      <c r="AI412" s="0" t="s">
        <v>802</v>
      </c>
      <c r="AJ412" s="0" t="s">
        <v>220</v>
      </c>
      <c r="AK412" s="0" t="s">
        <v>220</v>
      </c>
      <c r="AM412" s="0" t="s">
        <v>802</v>
      </c>
    </row>
    <row r="413" customFormat="false" ht="15" hidden="false" customHeight="false" outlineLevel="0" collapsed="false">
      <c r="A413" s="151" t="s">
        <v>1588</v>
      </c>
      <c r="B413" s="0" t="s">
        <v>409</v>
      </c>
      <c r="C413" s="20" t="s">
        <v>410</v>
      </c>
      <c r="D413" s="20" t="s">
        <v>1589</v>
      </c>
      <c r="F413" s="143" t="s">
        <v>737</v>
      </c>
      <c r="K413" s="151" t="s">
        <v>131</v>
      </c>
      <c r="L413" s="0" t="n">
        <v>2300</v>
      </c>
      <c r="M413" s="0" t="s">
        <v>809</v>
      </c>
      <c r="N413" s="0" t="s">
        <v>806</v>
      </c>
      <c r="O413" s="0" t="n">
        <v>5</v>
      </c>
      <c r="P413" s="0" t="n">
        <v>0</v>
      </c>
      <c r="AB413" s="0" t="s">
        <v>211</v>
      </c>
      <c r="AE413" s="0" t="s">
        <v>211</v>
      </c>
      <c r="AG413" s="0" t="s">
        <v>220</v>
      </c>
      <c r="AH413" s="0" t="s">
        <v>220</v>
      </c>
      <c r="AI413" s="0" t="s">
        <v>802</v>
      </c>
      <c r="AJ413" s="0" t="s">
        <v>220</v>
      </c>
      <c r="AK413" s="0" t="s">
        <v>220</v>
      </c>
      <c r="AM413" s="0" t="s">
        <v>802</v>
      </c>
    </row>
    <row r="414" customFormat="false" ht="15" hidden="false" customHeight="false" outlineLevel="0" collapsed="false">
      <c r="A414" s="151" t="s">
        <v>1590</v>
      </c>
      <c r="B414" s="0" t="s">
        <v>409</v>
      </c>
      <c r="C414" s="20" t="s">
        <v>410</v>
      </c>
      <c r="D414" s="20" t="s">
        <v>1591</v>
      </c>
      <c r="F414" s="143" t="s">
        <v>737</v>
      </c>
      <c r="K414" s="151" t="s">
        <v>131</v>
      </c>
      <c r="L414" s="0" t="n">
        <v>3700</v>
      </c>
      <c r="M414" s="0" t="s">
        <v>800</v>
      </c>
      <c r="N414" s="0" t="s">
        <v>801</v>
      </c>
      <c r="O414" s="0" t="n">
        <v>5</v>
      </c>
      <c r="P414" s="0" t="n">
        <v>0</v>
      </c>
      <c r="AB414" s="0" t="s">
        <v>211</v>
      </c>
      <c r="AE414" s="0" t="s">
        <v>211</v>
      </c>
      <c r="AG414" s="0" t="s">
        <v>220</v>
      </c>
      <c r="AH414" s="0" t="s">
        <v>220</v>
      </c>
      <c r="AI414" s="0" t="s">
        <v>802</v>
      </c>
      <c r="AJ414" s="0" t="s">
        <v>220</v>
      </c>
      <c r="AK414" s="0" t="s">
        <v>220</v>
      </c>
      <c r="AM414" s="0" t="s">
        <v>802</v>
      </c>
    </row>
    <row r="415" customFormat="false" ht="15" hidden="false" customHeight="false" outlineLevel="0" collapsed="false">
      <c r="A415" s="151" t="s">
        <v>1592</v>
      </c>
      <c r="B415" s="0" t="s">
        <v>409</v>
      </c>
      <c r="C415" s="20" t="s">
        <v>410</v>
      </c>
      <c r="D415" s="20" t="s">
        <v>1593</v>
      </c>
      <c r="F415" s="143" t="s">
        <v>737</v>
      </c>
      <c r="K415" s="151" t="s">
        <v>131</v>
      </c>
      <c r="L415" s="0" t="n">
        <v>3500</v>
      </c>
      <c r="M415" s="0" t="s">
        <v>805</v>
      </c>
      <c r="N415" s="0" t="s">
        <v>806</v>
      </c>
      <c r="O415" s="0" t="n">
        <v>5</v>
      </c>
      <c r="P415" s="0" t="n">
        <v>0</v>
      </c>
      <c r="AB415" s="0" t="s">
        <v>211</v>
      </c>
      <c r="AE415" s="0" t="s">
        <v>211</v>
      </c>
      <c r="AG415" s="0" t="s">
        <v>220</v>
      </c>
      <c r="AH415" s="0" t="s">
        <v>220</v>
      </c>
      <c r="AI415" s="0" t="s">
        <v>802</v>
      </c>
      <c r="AJ415" s="0" t="s">
        <v>220</v>
      </c>
      <c r="AK415" s="0" t="s">
        <v>220</v>
      </c>
      <c r="AM415" s="0" t="s">
        <v>802</v>
      </c>
    </row>
    <row r="416" customFormat="false" ht="15" hidden="false" customHeight="false" outlineLevel="0" collapsed="false">
      <c r="A416" s="151" t="s">
        <v>1594</v>
      </c>
      <c r="B416" s="0" t="s">
        <v>409</v>
      </c>
      <c r="C416" s="20" t="s">
        <v>410</v>
      </c>
      <c r="D416" s="20" t="s">
        <v>1595</v>
      </c>
      <c r="F416" s="143" t="s">
        <v>737</v>
      </c>
      <c r="K416" s="151" t="s">
        <v>131</v>
      </c>
      <c r="L416" s="0" t="n">
        <v>3700</v>
      </c>
      <c r="M416" s="0" t="s">
        <v>809</v>
      </c>
      <c r="N416" s="0" t="s">
        <v>801</v>
      </c>
      <c r="O416" s="0" t="n">
        <v>5</v>
      </c>
      <c r="P416" s="0" t="n">
        <v>0</v>
      </c>
      <c r="AB416" s="0" t="s">
        <v>211</v>
      </c>
      <c r="AE416" s="0" t="s">
        <v>211</v>
      </c>
      <c r="AG416" s="0" t="s">
        <v>220</v>
      </c>
      <c r="AH416" s="0" t="s">
        <v>220</v>
      </c>
      <c r="AI416" s="0" t="s">
        <v>802</v>
      </c>
      <c r="AJ416" s="0" t="s">
        <v>220</v>
      </c>
      <c r="AK416" s="0" t="s">
        <v>220</v>
      </c>
      <c r="AM416" s="0" t="s">
        <v>802</v>
      </c>
    </row>
    <row r="417" customFormat="false" ht="15" hidden="false" customHeight="false" outlineLevel="0" collapsed="false">
      <c r="A417" s="151" t="s">
        <v>1596</v>
      </c>
      <c r="B417" s="0" t="s">
        <v>409</v>
      </c>
      <c r="C417" s="20" t="s">
        <v>410</v>
      </c>
      <c r="D417" s="20" t="s">
        <v>1597</v>
      </c>
      <c r="F417" s="143" t="s">
        <v>737</v>
      </c>
      <c r="K417" s="151" t="s">
        <v>131</v>
      </c>
      <c r="L417" s="0" t="n">
        <v>3700</v>
      </c>
      <c r="M417" s="0" t="s">
        <v>800</v>
      </c>
      <c r="N417" s="0" t="s">
        <v>806</v>
      </c>
      <c r="O417" s="0" t="n">
        <v>5</v>
      </c>
      <c r="P417" s="0" t="n">
        <v>0</v>
      </c>
      <c r="AB417" s="0" t="s">
        <v>211</v>
      </c>
      <c r="AE417" s="0" t="s">
        <v>211</v>
      </c>
      <c r="AG417" s="0" t="s">
        <v>220</v>
      </c>
      <c r="AH417" s="0" t="s">
        <v>220</v>
      </c>
      <c r="AI417" s="0" t="s">
        <v>802</v>
      </c>
      <c r="AJ417" s="0" t="s">
        <v>220</v>
      </c>
      <c r="AK417" s="0" t="s">
        <v>220</v>
      </c>
      <c r="AM417" s="0" t="s">
        <v>802</v>
      </c>
    </row>
    <row r="418" customFormat="false" ht="15" hidden="false" customHeight="false" outlineLevel="0" collapsed="false">
      <c r="A418" s="151" t="s">
        <v>1598</v>
      </c>
      <c r="B418" s="0" t="s">
        <v>409</v>
      </c>
      <c r="C418" s="20" t="s">
        <v>410</v>
      </c>
      <c r="D418" s="20" t="s">
        <v>1599</v>
      </c>
      <c r="F418" s="143" t="s">
        <v>737</v>
      </c>
      <c r="K418" s="151" t="s">
        <v>131</v>
      </c>
      <c r="L418" s="0" t="n">
        <v>2400</v>
      </c>
      <c r="M418" s="0" t="s">
        <v>805</v>
      </c>
      <c r="N418" s="0" t="s">
        <v>801</v>
      </c>
      <c r="O418" s="0" t="n">
        <v>5</v>
      </c>
      <c r="P418" s="0" t="n">
        <v>0</v>
      </c>
      <c r="AB418" s="0" t="s">
        <v>211</v>
      </c>
      <c r="AE418" s="0" t="s">
        <v>211</v>
      </c>
      <c r="AG418" s="0" t="s">
        <v>220</v>
      </c>
      <c r="AH418" s="0" t="s">
        <v>220</v>
      </c>
      <c r="AI418" s="0" t="s">
        <v>802</v>
      </c>
      <c r="AJ418" s="0" t="s">
        <v>220</v>
      </c>
      <c r="AK418" s="0" t="s">
        <v>220</v>
      </c>
      <c r="AM418" s="0" t="s">
        <v>802</v>
      </c>
    </row>
    <row r="419" customFormat="false" ht="15" hidden="false" customHeight="false" outlineLevel="0" collapsed="false">
      <c r="A419" s="151" t="s">
        <v>1600</v>
      </c>
      <c r="B419" s="0" t="s">
        <v>409</v>
      </c>
      <c r="C419" s="20" t="s">
        <v>410</v>
      </c>
      <c r="D419" s="20" t="s">
        <v>1601</v>
      </c>
      <c r="F419" s="143" t="s">
        <v>737</v>
      </c>
      <c r="K419" s="151" t="s">
        <v>131</v>
      </c>
      <c r="L419" s="0" t="n">
        <v>2300</v>
      </c>
      <c r="M419" s="0" t="s">
        <v>809</v>
      </c>
      <c r="N419" s="0" t="s">
        <v>806</v>
      </c>
      <c r="O419" s="0" t="n">
        <v>5</v>
      </c>
      <c r="P419" s="0" t="n">
        <v>0</v>
      </c>
      <c r="AB419" s="0" t="s">
        <v>211</v>
      </c>
      <c r="AE419" s="0" t="s">
        <v>211</v>
      </c>
      <c r="AG419" s="0" t="s">
        <v>220</v>
      </c>
      <c r="AH419" s="0" t="s">
        <v>220</v>
      </c>
      <c r="AI419" s="0" t="s">
        <v>802</v>
      </c>
      <c r="AJ419" s="0" t="s">
        <v>220</v>
      </c>
      <c r="AK419" s="0" t="s">
        <v>220</v>
      </c>
      <c r="AM419" s="0" t="s">
        <v>802</v>
      </c>
    </row>
    <row r="420" customFormat="false" ht="15" hidden="false" customHeight="false" outlineLevel="0" collapsed="false">
      <c r="A420" s="151" t="s">
        <v>1602</v>
      </c>
      <c r="B420" s="0" t="s">
        <v>409</v>
      </c>
      <c r="C420" s="20" t="s">
        <v>410</v>
      </c>
      <c r="D420" s="20" t="s">
        <v>1603</v>
      </c>
      <c r="F420" s="143" t="s">
        <v>737</v>
      </c>
      <c r="K420" s="151" t="s">
        <v>131</v>
      </c>
      <c r="L420" s="0" t="n">
        <v>3700</v>
      </c>
      <c r="M420" s="0" t="s">
        <v>800</v>
      </c>
      <c r="N420" s="0" t="s">
        <v>801</v>
      </c>
      <c r="O420" s="0" t="n">
        <v>5</v>
      </c>
      <c r="P420" s="0" t="n">
        <v>0</v>
      </c>
      <c r="AB420" s="0" t="s">
        <v>211</v>
      </c>
      <c r="AE420" s="0" t="s">
        <v>211</v>
      </c>
      <c r="AG420" s="0" t="s">
        <v>220</v>
      </c>
      <c r="AH420" s="0" t="s">
        <v>220</v>
      </c>
      <c r="AI420" s="0" t="s">
        <v>802</v>
      </c>
      <c r="AJ420" s="0" t="s">
        <v>220</v>
      </c>
      <c r="AK420" s="0" t="s">
        <v>220</v>
      </c>
      <c r="AM420" s="0" t="s">
        <v>802</v>
      </c>
    </row>
    <row r="421" customFormat="false" ht="15" hidden="false" customHeight="false" outlineLevel="0" collapsed="false">
      <c r="A421" s="151" t="s">
        <v>1604</v>
      </c>
      <c r="B421" s="0" t="s">
        <v>409</v>
      </c>
      <c r="C421" s="20" t="s">
        <v>410</v>
      </c>
      <c r="D421" s="20" t="s">
        <v>1605</v>
      </c>
      <c r="F421" s="143" t="s">
        <v>739</v>
      </c>
      <c r="K421" s="151" t="s">
        <v>131</v>
      </c>
      <c r="L421" s="0" t="n">
        <v>3500</v>
      </c>
      <c r="M421" s="0" t="s">
        <v>805</v>
      </c>
      <c r="N421" s="0" t="s">
        <v>806</v>
      </c>
      <c r="O421" s="0" t="n">
        <v>5</v>
      </c>
      <c r="P421" s="0" t="n">
        <v>0</v>
      </c>
      <c r="AB421" s="0" t="s">
        <v>211</v>
      </c>
      <c r="AE421" s="0" t="s">
        <v>211</v>
      </c>
      <c r="AG421" s="0" t="s">
        <v>220</v>
      </c>
      <c r="AH421" s="0" t="s">
        <v>220</v>
      </c>
      <c r="AI421" s="0" t="s">
        <v>802</v>
      </c>
      <c r="AJ421" s="0" t="s">
        <v>220</v>
      </c>
      <c r="AK421" s="0" t="s">
        <v>220</v>
      </c>
      <c r="AM421" s="0" t="s">
        <v>802</v>
      </c>
    </row>
    <row r="422" customFormat="false" ht="15" hidden="false" customHeight="false" outlineLevel="0" collapsed="false">
      <c r="A422" s="151" t="s">
        <v>1606</v>
      </c>
      <c r="B422" s="0" t="s">
        <v>409</v>
      </c>
      <c r="C422" s="20" t="s">
        <v>410</v>
      </c>
      <c r="D422" s="20" t="s">
        <v>1607</v>
      </c>
      <c r="F422" s="143" t="s">
        <v>739</v>
      </c>
      <c r="K422" s="151" t="s">
        <v>131</v>
      </c>
      <c r="L422" s="0" t="n">
        <v>3700</v>
      </c>
      <c r="M422" s="0" t="s">
        <v>809</v>
      </c>
      <c r="N422" s="0" t="s">
        <v>801</v>
      </c>
      <c r="O422" s="0" t="n">
        <v>5</v>
      </c>
      <c r="P422" s="0" t="n">
        <v>0</v>
      </c>
      <c r="AB422" s="0" t="s">
        <v>211</v>
      </c>
      <c r="AE422" s="0" t="s">
        <v>211</v>
      </c>
      <c r="AG422" s="0" t="s">
        <v>220</v>
      </c>
      <c r="AH422" s="0" t="s">
        <v>220</v>
      </c>
      <c r="AI422" s="0" t="s">
        <v>802</v>
      </c>
      <c r="AJ422" s="0" t="s">
        <v>220</v>
      </c>
      <c r="AK422" s="0" t="s">
        <v>220</v>
      </c>
      <c r="AM422" s="0" t="s">
        <v>802</v>
      </c>
    </row>
    <row r="423" customFormat="false" ht="15" hidden="false" customHeight="false" outlineLevel="0" collapsed="false">
      <c r="A423" s="151" t="s">
        <v>1608</v>
      </c>
      <c r="B423" s="0" t="s">
        <v>409</v>
      </c>
      <c r="C423" s="20" t="s">
        <v>410</v>
      </c>
      <c r="D423" s="20" t="s">
        <v>1609</v>
      </c>
      <c r="F423" s="143" t="s">
        <v>739</v>
      </c>
      <c r="K423" s="151" t="s">
        <v>131</v>
      </c>
      <c r="L423" s="0" t="n">
        <v>3700</v>
      </c>
      <c r="M423" s="0" t="s">
        <v>800</v>
      </c>
      <c r="N423" s="0" t="s">
        <v>806</v>
      </c>
      <c r="O423" s="0" t="n">
        <v>5</v>
      </c>
      <c r="P423" s="0" t="n">
        <v>0</v>
      </c>
      <c r="AB423" s="0" t="s">
        <v>211</v>
      </c>
      <c r="AE423" s="0" t="s">
        <v>211</v>
      </c>
      <c r="AG423" s="0" t="s">
        <v>220</v>
      </c>
      <c r="AH423" s="0" t="s">
        <v>220</v>
      </c>
      <c r="AI423" s="0" t="s">
        <v>802</v>
      </c>
      <c r="AJ423" s="0" t="s">
        <v>220</v>
      </c>
      <c r="AK423" s="0" t="s">
        <v>220</v>
      </c>
      <c r="AM423" s="0" t="s">
        <v>802</v>
      </c>
    </row>
    <row r="424" customFormat="false" ht="15" hidden="false" customHeight="false" outlineLevel="0" collapsed="false">
      <c r="A424" s="151" t="s">
        <v>1610</v>
      </c>
      <c r="B424" s="0" t="s">
        <v>409</v>
      </c>
      <c r="C424" s="20" t="s">
        <v>410</v>
      </c>
      <c r="D424" s="20" t="s">
        <v>1611</v>
      </c>
      <c r="F424" s="143" t="s">
        <v>739</v>
      </c>
      <c r="K424" s="151" t="s">
        <v>131</v>
      </c>
      <c r="L424" s="0" t="n">
        <v>2400</v>
      </c>
      <c r="M424" s="0" t="s">
        <v>805</v>
      </c>
      <c r="N424" s="0" t="s">
        <v>801</v>
      </c>
      <c r="O424" s="0" t="n">
        <v>5</v>
      </c>
      <c r="P424" s="0" t="n">
        <v>0</v>
      </c>
      <c r="AB424" s="0" t="s">
        <v>211</v>
      </c>
      <c r="AE424" s="0" t="s">
        <v>211</v>
      </c>
      <c r="AG424" s="0" t="s">
        <v>220</v>
      </c>
      <c r="AH424" s="0" t="s">
        <v>220</v>
      </c>
      <c r="AI424" s="0" t="s">
        <v>802</v>
      </c>
      <c r="AJ424" s="0" t="s">
        <v>220</v>
      </c>
      <c r="AK424" s="0" t="s">
        <v>220</v>
      </c>
      <c r="AM424" s="0" t="s">
        <v>802</v>
      </c>
    </row>
    <row r="425" customFormat="false" ht="15" hidden="false" customHeight="false" outlineLevel="0" collapsed="false">
      <c r="A425" s="151" t="s">
        <v>1612</v>
      </c>
      <c r="B425" s="0" t="s">
        <v>409</v>
      </c>
      <c r="C425" s="20" t="s">
        <v>410</v>
      </c>
      <c r="D425" s="20" t="s">
        <v>1613</v>
      </c>
      <c r="F425" s="143" t="s">
        <v>739</v>
      </c>
      <c r="K425" s="151" t="s">
        <v>131</v>
      </c>
      <c r="L425" s="0" t="n">
        <v>2300</v>
      </c>
      <c r="M425" s="0" t="s">
        <v>809</v>
      </c>
      <c r="N425" s="0" t="s">
        <v>806</v>
      </c>
      <c r="O425" s="0" t="n">
        <v>5</v>
      </c>
      <c r="P425" s="0" t="n">
        <v>0</v>
      </c>
      <c r="AB425" s="0" t="s">
        <v>211</v>
      </c>
      <c r="AE425" s="0" t="s">
        <v>211</v>
      </c>
      <c r="AG425" s="0" t="s">
        <v>220</v>
      </c>
      <c r="AH425" s="0" t="s">
        <v>220</v>
      </c>
      <c r="AI425" s="0" t="s">
        <v>802</v>
      </c>
      <c r="AJ425" s="0" t="s">
        <v>220</v>
      </c>
      <c r="AK425" s="0" t="s">
        <v>220</v>
      </c>
      <c r="AM425" s="0" t="s">
        <v>802</v>
      </c>
    </row>
    <row r="426" customFormat="false" ht="15" hidden="false" customHeight="false" outlineLevel="0" collapsed="false">
      <c r="A426" s="151" t="s">
        <v>1614</v>
      </c>
      <c r="B426" s="0" t="s">
        <v>409</v>
      </c>
      <c r="C426" s="20" t="s">
        <v>410</v>
      </c>
      <c r="D426" s="20" t="s">
        <v>1615</v>
      </c>
      <c r="F426" s="143" t="s">
        <v>741</v>
      </c>
      <c r="K426" s="151" t="s">
        <v>799</v>
      </c>
      <c r="L426" s="0" t="n">
        <v>3700</v>
      </c>
      <c r="M426" s="0" t="s">
        <v>800</v>
      </c>
      <c r="N426" s="0" t="s">
        <v>801</v>
      </c>
      <c r="O426" s="0" t="n">
        <v>8</v>
      </c>
      <c r="P426" s="0" t="n">
        <v>0</v>
      </c>
      <c r="AB426" s="0" t="s">
        <v>211</v>
      </c>
      <c r="AE426" s="0" t="s">
        <v>211</v>
      </c>
      <c r="AG426" s="0" t="s">
        <v>220</v>
      </c>
      <c r="AH426" s="0" t="s">
        <v>220</v>
      </c>
      <c r="AI426" s="0" t="s">
        <v>802</v>
      </c>
      <c r="AJ426" s="0" t="s">
        <v>220</v>
      </c>
      <c r="AK426" s="0" t="s">
        <v>220</v>
      </c>
      <c r="AM426" s="0" t="s">
        <v>802</v>
      </c>
    </row>
    <row r="427" customFormat="false" ht="15" hidden="false" customHeight="false" outlineLevel="0" collapsed="false">
      <c r="A427" s="151" t="s">
        <v>1616</v>
      </c>
      <c r="B427" s="0" t="s">
        <v>409</v>
      </c>
      <c r="C427" s="20" t="s">
        <v>410</v>
      </c>
      <c r="D427" s="20" t="s">
        <v>1617</v>
      </c>
      <c r="F427" s="143" t="s">
        <v>741</v>
      </c>
      <c r="K427" s="151" t="s">
        <v>799</v>
      </c>
      <c r="L427" s="0" t="n">
        <v>3500</v>
      </c>
      <c r="M427" s="0" t="s">
        <v>805</v>
      </c>
      <c r="N427" s="0" t="s">
        <v>806</v>
      </c>
      <c r="O427" s="0" t="n">
        <v>8</v>
      </c>
      <c r="P427" s="0" t="n">
        <v>0</v>
      </c>
      <c r="AB427" s="0" t="s">
        <v>211</v>
      </c>
      <c r="AE427" s="0" t="s">
        <v>211</v>
      </c>
      <c r="AG427" s="0" t="s">
        <v>220</v>
      </c>
      <c r="AH427" s="0" t="s">
        <v>220</v>
      </c>
      <c r="AI427" s="0" t="s">
        <v>802</v>
      </c>
      <c r="AJ427" s="0" t="s">
        <v>220</v>
      </c>
      <c r="AK427" s="0" t="s">
        <v>220</v>
      </c>
      <c r="AM427" s="0" t="s">
        <v>802</v>
      </c>
    </row>
    <row r="428" customFormat="false" ht="15" hidden="false" customHeight="false" outlineLevel="0" collapsed="false">
      <c r="A428" s="151" t="s">
        <v>1618</v>
      </c>
      <c r="B428" s="0" t="s">
        <v>409</v>
      </c>
      <c r="C428" s="20" t="s">
        <v>410</v>
      </c>
      <c r="D428" s="20" t="s">
        <v>1619</v>
      </c>
      <c r="F428" s="143" t="s">
        <v>741</v>
      </c>
      <c r="K428" s="151" t="s">
        <v>799</v>
      </c>
      <c r="L428" s="0" t="n">
        <v>3700</v>
      </c>
      <c r="M428" s="0" t="s">
        <v>809</v>
      </c>
      <c r="N428" s="0" t="s">
        <v>801</v>
      </c>
      <c r="O428" s="0" t="n">
        <v>8</v>
      </c>
      <c r="P428" s="0" t="n">
        <v>0</v>
      </c>
      <c r="AB428" s="0" t="s">
        <v>211</v>
      </c>
      <c r="AE428" s="0" t="s">
        <v>211</v>
      </c>
      <c r="AG428" s="0" t="s">
        <v>220</v>
      </c>
      <c r="AH428" s="0" t="s">
        <v>220</v>
      </c>
      <c r="AI428" s="0" t="s">
        <v>802</v>
      </c>
      <c r="AJ428" s="0" t="s">
        <v>220</v>
      </c>
      <c r="AK428" s="0" t="s">
        <v>220</v>
      </c>
      <c r="AM428" s="0" t="s">
        <v>802</v>
      </c>
    </row>
    <row r="429" customFormat="false" ht="15" hidden="false" customHeight="false" outlineLevel="0" collapsed="false">
      <c r="A429" s="151" t="s">
        <v>1620</v>
      </c>
      <c r="B429" s="0" t="s">
        <v>409</v>
      </c>
      <c r="C429" s="20" t="s">
        <v>410</v>
      </c>
      <c r="D429" s="20" t="s">
        <v>1621</v>
      </c>
      <c r="F429" s="143" t="s">
        <v>741</v>
      </c>
      <c r="K429" s="151" t="s">
        <v>799</v>
      </c>
      <c r="L429" s="0" t="n">
        <v>3700</v>
      </c>
      <c r="M429" s="0" t="s">
        <v>800</v>
      </c>
      <c r="N429" s="0" t="s">
        <v>806</v>
      </c>
      <c r="O429" s="0" t="n">
        <v>8</v>
      </c>
      <c r="P429" s="0" t="n">
        <v>0</v>
      </c>
      <c r="AB429" s="0" t="s">
        <v>211</v>
      </c>
      <c r="AE429" s="0" t="s">
        <v>211</v>
      </c>
      <c r="AG429" s="0" t="s">
        <v>220</v>
      </c>
      <c r="AH429" s="0" t="s">
        <v>220</v>
      </c>
      <c r="AI429" s="0" t="s">
        <v>802</v>
      </c>
      <c r="AJ429" s="0" t="s">
        <v>220</v>
      </c>
      <c r="AK429" s="0" t="s">
        <v>220</v>
      </c>
      <c r="AM429" s="0" t="s">
        <v>802</v>
      </c>
    </row>
    <row r="430" customFormat="false" ht="15" hidden="false" customHeight="false" outlineLevel="0" collapsed="false">
      <c r="A430" s="151" t="s">
        <v>1622</v>
      </c>
      <c r="B430" s="0" t="s">
        <v>409</v>
      </c>
      <c r="C430" s="20" t="s">
        <v>410</v>
      </c>
      <c r="D430" s="20" t="s">
        <v>1623</v>
      </c>
      <c r="F430" s="143" t="s">
        <v>743</v>
      </c>
      <c r="K430" s="151" t="s">
        <v>134</v>
      </c>
      <c r="L430" s="0" t="n">
        <v>2400</v>
      </c>
      <c r="M430" s="0" t="s">
        <v>805</v>
      </c>
      <c r="N430" s="0" t="s">
        <v>801</v>
      </c>
      <c r="O430" s="0" t="n">
        <v>16</v>
      </c>
      <c r="P430" s="0" t="n">
        <v>0</v>
      </c>
      <c r="AC430" s="0" t="s">
        <v>211</v>
      </c>
      <c r="AD430" s="0" t="s">
        <v>802</v>
      </c>
      <c r="AE430" s="0" t="s">
        <v>211</v>
      </c>
      <c r="AF430" s="0" t="s">
        <v>220</v>
      </c>
      <c r="AI430" s="0" t="s">
        <v>802</v>
      </c>
      <c r="AL430" s="0" t="s">
        <v>220</v>
      </c>
      <c r="AM430" s="0" t="s">
        <v>802</v>
      </c>
    </row>
    <row r="431" customFormat="false" ht="15" hidden="false" customHeight="false" outlineLevel="0" collapsed="false">
      <c r="A431" s="151" t="s">
        <v>1624</v>
      </c>
      <c r="B431" s="0" t="s">
        <v>409</v>
      </c>
      <c r="C431" s="20" t="s">
        <v>410</v>
      </c>
      <c r="D431" s="20" t="s">
        <v>1625</v>
      </c>
      <c r="F431" s="143" t="s">
        <v>743</v>
      </c>
      <c r="K431" s="151" t="s">
        <v>134</v>
      </c>
      <c r="L431" s="0" t="n">
        <v>2300</v>
      </c>
      <c r="M431" s="0" t="s">
        <v>809</v>
      </c>
      <c r="N431" s="0" t="s">
        <v>806</v>
      </c>
      <c r="O431" s="0" t="n">
        <v>16</v>
      </c>
      <c r="P431" s="0" t="n">
        <v>0</v>
      </c>
      <c r="AC431" s="0" t="s">
        <v>211</v>
      </c>
      <c r="AD431" s="0" t="s">
        <v>802</v>
      </c>
      <c r="AE431" s="0" t="s">
        <v>211</v>
      </c>
      <c r="AF431" s="0" t="s">
        <v>220</v>
      </c>
      <c r="AI431" s="0" t="s">
        <v>802</v>
      </c>
      <c r="AL431" s="0" t="s">
        <v>220</v>
      </c>
      <c r="AM431" s="0" t="s">
        <v>802</v>
      </c>
    </row>
    <row r="432" customFormat="false" ht="15" hidden="false" customHeight="false" outlineLevel="0" collapsed="false">
      <c r="A432" s="151" t="s">
        <v>1626</v>
      </c>
      <c r="B432" s="0" t="s">
        <v>409</v>
      </c>
      <c r="C432" s="20" t="s">
        <v>410</v>
      </c>
      <c r="D432" s="20" t="s">
        <v>1627</v>
      </c>
      <c r="F432" s="143" t="s">
        <v>745</v>
      </c>
      <c r="K432" s="151" t="s">
        <v>799</v>
      </c>
      <c r="L432" s="0" t="n">
        <v>3700</v>
      </c>
      <c r="M432" s="0" t="s">
        <v>800</v>
      </c>
      <c r="N432" s="0" t="s">
        <v>801</v>
      </c>
      <c r="O432" s="0" t="n">
        <v>8</v>
      </c>
      <c r="P432" s="0" t="n">
        <v>0</v>
      </c>
      <c r="AB432" s="0" t="s">
        <v>211</v>
      </c>
      <c r="AE432" s="0" t="s">
        <v>211</v>
      </c>
      <c r="AG432" s="0" t="s">
        <v>220</v>
      </c>
      <c r="AH432" s="0" t="s">
        <v>220</v>
      </c>
      <c r="AI432" s="0" t="s">
        <v>802</v>
      </c>
      <c r="AJ432" s="0" t="s">
        <v>220</v>
      </c>
      <c r="AK432" s="0" t="s">
        <v>220</v>
      </c>
      <c r="AM432" s="0" t="s">
        <v>802</v>
      </c>
    </row>
    <row r="433" customFormat="false" ht="15" hidden="false" customHeight="false" outlineLevel="0" collapsed="false">
      <c r="A433" s="151" t="s">
        <v>1628</v>
      </c>
      <c r="B433" s="0" t="s">
        <v>409</v>
      </c>
      <c r="C433" s="20" t="s">
        <v>410</v>
      </c>
      <c r="D433" s="20" t="s">
        <v>1629</v>
      </c>
      <c r="F433" s="143" t="s">
        <v>745</v>
      </c>
      <c r="K433" s="151" t="s">
        <v>799</v>
      </c>
      <c r="L433" s="0" t="n">
        <v>3500</v>
      </c>
      <c r="M433" s="0" t="s">
        <v>805</v>
      </c>
      <c r="N433" s="0" t="s">
        <v>806</v>
      </c>
      <c r="O433" s="0" t="n">
        <v>8</v>
      </c>
      <c r="P433" s="0" t="n">
        <v>0</v>
      </c>
      <c r="AB433" s="0" t="s">
        <v>211</v>
      </c>
      <c r="AE433" s="0" t="s">
        <v>211</v>
      </c>
      <c r="AG433" s="0" t="s">
        <v>220</v>
      </c>
      <c r="AH433" s="0" t="s">
        <v>220</v>
      </c>
      <c r="AI433" s="0" t="s">
        <v>802</v>
      </c>
      <c r="AJ433" s="0" t="s">
        <v>220</v>
      </c>
      <c r="AK433" s="0" t="s">
        <v>220</v>
      </c>
      <c r="AM433" s="0" t="s">
        <v>802</v>
      </c>
    </row>
    <row r="434" customFormat="false" ht="15" hidden="false" customHeight="false" outlineLevel="0" collapsed="false">
      <c r="A434" s="151" t="s">
        <v>1630</v>
      </c>
      <c r="B434" s="0" t="s">
        <v>409</v>
      </c>
      <c r="C434" s="20" t="s">
        <v>410</v>
      </c>
      <c r="D434" s="20" t="s">
        <v>1631</v>
      </c>
      <c r="F434" s="143" t="s">
        <v>747</v>
      </c>
      <c r="K434" s="151" t="s">
        <v>144</v>
      </c>
      <c r="L434" s="0" t="n">
        <v>3700</v>
      </c>
      <c r="M434" s="0" t="s">
        <v>809</v>
      </c>
      <c r="N434" s="0" t="s">
        <v>801</v>
      </c>
      <c r="O434" s="0" t="n">
        <v>5</v>
      </c>
      <c r="P434" s="0" t="n">
        <v>0</v>
      </c>
      <c r="AN434" s="0" t="s">
        <v>802</v>
      </c>
      <c r="AO434" s="0" t="s">
        <v>802</v>
      </c>
      <c r="AP434" s="0" t="s">
        <v>802</v>
      </c>
    </row>
    <row r="435" customFormat="false" ht="15" hidden="false" customHeight="false" outlineLevel="0" collapsed="false">
      <c r="A435" s="151" t="s">
        <v>1632</v>
      </c>
      <c r="B435" s="0" t="s">
        <v>409</v>
      </c>
      <c r="C435" s="20" t="s">
        <v>410</v>
      </c>
      <c r="D435" s="20" t="s">
        <v>1633</v>
      </c>
      <c r="F435" s="143" t="s">
        <v>747</v>
      </c>
      <c r="K435" s="151" t="s">
        <v>144</v>
      </c>
      <c r="L435" s="0" t="n">
        <v>3700</v>
      </c>
      <c r="M435" s="0" t="s">
        <v>800</v>
      </c>
      <c r="N435" s="0" t="s">
        <v>806</v>
      </c>
      <c r="O435" s="0" t="n">
        <v>5</v>
      </c>
      <c r="P435" s="0" t="n">
        <v>0</v>
      </c>
      <c r="AN435" s="0" t="s">
        <v>802</v>
      </c>
      <c r="AO435" s="0" t="s">
        <v>802</v>
      </c>
      <c r="AP435" s="0" t="s">
        <v>802</v>
      </c>
    </row>
    <row r="436" customFormat="false" ht="15" hidden="false" customHeight="false" outlineLevel="0" collapsed="false">
      <c r="A436" s="151" t="s">
        <v>1634</v>
      </c>
      <c r="B436" s="0" t="s">
        <v>409</v>
      </c>
      <c r="C436" s="20" t="s">
        <v>410</v>
      </c>
      <c r="D436" s="20" t="s">
        <v>1635</v>
      </c>
      <c r="F436" s="143" t="s">
        <v>747</v>
      </c>
      <c r="K436" s="151" t="s">
        <v>144</v>
      </c>
      <c r="L436" s="0" t="n">
        <v>2400</v>
      </c>
      <c r="M436" s="0" t="s">
        <v>805</v>
      </c>
      <c r="N436" s="0" t="s">
        <v>801</v>
      </c>
      <c r="O436" s="0" t="n">
        <v>5</v>
      </c>
      <c r="P436" s="0" t="n">
        <v>0</v>
      </c>
      <c r="AN436" s="0" t="s">
        <v>802</v>
      </c>
      <c r="AO436" s="0" t="s">
        <v>802</v>
      </c>
      <c r="AP436" s="0" t="s">
        <v>802</v>
      </c>
    </row>
    <row r="437" customFormat="false" ht="15" hidden="false" customHeight="false" outlineLevel="0" collapsed="false">
      <c r="A437" s="151" t="s">
        <v>1636</v>
      </c>
      <c r="B437" s="0" t="s">
        <v>409</v>
      </c>
      <c r="C437" s="20" t="s">
        <v>410</v>
      </c>
      <c r="D437" s="20" t="s">
        <v>1637</v>
      </c>
      <c r="F437" s="143" t="s">
        <v>749</v>
      </c>
      <c r="K437" s="151" t="s">
        <v>799</v>
      </c>
      <c r="L437" s="0" t="n">
        <v>2300</v>
      </c>
      <c r="M437" s="0" t="s">
        <v>809</v>
      </c>
      <c r="N437" s="0" t="s">
        <v>806</v>
      </c>
      <c r="O437" s="0" t="n">
        <v>8</v>
      </c>
      <c r="P437" s="0" t="n">
        <v>0</v>
      </c>
      <c r="AB437" s="0" t="s">
        <v>211</v>
      </c>
      <c r="AE437" s="0" t="s">
        <v>211</v>
      </c>
      <c r="AG437" s="0" t="s">
        <v>220</v>
      </c>
      <c r="AH437" s="0" t="s">
        <v>220</v>
      </c>
      <c r="AI437" s="0" t="s">
        <v>802</v>
      </c>
      <c r="AJ437" s="0" t="s">
        <v>220</v>
      </c>
      <c r="AK437" s="0" t="s">
        <v>220</v>
      </c>
      <c r="AM437" s="0" t="s">
        <v>802</v>
      </c>
    </row>
    <row r="438" customFormat="false" ht="15" hidden="false" customHeight="false" outlineLevel="0" collapsed="false">
      <c r="A438" s="151" t="s">
        <v>1638</v>
      </c>
      <c r="B438" s="0" t="s">
        <v>409</v>
      </c>
      <c r="C438" s="20" t="s">
        <v>410</v>
      </c>
      <c r="D438" s="20" t="s">
        <v>1639</v>
      </c>
      <c r="F438" s="143" t="s">
        <v>749</v>
      </c>
      <c r="K438" s="151" t="s">
        <v>799</v>
      </c>
      <c r="L438" s="0" t="n">
        <v>3700</v>
      </c>
      <c r="M438" s="0" t="s">
        <v>800</v>
      </c>
      <c r="N438" s="0" t="s">
        <v>801</v>
      </c>
      <c r="O438" s="0" t="n">
        <v>8</v>
      </c>
      <c r="P438" s="0" t="n">
        <v>0</v>
      </c>
      <c r="AB438" s="0" t="s">
        <v>211</v>
      </c>
      <c r="AE438" s="0" t="s">
        <v>211</v>
      </c>
      <c r="AG438" s="0" t="s">
        <v>220</v>
      </c>
      <c r="AH438" s="0" t="s">
        <v>220</v>
      </c>
      <c r="AI438" s="0" t="s">
        <v>802</v>
      </c>
      <c r="AJ438" s="0" t="s">
        <v>220</v>
      </c>
      <c r="AK438" s="0" t="s">
        <v>220</v>
      </c>
      <c r="AM438" s="0" t="s">
        <v>802</v>
      </c>
    </row>
    <row r="439" customFormat="false" ht="15" hidden="false" customHeight="false" outlineLevel="0" collapsed="false">
      <c r="A439" s="151" t="s">
        <v>1640</v>
      </c>
      <c r="B439" s="0" t="s">
        <v>409</v>
      </c>
      <c r="C439" s="20" t="s">
        <v>410</v>
      </c>
      <c r="D439" s="20" t="s">
        <v>1641</v>
      </c>
      <c r="F439" s="143" t="s">
        <v>749</v>
      </c>
      <c r="K439" s="151" t="s">
        <v>799</v>
      </c>
      <c r="L439" s="0" t="n">
        <v>3500</v>
      </c>
      <c r="M439" s="0" t="s">
        <v>805</v>
      </c>
      <c r="N439" s="0" t="s">
        <v>806</v>
      </c>
      <c r="O439" s="0" t="n">
        <v>8</v>
      </c>
      <c r="P439" s="0" t="n">
        <v>0</v>
      </c>
      <c r="AB439" s="0" t="s">
        <v>211</v>
      </c>
      <c r="AE439" s="0" t="s">
        <v>211</v>
      </c>
      <c r="AG439" s="0" t="s">
        <v>220</v>
      </c>
      <c r="AH439" s="0" t="s">
        <v>220</v>
      </c>
      <c r="AI439" s="0" t="s">
        <v>802</v>
      </c>
      <c r="AJ439" s="0" t="s">
        <v>220</v>
      </c>
      <c r="AK439" s="0" t="s">
        <v>220</v>
      </c>
      <c r="AM439" s="0" t="s">
        <v>802</v>
      </c>
    </row>
    <row r="440" customFormat="false" ht="15" hidden="false" customHeight="false" outlineLevel="0" collapsed="false">
      <c r="A440" s="151" t="s">
        <v>1642</v>
      </c>
      <c r="B440" s="0" t="s">
        <v>409</v>
      </c>
      <c r="C440" s="20" t="s">
        <v>410</v>
      </c>
      <c r="D440" s="20" t="s">
        <v>1643</v>
      </c>
      <c r="F440" s="143" t="s">
        <v>749</v>
      </c>
      <c r="K440" s="151" t="s">
        <v>799</v>
      </c>
      <c r="L440" s="0" t="n">
        <v>3700</v>
      </c>
      <c r="M440" s="0" t="s">
        <v>809</v>
      </c>
      <c r="N440" s="0" t="s">
        <v>801</v>
      </c>
      <c r="O440" s="0" t="n">
        <v>8</v>
      </c>
      <c r="P440" s="0" t="n">
        <v>0</v>
      </c>
      <c r="AB440" s="0" t="s">
        <v>211</v>
      </c>
      <c r="AE440" s="0" t="s">
        <v>211</v>
      </c>
      <c r="AG440" s="0" t="s">
        <v>220</v>
      </c>
      <c r="AH440" s="0" t="s">
        <v>220</v>
      </c>
      <c r="AI440" s="0" t="s">
        <v>802</v>
      </c>
      <c r="AJ440" s="0" t="s">
        <v>220</v>
      </c>
      <c r="AK440" s="0" t="s">
        <v>220</v>
      </c>
      <c r="AM440" s="0" t="s">
        <v>802</v>
      </c>
    </row>
    <row r="441" customFormat="false" ht="15" hidden="false" customHeight="false" outlineLevel="0" collapsed="false">
      <c r="A441" s="151" t="s">
        <v>1644</v>
      </c>
      <c r="B441" s="0" t="s">
        <v>409</v>
      </c>
      <c r="C441" s="20" t="s">
        <v>410</v>
      </c>
      <c r="D441" s="20" t="s">
        <v>1645</v>
      </c>
      <c r="F441" s="143" t="s">
        <v>751</v>
      </c>
      <c r="K441" s="151" t="s">
        <v>799</v>
      </c>
      <c r="L441" s="0" t="n">
        <v>3700</v>
      </c>
      <c r="M441" s="0" t="s">
        <v>800</v>
      </c>
      <c r="N441" s="0" t="s">
        <v>806</v>
      </c>
      <c r="O441" s="0" t="n">
        <v>8</v>
      </c>
      <c r="P441" s="0" t="n">
        <v>0</v>
      </c>
      <c r="AB441" s="0" t="s">
        <v>211</v>
      </c>
      <c r="AE441" s="0" t="s">
        <v>211</v>
      </c>
      <c r="AG441" s="0" t="s">
        <v>220</v>
      </c>
      <c r="AH441" s="0" t="s">
        <v>220</v>
      </c>
      <c r="AI441" s="0" t="s">
        <v>802</v>
      </c>
      <c r="AJ441" s="0" t="s">
        <v>220</v>
      </c>
      <c r="AK441" s="0" t="s">
        <v>220</v>
      </c>
      <c r="AM441" s="0" t="s">
        <v>802</v>
      </c>
    </row>
    <row r="442" customFormat="false" ht="15" hidden="false" customHeight="false" outlineLevel="0" collapsed="false">
      <c r="A442" s="151" t="s">
        <v>1646</v>
      </c>
      <c r="B442" s="0" t="s">
        <v>409</v>
      </c>
      <c r="C442" s="20" t="s">
        <v>410</v>
      </c>
      <c r="D442" s="20" t="s">
        <v>1647</v>
      </c>
      <c r="F442" s="143" t="s">
        <v>751</v>
      </c>
      <c r="K442" s="151" t="s">
        <v>799</v>
      </c>
      <c r="L442" s="0" t="n">
        <v>2400</v>
      </c>
      <c r="M442" s="0" t="s">
        <v>805</v>
      </c>
      <c r="N442" s="0" t="s">
        <v>801</v>
      </c>
      <c r="O442" s="0" t="n">
        <v>8</v>
      </c>
      <c r="P442" s="0" t="n">
        <v>0</v>
      </c>
      <c r="AB442" s="0" t="s">
        <v>211</v>
      </c>
      <c r="AE442" s="0" t="s">
        <v>211</v>
      </c>
      <c r="AG442" s="0" t="s">
        <v>220</v>
      </c>
      <c r="AH442" s="0" t="s">
        <v>220</v>
      </c>
      <c r="AI442" s="0" t="s">
        <v>802</v>
      </c>
      <c r="AJ442" s="0" t="s">
        <v>220</v>
      </c>
      <c r="AK442" s="0" t="s">
        <v>220</v>
      </c>
      <c r="AM442" s="0" t="s">
        <v>802</v>
      </c>
    </row>
    <row r="443" customFormat="false" ht="15" hidden="false" customHeight="false" outlineLevel="0" collapsed="false">
      <c r="A443" s="151" t="s">
        <v>1648</v>
      </c>
      <c r="B443" s="0" t="s">
        <v>409</v>
      </c>
      <c r="C443" s="20" t="s">
        <v>410</v>
      </c>
      <c r="D443" s="20" t="s">
        <v>1649</v>
      </c>
      <c r="F443" s="143" t="s">
        <v>753</v>
      </c>
      <c r="K443" s="151" t="s">
        <v>799</v>
      </c>
      <c r="L443" s="0" t="n">
        <v>2300</v>
      </c>
      <c r="M443" s="0" t="s">
        <v>809</v>
      </c>
      <c r="N443" s="0" t="s">
        <v>806</v>
      </c>
      <c r="O443" s="0" t="n">
        <v>8</v>
      </c>
      <c r="P443" s="0" t="n">
        <v>0</v>
      </c>
      <c r="AB443" s="0" t="s">
        <v>211</v>
      </c>
      <c r="AE443" s="0" t="s">
        <v>211</v>
      </c>
      <c r="AG443" s="0" t="s">
        <v>220</v>
      </c>
      <c r="AH443" s="0" t="s">
        <v>220</v>
      </c>
      <c r="AI443" s="0" t="s">
        <v>802</v>
      </c>
      <c r="AJ443" s="0" t="s">
        <v>220</v>
      </c>
      <c r="AK443" s="0" t="s">
        <v>220</v>
      </c>
      <c r="AM443" s="0" t="s">
        <v>802</v>
      </c>
    </row>
    <row r="444" customFormat="false" ht="15" hidden="false" customHeight="false" outlineLevel="0" collapsed="false">
      <c r="A444" s="151" t="s">
        <v>1650</v>
      </c>
      <c r="B444" s="0" t="s">
        <v>409</v>
      </c>
      <c r="C444" s="20" t="s">
        <v>410</v>
      </c>
      <c r="D444" s="20" t="s">
        <v>1651</v>
      </c>
      <c r="F444" s="143" t="s">
        <v>753</v>
      </c>
      <c r="K444" s="151" t="s">
        <v>799</v>
      </c>
      <c r="L444" s="0" t="n">
        <v>3700</v>
      </c>
      <c r="M444" s="0" t="s">
        <v>800</v>
      </c>
      <c r="N444" s="0" t="s">
        <v>801</v>
      </c>
      <c r="O444" s="0" t="n">
        <v>8</v>
      </c>
      <c r="P444" s="0" t="n">
        <v>0</v>
      </c>
      <c r="AB444" s="0" t="s">
        <v>211</v>
      </c>
      <c r="AE444" s="0" t="s">
        <v>211</v>
      </c>
      <c r="AG444" s="0" t="s">
        <v>220</v>
      </c>
      <c r="AH444" s="0" t="s">
        <v>220</v>
      </c>
      <c r="AI444" s="0" t="s">
        <v>802</v>
      </c>
      <c r="AJ444" s="0" t="s">
        <v>220</v>
      </c>
      <c r="AK444" s="0" t="s">
        <v>220</v>
      </c>
      <c r="AM444" s="0" t="s">
        <v>802</v>
      </c>
    </row>
    <row r="445" customFormat="false" ht="15" hidden="false" customHeight="false" outlineLevel="0" collapsed="false">
      <c r="A445" s="151" t="s">
        <v>1652</v>
      </c>
      <c r="B445" s="0" t="s">
        <v>409</v>
      </c>
      <c r="C445" s="20" t="s">
        <v>410</v>
      </c>
      <c r="D445" s="20" t="s">
        <v>1653</v>
      </c>
      <c r="F445" s="143" t="s">
        <v>755</v>
      </c>
      <c r="K445" s="151" t="s">
        <v>799</v>
      </c>
      <c r="L445" s="0" t="n">
        <v>3500</v>
      </c>
      <c r="M445" s="0" t="s">
        <v>805</v>
      </c>
      <c r="N445" s="0" t="s">
        <v>806</v>
      </c>
      <c r="O445" s="0" t="n">
        <v>8</v>
      </c>
      <c r="P445" s="0" t="n">
        <v>0</v>
      </c>
      <c r="AB445" s="0" t="s">
        <v>211</v>
      </c>
      <c r="AE445" s="0" t="s">
        <v>211</v>
      </c>
      <c r="AG445" s="0" t="s">
        <v>220</v>
      </c>
      <c r="AH445" s="0" t="s">
        <v>220</v>
      </c>
      <c r="AI445" s="0" t="s">
        <v>802</v>
      </c>
      <c r="AJ445" s="0" t="s">
        <v>220</v>
      </c>
      <c r="AK445" s="0" t="s">
        <v>220</v>
      </c>
      <c r="AM445" s="0" t="s">
        <v>802</v>
      </c>
    </row>
    <row r="446" customFormat="false" ht="15" hidden="false" customHeight="false" outlineLevel="0" collapsed="false">
      <c r="A446" s="151" t="s">
        <v>1654</v>
      </c>
      <c r="B446" s="0" t="s">
        <v>409</v>
      </c>
      <c r="C446" s="20" t="s">
        <v>410</v>
      </c>
      <c r="D446" s="20" t="n">
        <v>86</v>
      </c>
      <c r="F446" s="143" t="n">
        <v>86</v>
      </c>
      <c r="K446" s="151" t="s">
        <v>799</v>
      </c>
      <c r="L446" s="0" t="n">
        <v>3700</v>
      </c>
      <c r="M446" s="0" t="s">
        <v>809</v>
      </c>
      <c r="N446" s="0" t="s">
        <v>801</v>
      </c>
      <c r="O446" s="0" t="n">
        <v>8</v>
      </c>
      <c r="P446" s="0" t="n">
        <v>0</v>
      </c>
      <c r="AB446" s="0" t="s">
        <v>211</v>
      </c>
      <c r="AE446" s="0" t="s">
        <v>211</v>
      </c>
      <c r="AG446" s="0" t="s">
        <v>220</v>
      </c>
      <c r="AH446" s="0" t="s">
        <v>220</v>
      </c>
      <c r="AI446" s="0" t="s">
        <v>802</v>
      </c>
      <c r="AJ446" s="0" t="s">
        <v>220</v>
      </c>
      <c r="AK446" s="0" t="s">
        <v>220</v>
      </c>
      <c r="AM446" s="0" t="s">
        <v>802</v>
      </c>
    </row>
    <row r="447" customFormat="false" ht="15" hidden="false" customHeight="false" outlineLevel="0" collapsed="false">
      <c r="A447" s="151" t="s">
        <v>1655</v>
      </c>
      <c r="B447" s="0" t="s">
        <v>409</v>
      </c>
      <c r="C447" s="20" t="s">
        <v>410</v>
      </c>
      <c r="D447" s="20" t="s">
        <v>1656</v>
      </c>
      <c r="F447" s="143" t="s">
        <v>759</v>
      </c>
      <c r="K447" s="151" t="s">
        <v>131</v>
      </c>
      <c r="L447" s="0" t="n">
        <v>3700</v>
      </c>
      <c r="M447" s="0" t="s">
        <v>800</v>
      </c>
      <c r="N447" s="0" t="s">
        <v>806</v>
      </c>
      <c r="O447" s="0" t="n">
        <v>5</v>
      </c>
      <c r="P447" s="0" t="n">
        <v>0</v>
      </c>
      <c r="AB447" s="0" t="s">
        <v>211</v>
      </c>
      <c r="AE447" s="0" t="s">
        <v>211</v>
      </c>
      <c r="AG447" s="0" t="s">
        <v>220</v>
      </c>
      <c r="AH447" s="0" t="s">
        <v>220</v>
      </c>
      <c r="AI447" s="0" t="s">
        <v>802</v>
      </c>
      <c r="AJ447" s="0" t="s">
        <v>220</v>
      </c>
      <c r="AK447" s="0" t="s">
        <v>220</v>
      </c>
      <c r="AM447" s="0" t="s">
        <v>802</v>
      </c>
    </row>
    <row r="448" customFormat="false" ht="15" hidden="false" customHeight="false" outlineLevel="0" collapsed="false">
      <c r="A448" s="151" t="s">
        <v>1657</v>
      </c>
      <c r="B448" s="0" t="s">
        <v>409</v>
      </c>
      <c r="C448" s="20" t="s">
        <v>410</v>
      </c>
      <c r="D448" s="20" t="s">
        <v>1658</v>
      </c>
      <c r="F448" s="143" t="s">
        <v>759</v>
      </c>
      <c r="K448" s="151" t="s">
        <v>131</v>
      </c>
      <c r="L448" s="0" t="n">
        <v>2400</v>
      </c>
      <c r="M448" s="0" t="s">
        <v>805</v>
      </c>
      <c r="N448" s="0" t="s">
        <v>801</v>
      </c>
      <c r="O448" s="0" t="n">
        <v>5</v>
      </c>
      <c r="P448" s="0" t="n">
        <v>0</v>
      </c>
      <c r="AB448" s="0" t="s">
        <v>211</v>
      </c>
      <c r="AE448" s="0" t="s">
        <v>211</v>
      </c>
      <c r="AG448" s="0" t="s">
        <v>220</v>
      </c>
      <c r="AH448" s="0" t="s">
        <v>220</v>
      </c>
      <c r="AI448" s="0" t="s">
        <v>802</v>
      </c>
      <c r="AJ448" s="0" t="s">
        <v>220</v>
      </c>
      <c r="AK448" s="0" t="s">
        <v>220</v>
      </c>
      <c r="AM448" s="0" t="s">
        <v>802</v>
      </c>
    </row>
    <row r="449" customFormat="false" ht="15" hidden="false" customHeight="false" outlineLevel="0" collapsed="false">
      <c r="A449" s="151" t="s">
        <v>1659</v>
      </c>
      <c r="B449" s="0" t="s">
        <v>409</v>
      </c>
      <c r="C449" s="20" t="s">
        <v>410</v>
      </c>
      <c r="D449" s="20" t="s">
        <v>1660</v>
      </c>
      <c r="F449" s="143" t="s">
        <v>759</v>
      </c>
      <c r="K449" s="151" t="s">
        <v>131</v>
      </c>
      <c r="L449" s="0" t="n">
        <v>2300</v>
      </c>
      <c r="M449" s="0" t="s">
        <v>809</v>
      </c>
      <c r="N449" s="0" t="s">
        <v>806</v>
      </c>
      <c r="O449" s="0" t="n">
        <v>5</v>
      </c>
      <c r="P449" s="0" t="n">
        <v>0</v>
      </c>
      <c r="AB449" s="0" t="s">
        <v>211</v>
      </c>
      <c r="AE449" s="0" t="s">
        <v>211</v>
      </c>
      <c r="AG449" s="0" t="s">
        <v>220</v>
      </c>
      <c r="AH449" s="0" t="s">
        <v>220</v>
      </c>
      <c r="AI449" s="0" t="s">
        <v>802</v>
      </c>
      <c r="AJ449" s="0" t="s">
        <v>220</v>
      </c>
      <c r="AK449" s="0" t="s">
        <v>220</v>
      </c>
      <c r="AM449" s="0" t="s">
        <v>802</v>
      </c>
    </row>
    <row r="450" customFormat="false" ht="15" hidden="false" customHeight="false" outlineLevel="0" collapsed="false">
      <c r="A450" s="151" t="s">
        <v>1661</v>
      </c>
      <c r="B450" s="0" t="s">
        <v>409</v>
      </c>
      <c r="C450" s="20" t="s">
        <v>410</v>
      </c>
      <c r="D450" s="20" t="s">
        <v>1662</v>
      </c>
      <c r="F450" s="143" t="s">
        <v>761</v>
      </c>
      <c r="K450" s="151" t="s">
        <v>936</v>
      </c>
      <c r="L450" s="0" t="n">
        <v>3700</v>
      </c>
      <c r="M450" s="0" t="s">
        <v>800</v>
      </c>
      <c r="N450" s="0" t="s">
        <v>801</v>
      </c>
      <c r="O450" s="0" t="n">
        <v>5</v>
      </c>
      <c r="P450" s="0" t="n">
        <v>0</v>
      </c>
      <c r="AB450" s="0" t="s">
        <v>211</v>
      </c>
      <c r="AE450" s="0" t="s">
        <v>211</v>
      </c>
      <c r="AG450" s="0" t="s">
        <v>220</v>
      </c>
      <c r="AH450" s="0" t="s">
        <v>220</v>
      </c>
      <c r="AI450" s="0" t="s">
        <v>802</v>
      </c>
      <c r="AJ450" s="0" t="s">
        <v>220</v>
      </c>
      <c r="AK450" s="0" t="s">
        <v>220</v>
      </c>
      <c r="AM450" s="0" t="s">
        <v>802</v>
      </c>
    </row>
    <row r="451" customFormat="false" ht="15" hidden="false" customHeight="false" outlineLevel="0" collapsed="false">
      <c r="A451" s="151" t="s">
        <v>1663</v>
      </c>
      <c r="B451" s="0" t="s">
        <v>409</v>
      </c>
      <c r="C451" s="20" t="s">
        <v>410</v>
      </c>
      <c r="D451" s="20" t="s">
        <v>1664</v>
      </c>
      <c r="F451" s="143" t="s">
        <v>761</v>
      </c>
      <c r="K451" s="151" t="s">
        <v>936</v>
      </c>
      <c r="L451" s="0" t="n">
        <v>3500</v>
      </c>
      <c r="M451" s="0" t="s">
        <v>805</v>
      </c>
      <c r="N451" s="0" t="s">
        <v>806</v>
      </c>
      <c r="O451" s="0" t="n">
        <v>5</v>
      </c>
      <c r="P451" s="0" t="n">
        <v>0</v>
      </c>
      <c r="AB451" s="0" t="s">
        <v>211</v>
      </c>
      <c r="AE451" s="0" t="s">
        <v>211</v>
      </c>
      <c r="AG451" s="0" t="s">
        <v>220</v>
      </c>
      <c r="AH451" s="0" t="s">
        <v>220</v>
      </c>
      <c r="AI451" s="0" t="s">
        <v>802</v>
      </c>
      <c r="AJ451" s="0" t="s">
        <v>220</v>
      </c>
      <c r="AK451" s="0" t="s">
        <v>220</v>
      </c>
      <c r="AM451" s="0" t="s">
        <v>802</v>
      </c>
    </row>
    <row r="452" customFormat="false" ht="15" hidden="false" customHeight="false" outlineLevel="0" collapsed="false">
      <c r="A452" s="151" t="s">
        <v>1665</v>
      </c>
      <c r="B452" s="0" t="s">
        <v>409</v>
      </c>
      <c r="C452" s="20" t="s">
        <v>410</v>
      </c>
      <c r="D452" s="20" t="s">
        <v>1666</v>
      </c>
      <c r="F452" s="143" t="s">
        <v>763</v>
      </c>
      <c r="K452" s="151" t="s">
        <v>936</v>
      </c>
      <c r="L452" s="0" t="n">
        <v>3700</v>
      </c>
      <c r="M452" s="0" t="s">
        <v>809</v>
      </c>
      <c r="N452" s="0" t="s">
        <v>801</v>
      </c>
      <c r="O452" s="0" t="n">
        <v>5</v>
      </c>
      <c r="P452" s="0" t="n">
        <v>0</v>
      </c>
      <c r="AB452" s="0" t="s">
        <v>211</v>
      </c>
      <c r="AE452" s="0" t="s">
        <v>211</v>
      </c>
      <c r="AG452" s="0" t="s">
        <v>220</v>
      </c>
      <c r="AH452" s="0" t="s">
        <v>220</v>
      </c>
      <c r="AI452" s="0" t="s">
        <v>802</v>
      </c>
      <c r="AJ452" s="0" t="s">
        <v>220</v>
      </c>
      <c r="AK452" s="0" t="s">
        <v>220</v>
      </c>
      <c r="AM452" s="0" t="s">
        <v>802</v>
      </c>
    </row>
    <row r="453" customFormat="false" ht="15" hidden="false" customHeight="false" outlineLevel="0" collapsed="false">
      <c r="A453" s="151" t="s">
        <v>1667</v>
      </c>
      <c r="B453" s="0" t="s">
        <v>409</v>
      </c>
      <c r="C453" s="20" t="s">
        <v>410</v>
      </c>
      <c r="D453" s="20" t="s">
        <v>1668</v>
      </c>
      <c r="F453" s="143" t="s">
        <v>763</v>
      </c>
      <c r="K453" s="151" t="s">
        <v>131</v>
      </c>
      <c r="L453" s="0" t="n">
        <v>3700</v>
      </c>
      <c r="M453" s="0" t="s">
        <v>800</v>
      </c>
      <c r="N453" s="0" t="s">
        <v>806</v>
      </c>
      <c r="O453" s="0" t="n">
        <v>5</v>
      </c>
      <c r="P453" s="0" t="n">
        <v>0</v>
      </c>
      <c r="AB453" s="0" t="s">
        <v>211</v>
      </c>
      <c r="AE453" s="0" t="s">
        <v>211</v>
      </c>
      <c r="AG453" s="0" t="s">
        <v>220</v>
      </c>
      <c r="AH453" s="0" t="s">
        <v>220</v>
      </c>
      <c r="AI453" s="0" t="s">
        <v>802</v>
      </c>
      <c r="AJ453" s="0" t="s">
        <v>220</v>
      </c>
      <c r="AK453" s="0" t="s">
        <v>220</v>
      </c>
      <c r="AM453" s="0" t="s">
        <v>802</v>
      </c>
    </row>
    <row r="454" customFormat="false" ht="15" hidden="false" customHeight="false" outlineLevel="0" collapsed="false">
      <c r="A454" s="151" t="s">
        <v>1669</v>
      </c>
      <c r="B454" s="0" t="s">
        <v>409</v>
      </c>
      <c r="C454" s="20" t="s">
        <v>410</v>
      </c>
      <c r="D454" s="20" t="s">
        <v>1670</v>
      </c>
      <c r="F454" s="143" t="s">
        <v>763</v>
      </c>
      <c r="K454" s="151" t="s">
        <v>936</v>
      </c>
      <c r="L454" s="0" t="n">
        <v>2400</v>
      </c>
      <c r="M454" s="0" t="s">
        <v>805</v>
      </c>
      <c r="N454" s="0" t="s">
        <v>801</v>
      </c>
      <c r="O454" s="0" t="n">
        <v>5</v>
      </c>
      <c r="P454" s="0" t="n">
        <v>0</v>
      </c>
      <c r="AB454" s="0" t="s">
        <v>211</v>
      </c>
      <c r="AE454" s="0" t="s">
        <v>211</v>
      </c>
      <c r="AG454" s="0" t="s">
        <v>220</v>
      </c>
      <c r="AH454" s="0" t="s">
        <v>220</v>
      </c>
      <c r="AI454" s="0" t="s">
        <v>802</v>
      </c>
      <c r="AJ454" s="0" t="s">
        <v>220</v>
      </c>
      <c r="AK454" s="0" t="s">
        <v>220</v>
      </c>
      <c r="AM454" s="0" t="s">
        <v>802</v>
      </c>
    </row>
    <row r="455" customFormat="false" ht="15" hidden="false" customHeight="false" outlineLevel="0" collapsed="false">
      <c r="A455" s="151" t="s">
        <v>1671</v>
      </c>
      <c r="B455" s="0" t="s">
        <v>409</v>
      </c>
      <c r="C455" s="20" t="s">
        <v>410</v>
      </c>
      <c r="D455" s="20" t="s">
        <v>1672</v>
      </c>
      <c r="F455" s="143" t="s">
        <v>763</v>
      </c>
      <c r="K455" s="151" t="s">
        <v>131</v>
      </c>
      <c r="L455" s="0" t="n">
        <v>2300</v>
      </c>
      <c r="M455" s="0" t="s">
        <v>809</v>
      </c>
      <c r="N455" s="0" t="s">
        <v>806</v>
      </c>
      <c r="O455" s="0" t="n">
        <v>5</v>
      </c>
      <c r="P455" s="0" t="n">
        <v>0</v>
      </c>
      <c r="AB455" s="0" t="s">
        <v>211</v>
      </c>
      <c r="AE455" s="0" t="s">
        <v>211</v>
      </c>
      <c r="AG455" s="0" t="s">
        <v>220</v>
      </c>
      <c r="AH455" s="0" t="s">
        <v>220</v>
      </c>
      <c r="AI455" s="0" t="s">
        <v>802</v>
      </c>
      <c r="AJ455" s="0" t="s">
        <v>220</v>
      </c>
      <c r="AK455" s="0" t="s">
        <v>220</v>
      </c>
      <c r="AM455" s="0" t="s">
        <v>802</v>
      </c>
    </row>
    <row r="456" customFormat="false" ht="15" hidden="false" customHeight="false" outlineLevel="0" collapsed="false">
      <c r="A456" s="151" t="s">
        <v>1673</v>
      </c>
      <c r="B456" s="0" t="s">
        <v>409</v>
      </c>
      <c r="C456" s="20" t="s">
        <v>410</v>
      </c>
      <c r="D456" s="20" t="s">
        <v>1674</v>
      </c>
      <c r="F456" s="143" t="s">
        <v>763</v>
      </c>
      <c r="K456" s="151" t="s">
        <v>936</v>
      </c>
      <c r="L456" s="0" t="n">
        <v>3700</v>
      </c>
      <c r="M456" s="0" t="s">
        <v>800</v>
      </c>
      <c r="N456" s="0" t="s">
        <v>801</v>
      </c>
      <c r="O456" s="0" t="n">
        <v>5</v>
      </c>
      <c r="P456" s="0" t="n">
        <v>0</v>
      </c>
      <c r="AB456" s="0" t="s">
        <v>211</v>
      </c>
      <c r="AE456" s="0" t="s">
        <v>211</v>
      </c>
      <c r="AG456" s="0" t="s">
        <v>220</v>
      </c>
      <c r="AH456" s="0" t="s">
        <v>220</v>
      </c>
      <c r="AI456" s="0" t="s">
        <v>802</v>
      </c>
      <c r="AJ456" s="0" t="s">
        <v>220</v>
      </c>
      <c r="AK456" s="0" t="s">
        <v>220</v>
      </c>
      <c r="AM456" s="0" t="s">
        <v>802</v>
      </c>
    </row>
    <row r="457" customFormat="false" ht="15" hidden="false" customHeight="false" outlineLevel="0" collapsed="false">
      <c r="A457" s="151" t="s">
        <v>1675</v>
      </c>
      <c r="B457" s="0" t="s">
        <v>409</v>
      </c>
      <c r="C457" s="20" t="s">
        <v>410</v>
      </c>
      <c r="D457" s="20" t="s">
        <v>1676</v>
      </c>
      <c r="F457" s="143" t="s">
        <v>763</v>
      </c>
      <c r="K457" s="151" t="s">
        <v>936</v>
      </c>
      <c r="L457" s="0" t="n">
        <v>3500</v>
      </c>
      <c r="M457" s="0" t="s">
        <v>805</v>
      </c>
      <c r="N457" s="0" t="s">
        <v>806</v>
      </c>
      <c r="O457" s="0" t="n">
        <v>5</v>
      </c>
      <c r="P457" s="0" t="n">
        <v>0</v>
      </c>
      <c r="AB457" s="0" t="s">
        <v>211</v>
      </c>
      <c r="AE457" s="0" t="s">
        <v>211</v>
      </c>
      <c r="AG457" s="0" t="s">
        <v>220</v>
      </c>
      <c r="AH457" s="0" t="s">
        <v>220</v>
      </c>
      <c r="AI457" s="0" t="s">
        <v>802</v>
      </c>
      <c r="AJ457" s="0" t="s">
        <v>220</v>
      </c>
      <c r="AK457" s="0" t="s">
        <v>220</v>
      </c>
      <c r="AM457" s="0" t="s">
        <v>802</v>
      </c>
    </row>
    <row r="458" customFormat="false" ht="15" hidden="false" customHeight="false" outlineLevel="0" collapsed="false">
      <c r="A458" s="151" t="s">
        <v>1677</v>
      </c>
      <c r="B458" s="0" t="s">
        <v>411</v>
      </c>
      <c r="C458" s="20" t="s">
        <v>412</v>
      </c>
      <c r="D458" s="20" t="s">
        <v>1678</v>
      </c>
      <c r="F458" s="143" t="s">
        <v>765</v>
      </c>
      <c r="K458" s="151" t="s">
        <v>936</v>
      </c>
      <c r="L458" s="0" t="n">
        <v>3700</v>
      </c>
      <c r="M458" s="0" t="s">
        <v>809</v>
      </c>
      <c r="N458" s="0" t="s">
        <v>801</v>
      </c>
      <c r="O458" s="0" t="n">
        <v>5</v>
      </c>
      <c r="P458" s="0" t="n">
        <v>0</v>
      </c>
      <c r="AB458" s="0" t="s">
        <v>211</v>
      </c>
      <c r="AE458" s="0" t="s">
        <v>211</v>
      </c>
      <c r="AG458" s="0" t="s">
        <v>220</v>
      </c>
      <c r="AH458" s="0" t="s">
        <v>220</v>
      </c>
      <c r="AI458" s="0" t="s">
        <v>802</v>
      </c>
      <c r="AJ458" s="0" t="s">
        <v>220</v>
      </c>
      <c r="AK458" s="0" t="s">
        <v>220</v>
      </c>
      <c r="AM458" s="0" t="s">
        <v>802</v>
      </c>
    </row>
    <row r="459" customFormat="false" ht="15" hidden="false" customHeight="false" outlineLevel="0" collapsed="false">
      <c r="A459" s="151" t="s">
        <v>1679</v>
      </c>
      <c r="B459" s="0" t="s">
        <v>411</v>
      </c>
      <c r="C459" s="20" t="s">
        <v>412</v>
      </c>
      <c r="D459" s="20" t="s">
        <v>1680</v>
      </c>
      <c r="F459" s="143" t="s">
        <v>765</v>
      </c>
      <c r="K459" s="151" t="s">
        <v>936</v>
      </c>
      <c r="L459" s="0" t="n">
        <v>3700</v>
      </c>
      <c r="M459" s="0" t="s">
        <v>800</v>
      </c>
      <c r="N459" s="0" t="s">
        <v>806</v>
      </c>
      <c r="O459" s="0" t="n">
        <v>5</v>
      </c>
      <c r="P459" s="0" t="n">
        <v>0</v>
      </c>
      <c r="AB459" s="0" t="s">
        <v>211</v>
      </c>
      <c r="AE459" s="0" t="s">
        <v>211</v>
      </c>
      <c r="AG459" s="0" t="s">
        <v>220</v>
      </c>
      <c r="AH459" s="0" t="s">
        <v>220</v>
      </c>
      <c r="AI459" s="0" t="s">
        <v>802</v>
      </c>
      <c r="AJ459" s="0" t="s">
        <v>220</v>
      </c>
      <c r="AK459" s="0" t="s">
        <v>220</v>
      </c>
      <c r="AM459" s="0" t="s">
        <v>802</v>
      </c>
    </row>
    <row r="460" customFormat="false" ht="15" hidden="false" customHeight="false" outlineLevel="0" collapsed="false">
      <c r="A460" s="151" t="s">
        <v>1681</v>
      </c>
      <c r="B460" s="0" t="s">
        <v>411</v>
      </c>
      <c r="C460" s="20" t="s">
        <v>412</v>
      </c>
      <c r="D460" s="20" t="s">
        <v>1682</v>
      </c>
      <c r="F460" s="143" t="s">
        <v>767</v>
      </c>
      <c r="K460" s="151" t="s">
        <v>131</v>
      </c>
      <c r="L460" s="0" t="n">
        <v>2400</v>
      </c>
      <c r="M460" s="0" t="s">
        <v>805</v>
      </c>
      <c r="N460" s="0" t="s">
        <v>801</v>
      </c>
      <c r="O460" s="0" t="n">
        <v>5</v>
      </c>
      <c r="P460" s="0" t="n">
        <v>0</v>
      </c>
      <c r="AB460" s="0" t="s">
        <v>211</v>
      </c>
      <c r="AE460" s="0" t="s">
        <v>211</v>
      </c>
      <c r="AG460" s="0" t="s">
        <v>220</v>
      </c>
      <c r="AH460" s="0" t="s">
        <v>220</v>
      </c>
      <c r="AI460" s="0" t="s">
        <v>802</v>
      </c>
      <c r="AJ460" s="0" t="s">
        <v>220</v>
      </c>
      <c r="AK460" s="0" t="s">
        <v>220</v>
      </c>
      <c r="AM460" s="0" t="s">
        <v>802</v>
      </c>
    </row>
    <row r="461" customFormat="false" ht="15" hidden="false" customHeight="false" outlineLevel="0" collapsed="false">
      <c r="A461" s="151" t="s">
        <v>1683</v>
      </c>
      <c r="B461" s="0" t="s">
        <v>411</v>
      </c>
      <c r="C461" s="20" t="s">
        <v>412</v>
      </c>
      <c r="D461" s="20" t="s">
        <v>1684</v>
      </c>
      <c r="F461" s="143" t="s">
        <v>767</v>
      </c>
      <c r="K461" s="151" t="s">
        <v>131</v>
      </c>
      <c r="L461" s="0" t="n">
        <v>2300</v>
      </c>
      <c r="M461" s="0" t="s">
        <v>809</v>
      </c>
      <c r="N461" s="0" t="s">
        <v>806</v>
      </c>
      <c r="O461" s="0" t="n">
        <v>5</v>
      </c>
      <c r="P461" s="0" t="n">
        <v>0</v>
      </c>
      <c r="AB461" s="0" t="s">
        <v>211</v>
      </c>
      <c r="AE461" s="0" t="s">
        <v>211</v>
      </c>
      <c r="AG461" s="0" t="s">
        <v>220</v>
      </c>
      <c r="AH461" s="0" t="s">
        <v>220</v>
      </c>
      <c r="AI461" s="0" t="s">
        <v>802</v>
      </c>
      <c r="AJ461" s="0" t="s">
        <v>220</v>
      </c>
      <c r="AK461" s="0" t="s">
        <v>220</v>
      </c>
      <c r="AM461" s="0" t="s">
        <v>802</v>
      </c>
    </row>
    <row r="462" customFormat="false" ht="15" hidden="false" customHeight="false" outlineLevel="0" collapsed="false">
      <c r="A462" s="151" t="s">
        <v>1685</v>
      </c>
      <c r="B462" s="0" t="s">
        <v>411</v>
      </c>
      <c r="C462" s="20" t="s">
        <v>412</v>
      </c>
      <c r="D462" s="20" t="s">
        <v>1686</v>
      </c>
      <c r="F462" s="143" t="s">
        <v>767</v>
      </c>
      <c r="K462" s="151" t="s">
        <v>131</v>
      </c>
      <c r="L462" s="0" t="n">
        <v>3700</v>
      </c>
      <c r="M462" s="0" t="s">
        <v>800</v>
      </c>
      <c r="N462" s="0" t="s">
        <v>801</v>
      </c>
      <c r="O462" s="0" t="n">
        <v>5</v>
      </c>
      <c r="P462" s="0" t="n">
        <v>0</v>
      </c>
      <c r="AB462" s="0" t="s">
        <v>211</v>
      </c>
      <c r="AE462" s="0" t="s">
        <v>211</v>
      </c>
      <c r="AG462" s="0" t="s">
        <v>220</v>
      </c>
      <c r="AH462" s="0" t="s">
        <v>220</v>
      </c>
      <c r="AI462" s="0" t="s">
        <v>802</v>
      </c>
      <c r="AJ462" s="0" t="s">
        <v>220</v>
      </c>
      <c r="AK462" s="0" t="s">
        <v>220</v>
      </c>
      <c r="AM462" s="0" t="s">
        <v>802</v>
      </c>
    </row>
    <row r="463" customFormat="false" ht="15" hidden="false" customHeight="false" outlineLevel="0" collapsed="false">
      <c r="A463" s="151" t="s">
        <v>1687</v>
      </c>
      <c r="B463" s="0" t="s">
        <v>411</v>
      </c>
      <c r="C463" s="20" t="s">
        <v>412</v>
      </c>
      <c r="D463" s="20" t="s">
        <v>1688</v>
      </c>
      <c r="F463" s="143" t="s">
        <v>767</v>
      </c>
      <c r="K463" s="151" t="s">
        <v>799</v>
      </c>
      <c r="L463" s="0" t="n">
        <v>3500</v>
      </c>
      <c r="M463" s="0" t="s">
        <v>805</v>
      </c>
      <c r="N463" s="0" t="s">
        <v>806</v>
      </c>
      <c r="O463" s="0" t="n">
        <v>8</v>
      </c>
      <c r="P463" s="0" t="n">
        <v>0</v>
      </c>
      <c r="AB463" s="0" t="s">
        <v>211</v>
      </c>
      <c r="AE463" s="0" t="s">
        <v>211</v>
      </c>
      <c r="AG463" s="0" t="s">
        <v>220</v>
      </c>
      <c r="AH463" s="0" t="s">
        <v>220</v>
      </c>
      <c r="AI463" s="0" t="s">
        <v>802</v>
      </c>
      <c r="AJ463" s="0" t="s">
        <v>220</v>
      </c>
      <c r="AK463" s="0" t="s">
        <v>220</v>
      </c>
      <c r="AM463" s="0" t="s">
        <v>802</v>
      </c>
    </row>
    <row r="464" customFormat="false" ht="15" hidden="false" customHeight="false" outlineLevel="0" collapsed="false">
      <c r="A464" s="151" t="s">
        <v>1689</v>
      </c>
      <c r="B464" s="0" t="s">
        <v>411</v>
      </c>
      <c r="C464" s="20" t="s">
        <v>412</v>
      </c>
      <c r="D464" s="20" t="s">
        <v>1690</v>
      </c>
      <c r="F464" s="143" t="s">
        <v>767</v>
      </c>
      <c r="K464" s="151" t="s">
        <v>799</v>
      </c>
      <c r="L464" s="0" t="n">
        <v>3700</v>
      </c>
      <c r="M464" s="0" t="s">
        <v>809</v>
      </c>
      <c r="N464" s="0" t="s">
        <v>801</v>
      </c>
      <c r="O464" s="0" t="n">
        <v>8</v>
      </c>
      <c r="P464" s="0" t="n">
        <v>0</v>
      </c>
      <c r="AB464" s="0" t="s">
        <v>211</v>
      </c>
      <c r="AE464" s="0" t="s">
        <v>211</v>
      </c>
      <c r="AG464" s="0" t="s">
        <v>220</v>
      </c>
      <c r="AH464" s="0" t="s">
        <v>220</v>
      </c>
      <c r="AI464" s="0" t="s">
        <v>802</v>
      </c>
      <c r="AJ464" s="0" t="s">
        <v>220</v>
      </c>
      <c r="AK464" s="0" t="s">
        <v>220</v>
      </c>
      <c r="AM464" s="0" t="s">
        <v>802</v>
      </c>
    </row>
    <row r="465" customFormat="false" ht="15" hidden="false" customHeight="false" outlineLevel="0" collapsed="false">
      <c r="A465" s="151" t="s">
        <v>1691</v>
      </c>
      <c r="B465" s="0" t="s">
        <v>411</v>
      </c>
      <c r="C465" s="20" t="s">
        <v>412</v>
      </c>
      <c r="D465" s="20" t="s">
        <v>1692</v>
      </c>
      <c r="F465" s="143" t="s">
        <v>767</v>
      </c>
      <c r="K465" s="151" t="s">
        <v>799</v>
      </c>
      <c r="L465" s="0" t="n">
        <v>3700</v>
      </c>
      <c r="M465" s="0" t="s">
        <v>800</v>
      </c>
      <c r="N465" s="0" t="s">
        <v>806</v>
      </c>
      <c r="O465" s="0" t="n">
        <v>8</v>
      </c>
      <c r="P465" s="0" t="n">
        <v>0</v>
      </c>
      <c r="AB465" s="0" t="s">
        <v>211</v>
      </c>
      <c r="AE465" s="0" t="s">
        <v>211</v>
      </c>
      <c r="AG465" s="0" t="s">
        <v>220</v>
      </c>
      <c r="AH465" s="0" t="s">
        <v>220</v>
      </c>
      <c r="AI465" s="0" t="s">
        <v>802</v>
      </c>
      <c r="AJ465" s="0" t="s">
        <v>220</v>
      </c>
      <c r="AK465" s="0" t="s">
        <v>220</v>
      </c>
      <c r="AM465" s="0" t="s">
        <v>802</v>
      </c>
    </row>
    <row r="466" customFormat="false" ht="15" hidden="false" customHeight="false" outlineLevel="0" collapsed="false">
      <c r="A466" s="151" t="s">
        <v>1693</v>
      </c>
      <c r="B466" s="0" t="s">
        <v>413</v>
      </c>
      <c r="C466" s="20" t="s">
        <v>414</v>
      </c>
      <c r="D466" s="20" t="s">
        <v>1694</v>
      </c>
      <c r="F466" s="143" t="s">
        <v>769</v>
      </c>
      <c r="K466" s="151" t="s">
        <v>936</v>
      </c>
      <c r="L466" s="0" t="n">
        <v>2400</v>
      </c>
      <c r="M466" s="0" t="s">
        <v>805</v>
      </c>
      <c r="N466" s="0" t="s">
        <v>801</v>
      </c>
      <c r="O466" s="0" t="n">
        <v>5</v>
      </c>
      <c r="P466" s="0" t="n">
        <v>0</v>
      </c>
      <c r="AB466" s="0" t="s">
        <v>211</v>
      </c>
      <c r="AE466" s="0" t="s">
        <v>211</v>
      </c>
      <c r="AG466" s="0" t="s">
        <v>220</v>
      </c>
      <c r="AH466" s="0" t="s">
        <v>220</v>
      </c>
      <c r="AI466" s="0" t="s">
        <v>802</v>
      </c>
      <c r="AJ466" s="0" t="s">
        <v>220</v>
      </c>
      <c r="AK466" s="0" t="s">
        <v>220</v>
      </c>
      <c r="AM466" s="0" t="s">
        <v>802</v>
      </c>
    </row>
    <row r="467" customFormat="false" ht="15" hidden="false" customHeight="false" outlineLevel="0" collapsed="false">
      <c r="A467" s="151" t="s">
        <v>1695</v>
      </c>
      <c r="B467" s="0" t="s">
        <v>413</v>
      </c>
      <c r="C467" s="20" t="s">
        <v>414</v>
      </c>
      <c r="D467" s="20" t="s">
        <v>1696</v>
      </c>
      <c r="F467" s="143" t="s">
        <v>769</v>
      </c>
      <c r="K467" s="151" t="s">
        <v>936</v>
      </c>
      <c r="L467" s="0" t="n">
        <v>2300</v>
      </c>
      <c r="M467" s="0" t="s">
        <v>809</v>
      </c>
      <c r="N467" s="0" t="s">
        <v>806</v>
      </c>
      <c r="O467" s="0" t="n">
        <v>5</v>
      </c>
      <c r="P467" s="0" t="n">
        <v>0</v>
      </c>
      <c r="AB467" s="0" t="s">
        <v>211</v>
      </c>
      <c r="AE467" s="0" t="s">
        <v>211</v>
      </c>
      <c r="AG467" s="0" t="s">
        <v>220</v>
      </c>
      <c r="AH467" s="0" t="s">
        <v>220</v>
      </c>
      <c r="AI467" s="0" t="s">
        <v>802</v>
      </c>
      <c r="AJ467" s="0" t="s">
        <v>220</v>
      </c>
      <c r="AK467" s="0" t="s">
        <v>220</v>
      </c>
      <c r="AM467" s="0" t="s">
        <v>802</v>
      </c>
    </row>
    <row r="468" customFormat="false" ht="15" hidden="false" customHeight="false" outlineLevel="0" collapsed="false">
      <c r="A468" s="151" t="s">
        <v>1697</v>
      </c>
      <c r="B468" s="0" t="s">
        <v>413</v>
      </c>
      <c r="C468" s="20" t="s">
        <v>414</v>
      </c>
      <c r="D468" s="20" t="s">
        <v>1698</v>
      </c>
      <c r="F468" s="143" t="s">
        <v>769</v>
      </c>
      <c r="K468" s="151" t="s">
        <v>936</v>
      </c>
      <c r="L468" s="0" t="n">
        <v>3700</v>
      </c>
      <c r="M468" s="0" t="s">
        <v>800</v>
      </c>
      <c r="N468" s="0" t="s">
        <v>801</v>
      </c>
      <c r="O468" s="0" t="n">
        <v>5</v>
      </c>
      <c r="P468" s="0" t="n">
        <v>0</v>
      </c>
      <c r="AB468" s="0" t="s">
        <v>211</v>
      </c>
      <c r="AE468" s="0" t="s">
        <v>211</v>
      </c>
      <c r="AG468" s="0" t="s">
        <v>220</v>
      </c>
      <c r="AH468" s="0" t="s">
        <v>220</v>
      </c>
      <c r="AI468" s="0" t="s">
        <v>802</v>
      </c>
      <c r="AJ468" s="0" t="s">
        <v>220</v>
      </c>
      <c r="AK468" s="0" t="s">
        <v>220</v>
      </c>
      <c r="AM468" s="0" t="s">
        <v>802</v>
      </c>
    </row>
    <row r="469" customFormat="false" ht="15" hidden="false" customHeight="false" outlineLevel="0" collapsed="false">
      <c r="A469" s="151" t="s">
        <v>1699</v>
      </c>
      <c r="B469" s="0" t="s">
        <v>413</v>
      </c>
      <c r="C469" s="20" t="s">
        <v>414</v>
      </c>
      <c r="D469" s="20" t="s">
        <v>1700</v>
      </c>
      <c r="F469" s="143" t="s">
        <v>771</v>
      </c>
      <c r="K469" s="151" t="s">
        <v>936</v>
      </c>
      <c r="L469" s="0" t="n">
        <v>3500</v>
      </c>
      <c r="M469" s="0" t="s">
        <v>805</v>
      </c>
      <c r="N469" s="0" t="s">
        <v>806</v>
      </c>
      <c r="O469" s="0" t="n">
        <v>5</v>
      </c>
      <c r="P469" s="0" t="n">
        <v>0</v>
      </c>
      <c r="AB469" s="0" t="s">
        <v>211</v>
      </c>
      <c r="AE469" s="0" t="s">
        <v>211</v>
      </c>
      <c r="AG469" s="0" t="s">
        <v>220</v>
      </c>
      <c r="AH469" s="0" t="s">
        <v>220</v>
      </c>
      <c r="AI469" s="0" t="s">
        <v>802</v>
      </c>
      <c r="AJ469" s="0" t="s">
        <v>220</v>
      </c>
      <c r="AK469" s="0" t="s">
        <v>220</v>
      </c>
      <c r="AM469" s="0" t="s">
        <v>802</v>
      </c>
    </row>
    <row r="470" customFormat="false" ht="15" hidden="false" customHeight="false" outlineLevel="0" collapsed="false">
      <c r="A470" s="151" t="s">
        <v>1701</v>
      </c>
      <c r="B470" s="0" t="s">
        <v>413</v>
      </c>
      <c r="C470" s="20" t="s">
        <v>414</v>
      </c>
      <c r="D470" s="20" t="s">
        <v>1702</v>
      </c>
      <c r="F470" s="143" t="s">
        <v>771</v>
      </c>
      <c r="K470" s="151" t="s">
        <v>936</v>
      </c>
      <c r="L470" s="0" t="n">
        <v>3700</v>
      </c>
      <c r="M470" s="0" t="s">
        <v>809</v>
      </c>
      <c r="N470" s="0" t="s">
        <v>801</v>
      </c>
      <c r="O470" s="0" t="n">
        <v>5</v>
      </c>
      <c r="P470" s="0" t="n">
        <v>0</v>
      </c>
      <c r="AB470" s="0" t="s">
        <v>211</v>
      </c>
      <c r="AE470" s="0" t="s">
        <v>211</v>
      </c>
      <c r="AG470" s="0" t="s">
        <v>220</v>
      </c>
      <c r="AH470" s="0" t="s">
        <v>220</v>
      </c>
      <c r="AI470" s="0" t="s">
        <v>802</v>
      </c>
      <c r="AJ470" s="0" t="s">
        <v>220</v>
      </c>
      <c r="AK470" s="0" t="s">
        <v>220</v>
      </c>
      <c r="AM470" s="0" t="s">
        <v>802</v>
      </c>
    </row>
    <row r="471" customFormat="false" ht="15" hidden="false" customHeight="false" outlineLevel="0" collapsed="false">
      <c r="A471" s="151" t="s">
        <v>1703</v>
      </c>
      <c r="B471" s="0" t="s">
        <v>413</v>
      </c>
      <c r="C471" s="20" t="s">
        <v>414</v>
      </c>
      <c r="D471" s="20" t="s">
        <v>1704</v>
      </c>
      <c r="F471" s="143" t="s">
        <v>771</v>
      </c>
      <c r="K471" s="151" t="s">
        <v>936</v>
      </c>
      <c r="L471" s="0" t="n">
        <v>3700</v>
      </c>
      <c r="M471" s="0" t="s">
        <v>800</v>
      </c>
      <c r="N471" s="0" t="s">
        <v>806</v>
      </c>
      <c r="O471" s="0" t="n">
        <v>5</v>
      </c>
      <c r="P471" s="0" t="n">
        <v>0</v>
      </c>
      <c r="AB471" s="0" t="s">
        <v>211</v>
      </c>
      <c r="AE471" s="0" t="s">
        <v>211</v>
      </c>
      <c r="AG471" s="0" t="s">
        <v>220</v>
      </c>
      <c r="AH471" s="0" t="s">
        <v>220</v>
      </c>
      <c r="AI471" s="0" t="s">
        <v>802</v>
      </c>
      <c r="AJ471" s="0" t="s">
        <v>220</v>
      </c>
      <c r="AK471" s="0" t="s">
        <v>220</v>
      </c>
      <c r="AM471" s="0" t="s">
        <v>802</v>
      </c>
    </row>
    <row r="472" customFormat="false" ht="15" hidden="false" customHeight="false" outlineLevel="0" collapsed="false">
      <c r="A472" s="151" t="s">
        <v>1705</v>
      </c>
      <c r="B472" s="0" t="s">
        <v>413</v>
      </c>
      <c r="C472" s="20" t="s">
        <v>414</v>
      </c>
      <c r="D472" s="20" t="s">
        <v>1706</v>
      </c>
      <c r="F472" s="143" t="s">
        <v>771</v>
      </c>
      <c r="K472" s="151" t="s">
        <v>936</v>
      </c>
      <c r="L472" s="0" t="n">
        <v>2400</v>
      </c>
      <c r="M472" s="0" t="s">
        <v>805</v>
      </c>
      <c r="N472" s="0" t="s">
        <v>801</v>
      </c>
      <c r="O472" s="0" t="n">
        <v>5</v>
      </c>
      <c r="P472" s="0" t="n">
        <v>0</v>
      </c>
      <c r="AB472" s="0" t="s">
        <v>211</v>
      </c>
      <c r="AE472" s="0" t="s">
        <v>211</v>
      </c>
      <c r="AG472" s="0" t="s">
        <v>220</v>
      </c>
      <c r="AH472" s="0" t="s">
        <v>220</v>
      </c>
      <c r="AI472" s="0" t="s">
        <v>802</v>
      </c>
      <c r="AJ472" s="0" t="s">
        <v>220</v>
      </c>
      <c r="AK472" s="0" t="s">
        <v>220</v>
      </c>
      <c r="AM472" s="0" t="s">
        <v>802</v>
      </c>
    </row>
    <row r="473" customFormat="false" ht="15" hidden="false" customHeight="false" outlineLevel="0" collapsed="false">
      <c r="A473" s="151" t="s">
        <v>1707</v>
      </c>
      <c r="B473" s="0" t="s">
        <v>413</v>
      </c>
      <c r="C473" s="20" t="s">
        <v>414</v>
      </c>
      <c r="D473" s="20" t="s">
        <v>1708</v>
      </c>
      <c r="F473" s="143" t="s">
        <v>773</v>
      </c>
      <c r="K473" s="151" t="s">
        <v>936</v>
      </c>
      <c r="L473" s="0" t="n">
        <v>2300</v>
      </c>
      <c r="M473" s="0" t="s">
        <v>809</v>
      </c>
      <c r="N473" s="0" t="s">
        <v>806</v>
      </c>
      <c r="O473" s="0" t="n">
        <v>5</v>
      </c>
      <c r="P473" s="0" t="n">
        <v>0</v>
      </c>
      <c r="AB473" s="0" t="s">
        <v>211</v>
      </c>
      <c r="AE473" s="0" t="s">
        <v>211</v>
      </c>
      <c r="AG473" s="0" t="s">
        <v>220</v>
      </c>
      <c r="AH473" s="0" t="s">
        <v>220</v>
      </c>
      <c r="AI473" s="0" t="s">
        <v>802</v>
      </c>
      <c r="AJ473" s="0" t="s">
        <v>220</v>
      </c>
      <c r="AK473" s="0" t="s">
        <v>220</v>
      </c>
      <c r="AM473" s="0" t="s">
        <v>802</v>
      </c>
    </row>
    <row r="474" customFormat="false" ht="15" hidden="false" customHeight="false" outlineLevel="0" collapsed="false">
      <c r="A474" s="151" t="s">
        <v>1709</v>
      </c>
      <c r="B474" s="0" t="s">
        <v>413</v>
      </c>
      <c r="C474" s="20" t="s">
        <v>414</v>
      </c>
      <c r="D474" s="20" t="s">
        <v>1710</v>
      </c>
      <c r="F474" s="143" t="s">
        <v>773</v>
      </c>
      <c r="K474" s="151" t="s">
        <v>936</v>
      </c>
      <c r="L474" s="0" t="n">
        <v>3700</v>
      </c>
      <c r="M474" s="0" t="s">
        <v>800</v>
      </c>
      <c r="N474" s="0" t="s">
        <v>801</v>
      </c>
      <c r="O474" s="0" t="n">
        <v>5</v>
      </c>
      <c r="P474" s="0" t="n">
        <v>0</v>
      </c>
      <c r="AB474" s="0" t="s">
        <v>211</v>
      </c>
      <c r="AE474" s="0" t="s">
        <v>211</v>
      </c>
      <c r="AG474" s="0" t="s">
        <v>220</v>
      </c>
      <c r="AH474" s="0" t="s">
        <v>220</v>
      </c>
      <c r="AI474" s="0" t="s">
        <v>802</v>
      </c>
      <c r="AJ474" s="0" t="s">
        <v>220</v>
      </c>
      <c r="AK474" s="0" t="s">
        <v>220</v>
      </c>
      <c r="AM474" s="0" t="s">
        <v>802</v>
      </c>
    </row>
    <row r="475" customFormat="false" ht="15" hidden="false" customHeight="false" outlineLevel="0" collapsed="false">
      <c r="A475" s="151" t="s">
        <v>1711</v>
      </c>
      <c r="B475" s="0" t="s">
        <v>413</v>
      </c>
      <c r="C475" s="20" t="s">
        <v>414</v>
      </c>
      <c r="D475" s="20" t="s">
        <v>1712</v>
      </c>
      <c r="F475" s="143" t="s">
        <v>775</v>
      </c>
      <c r="K475" s="151" t="s">
        <v>936</v>
      </c>
      <c r="L475" s="0" t="n">
        <v>3500</v>
      </c>
      <c r="M475" s="0" t="s">
        <v>805</v>
      </c>
      <c r="N475" s="0" t="s">
        <v>806</v>
      </c>
      <c r="O475" s="0" t="n">
        <v>5</v>
      </c>
      <c r="P475" s="0" t="n">
        <v>0</v>
      </c>
      <c r="AB475" s="0" t="s">
        <v>211</v>
      </c>
      <c r="AE475" s="0" t="s">
        <v>211</v>
      </c>
      <c r="AG475" s="0" t="s">
        <v>220</v>
      </c>
      <c r="AH475" s="0" t="s">
        <v>220</v>
      </c>
      <c r="AI475" s="0" t="s">
        <v>802</v>
      </c>
      <c r="AJ475" s="0" t="s">
        <v>220</v>
      </c>
      <c r="AK475" s="0" t="s">
        <v>220</v>
      </c>
      <c r="AM475" s="0" t="s">
        <v>802</v>
      </c>
    </row>
    <row r="476" customFormat="false" ht="15" hidden="false" customHeight="false" outlineLevel="0" collapsed="false">
      <c r="A476" s="151" t="s">
        <v>1713</v>
      </c>
      <c r="B476" s="0" t="s">
        <v>413</v>
      </c>
      <c r="C476" s="20" t="s">
        <v>414</v>
      </c>
      <c r="D476" s="20" t="s">
        <v>1714</v>
      </c>
      <c r="F476" s="143" t="s">
        <v>775</v>
      </c>
      <c r="K476" s="151" t="s">
        <v>936</v>
      </c>
      <c r="L476" s="0" t="n">
        <v>3700</v>
      </c>
      <c r="M476" s="0" t="s">
        <v>809</v>
      </c>
      <c r="N476" s="0" t="s">
        <v>801</v>
      </c>
      <c r="O476" s="0" t="n">
        <v>5</v>
      </c>
      <c r="P476" s="0" t="n">
        <v>0</v>
      </c>
      <c r="AB476" s="0" t="s">
        <v>211</v>
      </c>
      <c r="AE476" s="0" t="s">
        <v>211</v>
      </c>
      <c r="AG476" s="0" t="s">
        <v>220</v>
      </c>
      <c r="AH476" s="0" t="s">
        <v>220</v>
      </c>
      <c r="AI476" s="0" t="s">
        <v>802</v>
      </c>
      <c r="AJ476" s="0" t="s">
        <v>220</v>
      </c>
      <c r="AK476" s="0" t="s">
        <v>220</v>
      </c>
      <c r="AM476" s="0" t="s">
        <v>802</v>
      </c>
    </row>
    <row r="477" customFormat="false" ht="15" hidden="false" customHeight="false" outlineLevel="0" collapsed="false">
      <c r="A477" s="151" t="s">
        <v>1715</v>
      </c>
      <c r="B477" s="0" t="s">
        <v>413</v>
      </c>
      <c r="C477" s="20" t="s">
        <v>414</v>
      </c>
      <c r="D477" s="20" t="s">
        <v>1716</v>
      </c>
      <c r="F477" s="143" t="s">
        <v>777</v>
      </c>
      <c r="K477" s="151" t="s">
        <v>936</v>
      </c>
      <c r="L477" s="0" t="n">
        <v>3700</v>
      </c>
      <c r="M477" s="0" t="s">
        <v>800</v>
      </c>
      <c r="N477" s="0" t="s">
        <v>806</v>
      </c>
      <c r="O477" s="0" t="n">
        <v>5</v>
      </c>
      <c r="P477" s="0" t="n">
        <v>0</v>
      </c>
      <c r="AB477" s="0" t="s">
        <v>211</v>
      </c>
      <c r="AE477" s="0" t="s">
        <v>211</v>
      </c>
      <c r="AG477" s="0" t="s">
        <v>220</v>
      </c>
      <c r="AH477" s="0" t="s">
        <v>220</v>
      </c>
      <c r="AI477" s="0" t="s">
        <v>802</v>
      </c>
      <c r="AJ477" s="0" t="s">
        <v>220</v>
      </c>
      <c r="AK477" s="0" t="s">
        <v>220</v>
      </c>
      <c r="AM477" s="0" t="s">
        <v>802</v>
      </c>
    </row>
    <row r="478" customFormat="false" ht="15" hidden="false" customHeight="false" outlineLevel="0" collapsed="false">
      <c r="A478" s="151" t="s">
        <v>1717</v>
      </c>
      <c r="B478" s="0" t="s">
        <v>413</v>
      </c>
      <c r="C478" s="20" t="s">
        <v>414</v>
      </c>
      <c r="D478" s="20" t="s">
        <v>1718</v>
      </c>
      <c r="F478" s="143" t="s">
        <v>777</v>
      </c>
      <c r="K478" s="151" t="s">
        <v>936</v>
      </c>
      <c r="L478" s="0" t="n">
        <v>2400</v>
      </c>
      <c r="M478" s="0" t="s">
        <v>805</v>
      </c>
      <c r="N478" s="0" t="s">
        <v>801</v>
      </c>
      <c r="O478" s="0" t="n">
        <v>5</v>
      </c>
      <c r="P478" s="0" t="n">
        <v>0</v>
      </c>
      <c r="AB478" s="0" t="s">
        <v>211</v>
      </c>
      <c r="AE478" s="0" t="s">
        <v>211</v>
      </c>
      <c r="AG478" s="0" t="s">
        <v>220</v>
      </c>
      <c r="AH478" s="0" t="s">
        <v>220</v>
      </c>
      <c r="AI478" s="0" t="s">
        <v>802</v>
      </c>
      <c r="AJ478" s="0" t="s">
        <v>220</v>
      </c>
      <c r="AK478" s="0" t="s">
        <v>220</v>
      </c>
      <c r="AM478" s="0" t="s">
        <v>802</v>
      </c>
    </row>
    <row r="479" customFormat="false" ht="15" hidden="false" customHeight="false" outlineLevel="0" collapsed="false">
      <c r="A479" s="151" t="s">
        <v>1719</v>
      </c>
      <c r="B479" s="0" t="s">
        <v>413</v>
      </c>
      <c r="C479" s="20" t="s">
        <v>414</v>
      </c>
      <c r="D479" s="20" t="s">
        <v>1720</v>
      </c>
      <c r="F479" s="143" t="s">
        <v>777</v>
      </c>
      <c r="K479" s="151" t="s">
        <v>936</v>
      </c>
      <c r="L479" s="0" t="n">
        <v>2300</v>
      </c>
      <c r="M479" s="0" t="s">
        <v>809</v>
      </c>
      <c r="N479" s="0" t="s">
        <v>806</v>
      </c>
      <c r="O479" s="0" t="n">
        <v>5</v>
      </c>
      <c r="P479" s="0" t="n">
        <v>0</v>
      </c>
      <c r="AB479" s="0" t="s">
        <v>211</v>
      </c>
      <c r="AE479" s="0" t="s">
        <v>211</v>
      </c>
      <c r="AG479" s="0" t="s">
        <v>220</v>
      </c>
      <c r="AH479" s="0" t="s">
        <v>220</v>
      </c>
      <c r="AI479" s="0" t="s">
        <v>802</v>
      </c>
      <c r="AJ479" s="0" t="s">
        <v>220</v>
      </c>
      <c r="AK479" s="0" t="s">
        <v>220</v>
      </c>
      <c r="AM479" s="0" t="s">
        <v>802</v>
      </c>
    </row>
    <row r="480" customFormat="false" ht="15" hidden="false" customHeight="false" outlineLevel="0" collapsed="false">
      <c r="A480" s="151" t="s">
        <v>1721</v>
      </c>
      <c r="B480" s="0" t="s">
        <v>413</v>
      </c>
      <c r="C480" s="20" t="s">
        <v>414</v>
      </c>
      <c r="D480" s="20" t="s">
        <v>1722</v>
      </c>
      <c r="F480" s="143" t="s">
        <v>779</v>
      </c>
      <c r="K480" s="151" t="s">
        <v>936</v>
      </c>
      <c r="L480" s="0" t="n">
        <v>3700</v>
      </c>
      <c r="M480" s="0" t="s">
        <v>800</v>
      </c>
      <c r="N480" s="0" t="s">
        <v>801</v>
      </c>
      <c r="O480" s="0" t="n">
        <v>5</v>
      </c>
      <c r="P480" s="0" t="n">
        <v>0</v>
      </c>
      <c r="AB480" s="0" t="s">
        <v>211</v>
      </c>
      <c r="AE480" s="0" t="s">
        <v>211</v>
      </c>
      <c r="AG480" s="0" t="s">
        <v>220</v>
      </c>
      <c r="AH480" s="0" t="s">
        <v>220</v>
      </c>
      <c r="AI480" s="0" t="s">
        <v>802</v>
      </c>
      <c r="AJ480" s="0" t="s">
        <v>220</v>
      </c>
      <c r="AK480" s="0" t="s">
        <v>220</v>
      </c>
      <c r="AM480" s="0" t="s">
        <v>802</v>
      </c>
    </row>
    <row r="481" customFormat="false" ht="15" hidden="false" customHeight="false" outlineLevel="0" collapsed="false">
      <c r="A481" s="151" t="s">
        <v>1723</v>
      </c>
      <c r="B481" s="0" t="s">
        <v>413</v>
      </c>
      <c r="C481" s="20" t="s">
        <v>414</v>
      </c>
      <c r="D481" s="20" t="s">
        <v>1724</v>
      </c>
      <c r="F481" s="143" t="s">
        <v>779</v>
      </c>
      <c r="K481" s="151" t="s">
        <v>936</v>
      </c>
      <c r="L481" s="0" t="n">
        <v>3500</v>
      </c>
      <c r="M481" s="0" t="s">
        <v>805</v>
      </c>
      <c r="N481" s="0" t="s">
        <v>806</v>
      </c>
      <c r="O481" s="0" t="n">
        <v>5</v>
      </c>
      <c r="P481" s="0" t="n">
        <v>0</v>
      </c>
      <c r="AB481" s="0" t="s">
        <v>211</v>
      </c>
      <c r="AE481" s="0" t="s">
        <v>211</v>
      </c>
      <c r="AG481" s="0" t="s">
        <v>220</v>
      </c>
      <c r="AH481" s="0" t="s">
        <v>220</v>
      </c>
      <c r="AI481" s="0" t="s">
        <v>802</v>
      </c>
      <c r="AJ481" s="0" t="s">
        <v>220</v>
      </c>
      <c r="AK481" s="0" t="s">
        <v>220</v>
      </c>
      <c r="AM481" s="0" t="s">
        <v>802</v>
      </c>
    </row>
    <row r="482" customFormat="false" ht="15" hidden="false" customHeight="false" outlineLevel="0" collapsed="false">
      <c r="A482" s="151" t="s">
        <v>1725</v>
      </c>
      <c r="B482" s="0" t="s">
        <v>413</v>
      </c>
      <c r="C482" s="20" t="s">
        <v>414</v>
      </c>
      <c r="D482" s="20" t="s">
        <v>1726</v>
      </c>
      <c r="F482" s="143" t="s">
        <v>779</v>
      </c>
      <c r="K482" s="151" t="s">
        <v>936</v>
      </c>
      <c r="L482" s="0" t="n">
        <v>3700</v>
      </c>
      <c r="M482" s="0" t="s">
        <v>809</v>
      </c>
      <c r="N482" s="0" t="s">
        <v>801</v>
      </c>
      <c r="O482" s="0" t="n">
        <v>5</v>
      </c>
      <c r="P482" s="0" t="n">
        <v>0</v>
      </c>
      <c r="AB482" s="0" t="s">
        <v>211</v>
      </c>
      <c r="AE482" s="0" t="s">
        <v>211</v>
      </c>
      <c r="AG482" s="0" t="s">
        <v>220</v>
      </c>
      <c r="AH482" s="0" t="s">
        <v>220</v>
      </c>
      <c r="AI482" s="0" t="s">
        <v>802</v>
      </c>
      <c r="AJ482" s="0" t="s">
        <v>220</v>
      </c>
      <c r="AK482" s="0" t="s">
        <v>220</v>
      </c>
      <c r="AM482" s="0" t="s">
        <v>802</v>
      </c>
    </row>
    <row r="483" customFormat="false" ht="15" hidden="false" customHeight="false" outlineLevel="0" collapsed="false">
      <c r="A483" s="151" t="s">
        <v>1727</v>
      </c>
      <c r="B483" s="0" t="s">
        <v>413</v>
      </c>
      <c r="C483" s="20" t="s">
        <v>414</v>
      </c>
      <c r="D483" s="20" t="s">
        <v>1728</v>
      </c>
      <c r="F483" s="143" t="s">
        <v>779</v>
      </c>
      <c r="H483" s="0" t="s">
        <v>1729</v>
      </c>
      <c r="I483" s="0" t="s">
        <v>1729</v>
      </c>
      <c r="J483" s="0" t="s">
        <v>1729</v>
      </c>
      <c r="K483" s="151" t="s">
        <v>936</v>
      </c>
      <c r="L483" s="0" t="n">
        <v>3700</v>
      </c>
      <c r="M483" s="0" t="s">
        <v>809</v>
      </c>
      <c r="N483" s="0" t="s">
        <v>801</v>
      </c>
      <c r="O483" s="0" t="n">
        <v>5</v>
      </c>
      <c r="P483" s="0" t="n">
        <v>0</v>
      </c>
      <c r="AB483" s="0" t="s">
        <v>211</v>
      </c>
      <c r="AE483" s="0" t="s">
        <v>211</v>
      </c>
      <c r="AG483" s="0" t="s">
        <v>220</v>
      </c>
      <c r="AH483" s="0" t="s">
        <v>220</v>
      </c>
      <c r="AI483" s="0" t="s">
        <v>802</v>
      </c>
      <c r="AJ483" s="0" t="s">
        <v>220</v>
      </c>
      <c r="AK483" s="0" t="s">
        <v>220</v>
      </c>
      <c r="AM483" s="0" t="s">
        <v>802</v>
      </c>
    </row>
    <row r="484" customFormat="false" ht="15" hidden="false" customHeight="false" outlineLevel="0" collapsed="false">
      <c r="A484" s="151" t="s">
        <v>1730</v>
      </c>
      <c r="B484" s="0" t="s">
        <v>1731</v>
      </c>
      <c r="C484" s="20" t="s">
        <v>414</v>
      </c>
      <c r="D484" s="152" t="s">
        <v>781</v>
      </c>
      <c r="F484" s="143" t="s">
        <v>781</v>
      </c>
      <c r="K484" s="151" t="s">
        <v>120</v>
      </c>
      <c r="L484" s="0" t="n">
        <v>3700</v>
      </c>
      <c r="M484" s="0" t="s">
        <v>809</v>
      </c>
      <c r="N484" s="0" t="s">
        <v>801</v>
      </c>
      <c r="O484" s="0" t="n">
        <v>3</v>
      </c>
      <c r="P484" s="0" t="n">
        <v>1</v>
      </c>
      <c r="Q484" s="0" t="s">
        <v>802</v>
      </c>
      <c r="R484" s="0" t="s">
        <v>802</v>
      </c>
      <c r="S484" s="0" t="s">
        <v>802</v>
      </c>
      <c r="T484" s="0" t="s">
        <v>802</v>
      </c>
      <c r="U484" s="0" t="s">
        <v>802</v>
      </c>
      <c r="V484" s="0" t="s">
        <v>802</v>
      </c>
      <c r="W484" s="0" t="s">
        <v>802</v>
      </c>
      <c r="X484" s="0" t="s">
        <v>802</v>
      </c>
      <c r="Y484" s="0" t="s">
        <v>802</v>
      </c>
      <c r="Z484" s="0" t="s">
        <v>802</v>
      </c>
      <c r="AA484" s="0" t="s">
        <v>802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W158:X158 B9"/>
    </sheetView>
  </sheetViews>
  <sheetFormatPr defaultColWidth="8.55078125" defaultRowHeight="15" zeroHeight="false" outlineLevelRow="0" outlineLevelCol="0"/>
  <cols>
    <col collapsed="false" customWidth="true" hidden="false" outlineLevel="0" max="1" min="1" style="0" width="15.42"/>
    <col collapsed="false" customWidth="true" hidden="false" outlineLevel="0" max="2" min="2" style="0" width="16"/>
  </cols>
  <sheetData>
    <row r="1" customFormat="false" ht="15" hidden="false" customHeight="false" outlineLevel="0" collapsed="false">
      <c r="A1" s="0" t="s">
        <v>1732</v>
      </c>
      <c r="B1" s="0" t="s">
        <v>792</v>
      </c>
      <c r="E1" s="0" t="s">
        <v>1733</v>
      </c>
    </row>
    <row r="2" customFormat="false" ht="15" hidden="false" customHeight="false" outlineLevel="0" collapsed="false">
      <c r="A2" s="0" t="s">
        <v>362</v>
      </c>
      <c r="B2" s="0" t="s">
        <v>131</v>
      </c>
    </row>
    <row r="3" customFormat="false" ht="15" hidden="false" customHeight="false" outlineLevel="0" collapsed="false">
      <c r="A3" s="0" t="s">
        <v>365</v>
      </c>
      <c r="B3" s="0" t="s">
        <v>936</v>
      </c>
    </row>
    <row r="4" customFormat="false" ht="15" hidden="false" customHeight="false" outlineLevel="0" collapsed="false">
      <c r="A4" s="0" t="s">
        <v>367</v>
      </c>
      <c r="B4" s="0" t="s">
        <v>1734</v>
      </c>
    </row>
    <row r="5" customFormat="false" ht="15" hidden="false" customHeight="false" outlineLevel="0" collapsed="false">
      <c r="A5" s="0" t="s">
        <v>369</v>
      </c>
      <c r="B5" s="0" t="s">
        <v>1735</v>
      </c>
    </row>
    <row r="6" customFormat="false" ht="15" hidden="false" customHeight="false" outlineLevel="0" collapsed="false">
      <c r="A6" s="0" t="s">
        <v>371</v>
      </c>
      <c r="B6" s="0" t="s">
        <v>662</v>
      </c>
    </row>
    <row r="7" customFormat="false" ht="15" hidden="false" customHeight="false" outlineLevel="0" collapsed="false">
      <c r="A7" s="0" t="s">
        <v>373</v>
      </c>
      <c r="B7" s="0" t="s">
        <v>799</v>
      </c>
    </row>
    <row r="8" customFormat="false" ht="15" hidden="false" customHeight="false" outlineLevel="0" collapsed="false">
      <c r="A8" s="0" t="s">
        <v>375</v>
      </c>
      <c r="B8" s="0" t="s">
        <v>1115</v>
      </c>
    </row>
    <row r="9" customFormat="false" ht="15" hidden="false" customHeight="false" outlineLevel="0" collapsed="false">
      <c r="A9" s="0" t="s">
        <v>377</v>
      </c>
      <c r="B9" s="0" t="s">
        <v>134</v>
      </c>
    </row>
    <row r="10" customFormat="false" ht="15" hidden="false" customHeight="false" outlineLevel="0" collapsed="false">
      <c r="A10" s="0" t="s">
        <v>379</v>
      </c>
      <c r="B10" s="0" t="s">
        <v>120</v>
      </c>
    </row>
    <row r="11" customFormat="false" ht="15" hidden="false" customHeight="false" outlineLevel="0" collapsed="false">
      <c r="A11" s="0" t="s">
        <v>381</v>
      </c>
      <c r="B11" s="0" t="s">
        <v>144</v>
      </c>
    </row>
    <row r="12" customFormat="false" ht="15" hidden="false" customHeight="false" outlineLevel="0" collapsed="false">
      <c r="A12" s="0" t="s">
        <v>383</v>
      </c>
      <c r="B12" s="0" t="s">
        <v>1736</v>
      </c>
    </row>
    <row r="13" customFormat="false" ht="15" hidden="false" customHeight="false" outlineLevel="0" collapsed="false">
      <c r="A13" s="0" t="s">
        <v>385</v>
      </c>
      <c r="B13" s="0" t="s">
        <v>1737</v>
      </c>
    </row>
    <row r="14" customFormat="false" ht="15" hidden="false" customHeight="false" outlineLevel="0" collapsed="false">
      <c r="A14" s="0" t="s">
        <v>387</v>
      </c>
      <c r="B14" s="0" t="s">
        <v>127</v>
      </c>
    </row>
    <row r="15" customFormat="false" ht="15" hidden="false" customHeight="false" outlineLevel="0" collapsed="false">
      <c r="A15" s="0" t="s">
        <v>389</v>
      </c>
      <c r="B15" s="0" t="s">
        <v>96</v>
      </c>
    </row>
    <row r="16" customFormat="false" ht="15" hidden="false" customHeight="false" outlineLevel="0" collapsed="false">
      <c r="A16" s="0" t="s">
        <v>391</v>
      </c>
      <c r="B16" s="0" t="s">
        <v>122</v>
      </c>
    </row>
    <row r="17" customFormat="false" ht="15" hidden="false" customHeight="false" outlineLevel="0" collapsed="false">
      <c r="A17" s="0" t="s">
        <v>393</v>
      </c>
      <c r="B17" s="0" t="s">
        <v>1738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Y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1" sqref="W158:X158 L12"/>
    </sheetView>
  </sheetViews>
  <sheetFormatPr defaultColWidth="9.15625" defaultRowHeight="15" zeroHeight="false" outlineLevelRow="0" outlineLevelCol="0"/>
  <cols>
    <col collapsed="false" customWidth="true" hidden="false" outlineLevel="0" max="1" min="1" style="0" width="10"/>
    <col collapsed="false" customWidth="true" hidden="false" outlineLevel="0" max="2" min="2" style="0" width="43.14"/>
    <col collapsed="false" customWidth="true" hidden="false" outlineLevel="0" max="3" min="3" style="0" width="15.71"/>
    <col collapsed="false" customWidth="true" hidden="false" outlineLevel="0" max="4" min="4" style="0" width="32.29"/>
    <col collapsed="false" customWidth="true" hidden="false" outlineLevel="0" max="5" min="5" style="0" width="16.42"/>
    <col collapsed="false" customWidth="true" hidden="false" outlineLevel="0" max="16" min="6" style="0" width="14.28"/>
    <col collapsed="false" customWidth="true" hidden="false" outlineLevel="0" max="25" min="17" style="22" width="14.28"/>
  </cols>
  <sheetData>
    <row r="1" s="64" customFormat="true" ht="15" hidden="false" customHeight="false" outlineLevel="0" collapsed="false">
      <c r="A1" s="64" t="s">
        <v>1739</v>
      </c>
      <c r="B1" s="64" t="s">
        <v>1740</v>
      </c>
      <c r="C1" s="42" t="s">
        <v>1741</v>
      </c>
      <c r="D1" s="42" t="s">
        <v>1742</v>
      </c>
      <c r="E1" s="42" t="n">
        <v>2020</v>
      </c>
      <c r="F1" s="42" t="n">
        <v>2019</v>
      </c>
      <c r="G1" s="42" t="n">
        <v>2018</v>
      </c>
      <c r="H1" s="42" t="n">
        <v>2017</v>
      </c>
      <c r="I1" s="42" t="n">
        <v>2016</v>
      </c>
      <c r="J1" s="42" t="n">
        <v>2015</v>
      </c>
      <c r="K1" s="42" t="n">
        <v>2014</v>
      </c>
      <c r="L1" s="42" t="n">
        <v>2013</v>
      </c>
      <c r="M1" s="42" t="n">
        <v>2012</v>
      </c>
      <c r="N1" s="42" t="n">
        <v>2011</v>
      </c>
      <c r="O1" s="42" t="n">
        <v>2010</v>
      </c>
      <c r="P1" s="42" t="n">
        <v>2009</v>
      </c>
      <c r="Q1" s="42" t="n">
        <v>2008</v>
      </c>
      <c r="R1" s="42" t="n">
        <v>2007</v>
      </c>
      <c r="S1" s="42" t="n">
        <v>2006</v>
      </c>
      <c r="T1" s="42" t="n">
        <v>2005</v>
      </c>
      <c r="U1" s="153" t="n">
        <v>2004</v>
      </c>
      <c r="V1" s="153" t="n">
        <v>2003</v>
      </c>
      <c r="W1" s="153" t="n">
        <v>2002</v>
      </c>
      <c r="X1" s="153" t="n">
        <v>2001</v>
      </c>
      <c r="Y1" s="153" t="n">
        <v>2000</v>
      </c>
    </row>
    <row r="2" customFormat="false" ht="15" hidden="false" customHeight="false" outlineLevel="0" collapsed="false">
      <c r="A2" s="0" t="s">
        <v>797</v>
      </c>
      <c r="B2" s="0" t="s">
        <v>1743</v>
      </c>
      <c r="C2" s="147" t="s">
        <v>363</v>
      </c>
      <c r="D2" s="147" t="s">
        <v>798</v>
      </c>
      <c r="E2" s="141" t="n">
        <v>2076624000</v>
      </c>
      <c r="F2" s="141" t="n">
        <v>1972792800</v>
      </c>
      <c r="G2" s="141" t="n">
        <v>1834697304</v>
      </c>
      <c r="H2" s="141" t="n">
        <v>1706268492.72</v>
      </c>
      <c r="I2" s="141" t="n">
        <v>1586829698.2296</v>
      </c>
      <c r="J2" s="141" t="n">
        <v>1475751619.35353</v>
      </c>
      <c r="K2" s="141" t="n">
        <v>1372449005.99878</v>
      </c>
      <c r="L2" s="141" t="n">
        <v>1276377575.57887</v>
      </c>
      <c r="M2" s="141" t="n">
        <v>1187031145.28835</v>
      </c>
      <c r="N2" s="141" t="n">
        <v>1103938965.11816</v>
      </c>
      <c r="O2" s="141" t="n">
        <v>1026663237.55989</v>
      </c>
      <c r="P2" s="141" t="n">
        <v>954796810.930698</v>
      </c>
      <c r="Q2" s="141" t="n">
        <v>887961034.165549</v>
      </c>
      <c r="R2" s="141" t="n">
        <v>825803761.773961</v>
      </c>
      <c r="S2" s="141" t="n">
        <v>767997498.449784</v>
      </c>
      <c r="T2" s="141" t="n">
        <v>714237673.558299</v>
      </c>
      <c r="U2" s="141" t="n">
        <v>664241036.409218</v>
      </c>
      <c r="V2" s="141" t="n">
        <v>617744163.860573</v>
      </c>
      <c r="W2" s="141" t="n">
        <v>574502072.390333</v>
      </c>
      <c r="X2" s="141" t="n">
        <v>534286927.323009</v>
      </c>
      <c r="Y2" s="141" t="n">
        <v>496886842.410399</v>
      </c>
    </row>
    <row r="3" customFormat="false" ht="15" hidden="false" customHeight="false" outlineLevel="0" collapsed="false">
      <c r="A3" s="0" t="s">
        <v>803</v>
      </c>
      <c r="B3" s="0" t="s">
        <v>1744</v>
      </c>
      <c r="C3" s="20" t="s">
        <v>363</v>
      </c>
      <c r="D3" s="20" t="s">
        <v>804</v>
      </c>
      <c r="E3" s="141" t="n">
        <v>1651584000</v>
      </c>
      <c r="F3" s="141" t="n">
        <v>1569004800</v>
      </c>
      <c r="G3" s="141" t="n">
        <v>1459174464</v>
      </c>
      <c r="H3" s="141" t="n">
        <v>1357032251.52</v>
      </c>
      <c r="I3" s="141" t="n">
        <v>1262039993.9136</v>
      </c>
      <c r="J3" s="141" t="n">
        <v>1173697194.33965</v>
      </c>
      <c r="K3" s="141" t="n">
        <v>1091538390.73587</v>
      </c>
      <c r="L3" s="141" t="n">
        <v>1015130703.38436</v>
      </c>
      <c r="M3" s="141" t="n">
        <v>944071554.147457</v>
      </c>
      <c r="N3" s="141" t="n">
        <v>877986545.357135</v>
      </c>
      <c r="O3" s="141" t="n">
        <v>816527487.182135</v>
      </c>
      <c r="P3" s="141" t="n">
        <v>759370563.079386</v>
      </c>
      <c r="Q3" s="141" t="n">
        <v>706214623.663829</v>
      </c>
      <c r="R3" s="141" t="n">
        <v>656779600.007361</v>
      </c>
      <c r="S3" s="141" t="n">
        <v>610805028.006846</v>
      </c>
      <c r="T3" s="141" t="n">
        <v>568048676.046366</v>
      </c>
      <c r="U3" s="141" t="n">
        <v>528285268.723121</v>
      </c>
      <c r="V3" s="141" t="n">
        <v>491305299.912502</v>
      </c>
      <c r="W3" s="141" t="n">
        <v>456913928.918627</v>
      </c>
      <c r="X3" s="141" t="n">
        <v>424929953.894323</v>
      </c>
      <c r="Y3" s="141" t="n">
        <v>395184857.121721</v>
      </c>
    </row>
    <row r="4" customFormat="false" ht="15" hidden="false" customHeight="false" outlineLevel="0" collapsed="false">
      <c r="A4" s="0" t="s">
        <v>807</v>
      </c>
      <c r="B4" s="0" t="s">
        <v>1745</v>
      </c>
      <c r="C4" s="20" t="s">
        <v>363</v>
      </c>
      <c r="D4" s="20" t="s">
        <v>808</v>
      </c>
      <c r="E4" s="141" t="n">
        <v>1911668000</v>
      </c>
      <c r="F4" s="141" t="n">
        <v>1816084600</v>
      </c>
      <c r="G4" s="141" t="n">
        <v>1688958678</v>
      </c>
      <c r="H4" s="141" t="n">
        <v>1570731570.54</v>
      </c>
      <c r="I4" s="141" t="n">
        <v>1460780360.6022</v>
      </c>
      <c r="J4" s="141" t="n">
        <v>1358525735.36005</v>
      </c>
      <c r="K4" s="141" t="n">
        <v>1263428933.88484</v>
      </c>
      <c r="L4" s="141" t="n">
        <v>1174988908.5129</v>
      </c>
      <c r="M4" s="141" t="n">
        <v>1092739684.917</v>
      </c>
      <c r="N4" s="141" t="n">
        <v>1016247906.97281</v>
      </c>
      <c r="O4" s="141" t="n">
        <v>945110553.484714</v>
      </c>
      <c r="P4" s="141" t="n">
        <v>878952814.740784</v>
      </c>
      <c r="Q4" s="141" t="n">
        <v>817426117.708929</v>
      </c>
      <c r="R4" s="141" t="n">
        <v>760206289.469304</v>
      </c>
      <c r="S4" s="141" t="n">
        <v>706991849.206453</v>
      </c>
      <c r="T4" s="141" t="n">
        <v>657502419.762002</v>
      </c>
      <c r="U4" s="141" t="n">
        <v>611477250.378661</v>
      </c>
      <c r="V4" s="141" t="n">
        <v>568673842.852155</v>
      </c>
      <c r="W4" s="141" t="n">
        <v>528866673.852504</v>
      </c>
      <c r="X4" s="141" t="n">
        <v>491846006.682829</v>
      </c>
      <c r="Y4" s="141" t="n">
        <v>457416786.215031</v>
      </c>
    </row>
    <row r="5" customFormat="false" ht="15" hidden="false" customHeight="false" outlineLevel="0" collapsed="false">
      <c r="A5" s="0" t="s">
        <v>810</v>
      </c>
      <c r="B5" s="0" t="s">
        <v>1746</v>
      </c>
      <c r="C5" s="20" t="s">
        <v>363</v>
      </c>
      <c r="D5" s="20" t="s">
        <v>811</v>
      </c>
      <c r="E5" s="141" t="n">
        <v>2182884000</v>
      </c>
      <c r="F5" s="141" t="n">
        <v>2073739800</v>
      </c>
      <c r="G5" s="141" t="n">
        <v>1928578014</v>
      </c>
      <c r="H5" s="141" t="n">
        <v>1793577553.02</v>
      </c>
      <c r="I5" s="141" t="n">
        <v>1668027124.3086</v>
      </c>
      <c r="J5" s="141" t="n">
        <v>1551265225.607</v>
      </c>
      <c r="K5" s="141" t="n">
        <v>1442676659.81451</v>
      </c>
      <c r="L5" s="141" t="n">
        <v>1341689293.62749</v>
      </c>
      <c r="M5" s="141" t="n">
        <v>1247771043.07357</v>
      </c>
      <c r="N5" s="141" t="n">
        <v>1160427070.05842</v>
      </c>
      <c r="O5" s="141" t="n">
        <v>1079197175.15433</v>
      </c>
      <c r="P5" s="141" t="n">
        <v>1003653372.89353</v>
      </c>
      <c r="Q5" s="141" t="n">
        <v>933397636.79098</v>
      </c>
      <c r="R5" s="141" t="n">
        <v>868059802.215611</v>
      </c>
      <c r="S5" s="141" t="n">
        <v>807295616.060519</v>
      </c>
      <c r="T5" s="141" t="n">
        <v>750784922.936282</v>
      </c>
      <c r="U5" s="141" t="n">
        <v>698229978.330743</v>
      </c>
      <c r="V5" s="141" t="n">
        <v>649353879.847591</v>
      </c>
      <c r="W5" s="141" t="n">
        <v>603899108.258259</v>
      </c>
      <c r="X5" s="141" t="n">
        <v>561626170.680181</v>
      </c>
      <c r="Y5" s="141" t="n">
        <v>522312338.732569</v>
      </c>
    </row>
    <row r="6" customFormat="false" ht="15" hidden="false" customHeight="false" outlineLevel="0" collapsed="false">
      <c r="A6" s="0" t="s">
        <v>812</v>
      </c>
      <c r="B6" s="0" t="s">
        <v>1747</v>
      </c>
      <c r="C6" s="20" t="s">
        <v>363</v>
      </c>
      <c r="D6" s="20" t="s">
        <v>813</v>
      </c>
      <c r="E6" s="141" t="n">
        <v>2869020000</v>
      </c>
      <c r="F6" s="141" t="n">
        <v>2725569000</v>
      </c>
      <c r="G6" s="141" t="n">
        <v>2534779170</v>
      </c>
      <c r="H6" s="141" t="n">
        <v>2357344628.1</v>
      </c>
      <c r="I6" s="141" t="n">
        <v>2192330504.133</v>
      </c>
      <c r="J6" s="141" t="n">
        <v>2038867368.84369</v>
      </c>
      <c r="K6" s="141" t="n">
        <v>1896146653.02463</v>
      </c>
      <c r="L6" s="141" t="n">
        <v>1763416387.31291</v>
      </c>
      <c r="M6" s="141" t="n">
        <v>1639977240.201</v>
      </c>
      <c r="N6" s="141" t="n">
        <v>1525178833.38693</v>
      </c>
      <c r="O6" s="141" t="n">
        <v>1418416315.04985</v>
      </c>
      <c r="P6" s="141" t="n">
        <v>1319127172.99636</v>
      </c>
      <c r="Q6" s="141" t="n">
        <v>1226788270.88661</v>
      </c>
      <c r="R6" s="141" t="n">
        <v>1140913091.92455</v>
      </c>
      <c r="S6" s="141" t="n">
        <v>1061049175.48983</v>
      </c>
      <c r="T6" s="141" t="n">
        <v>986775733.205545</v>
      </c>
      <c r="U6" s="141" t="n">
        <v>917701431.881157</v>
      </c>
      <c r="V6" s="141" t="n">
        <v>853462331.649476</v>
      </c>
      <c r="W6" s="141" t="n">
        <v>793719968.434013</v>
      </c>
      <c r="X6" s="141" t="n">
        <v>738159570.643632</v>
      </c>
      <c r="Y6" s="141" t="n">
        <v>686488400.698578</v>
      </c>
    </row>
    <row r="7" customFormat="false" ht="15" hidden="false" customHeight="false" outlineLevel="0" collapsed="false">
      <c r="A7" s="0" t="s">
        <v>814</v>
      </c>
      <c r="B7" s="0" t="s">
        <v>1748</v>
      </c>
      <c r="C7" s="20" t="s">
        <v>363</v>
      </c>
      <c r="D7" s="20" t="s">
        <v>815</v>
      </c>
      <c r="E7" s="141" t="n">
        <v>1840828000</v>
      </c>
      <c r="F7" s="141" t="n">
        <v>1748786600</v>
      </c>
      <c r="G7" s="141" t="n">
        <v>1626371538</v>
      </c>
      <c r="H7" s="141" t="n">
        <v>1512525530.34</v>
      </c>
      <c r="I7" s="141" t="n">
        <v>1406648743.2162</v>
      </c>
      <c r="J7" s="141" t="n">
        <v>1308183331.19107</v>
      </c>
      <c r="K7" s="141" t="n">
        <v>1216610498.00769</v>
      </c>
      <c r="L7" s="141" t="n">
        <v>1131447763.14715</v>
      </c>
      <c r="M7" s="141" t="n">
        <v>1052246419.72685</v>
      </c>
      <c r="N7" s="141" t="n">
        <v>978589170.345973</v>
      </c>
      <c r="O7" s="141" t="n">
        <v>910087928.421755</v>
      </c>
      <c r="P7" s="141" t="n">
        <v>846381773.432232</v>
      </c>
      <c r="Q7" s="141" t="n">
        <v>787135049.291976</v>
      </c>
      <c r="R7" s="141" t="n">
        <v>732035595.841538</v>
      </c>
      <c r="S7" s="141" t="n">
        <v>680793104.13263</v>
      </c>
      <c r="T7" s="141" t="n">
        <v>633137586.843346</v>
      </c>
      <c r="U7" s="141" t="n">
        <v>588817955.764312</v>
      </c>
      <c r="V7" s="141" t="n">
        <v>547600698.86081</v>
      </c>
      <c r="W7" s="141" t="n">
        <v>509268649.940553</v>
      </c>
      <c r="X7" s="141" t="n">
        <v>473619844.444715</v>
      </c>
      <c r="Y7" s="141" t="n">
        <v>440466455.333585</v>
      </c>
    </row>
    <row r="8" customFormat="false" ht="15" hidden="false" customHeight="false" outlineLevel="0" collapsed="false">
      <c r="A8" s="0" t="s">
        <v>816</v>
      </c>
      <c r="B8" s="0" t="s">
        <v>1749</v>
      </c>
      <c r="C8" s="20" t="s">
        <v>363</v>
      </c>
      <c r="D8" s="20" t="s">
        <v>817</v>
      </c>
      <c r="E8" s="141" t="n">
        <v>2513808000</v>
      </c>
      <c r="F8" s="141" t="n">
        <v>2388117600</v>
      </c>
      <c r="G8" s="141" t="n">
        <v>2220949368</v>
      </c>
      <c r="H8" s="141" t="n">
        <v>2065482912.24</v>
      </c>
      <c r="I8" s="141" t="n">
        <v>1920899108.3832</v>
      </c>
      <c r="J8" s="141" t="n">
        <v>1786436170.79638</v>
      </c>
      <c r="K8" s="141" t="n">
        <v>1661385638.84063</v>
      </c>
      <c r="L8" s="141" t="n">
        <v>1545088644.12179</v>
      </c>
      <c r="M8" s="141" t="n">
        <v>1436932439.03326</v>
      </c>
      <c r="N8" s="141" t="n">
        <v>1336347168.30093</v>
      </c>
      <c r="O8" s="141" t="n">
        <v>1242802866.51987</v>
      </c>
      <c r="P8" s="141" t="n">
        <v>1155806665.86348</v>
      </c>
      <c r="Q8" s="141" t="n">
        <v>1074900199.25303</v>
      </c>
      <c r="R8" s="141" t="n">
        <v>999657185.305321</v>
      </c>
      <c r="S8" s="141" t="n">
        <v>929681182.333949</v>
      </c>
      <c r="T8" s="141" t="n">
        <v>864603499.570572</v>
      </c>
      <c r="U8" s="141" t="n">
        <v>804081254.600632</v>
      </c>
      <c r="V8" s="141" t="n">
        <v>747795566.778588</v>
      </c>
      <c r="W8" s="141" t="n">
        <v>695449877.104087</v>
      </c>
      <c r="X8" s="141" t="n">
        <v>646768385.706801</v>
      </c>
      <c r="Y8" s="141" t="n">
        <v>601494598.707325</v>
      </c>
    </row>
    <row r="9" customFormat="false" ht="15" hidden="false" customHeight="false" outlineLevel="0" collapsed="false">
      <c r="A9" s="0" t="s">
        <v>818</v>
      </c>
      <c r="B9" s="0" t="s">
        <v>1750</v>
      </c>
      <c r="C9" s="20" t="s">
        <v>363</v>
      </c>
      <c r="D9" s="20" t="s">
        <v>819</v>
      </c>
      <c r="E9" s="141" t="n">
        <v>2914560000</v>
      </c>
      <c r="F9" s="141" t="n">
        <v>2768832000</v>
      </c>
      <c r="G9" s="141" t="n">
        <v>2575013760</v>
      </c>
      <c r="H9" s="141" t="n">
        <v>2394762796.8</v>
      </c>
      <c r="I9" s="141" t="n">
        <v>2227129401.024</v>
      </c>
      <c r="J9" s="141" t="n">
        <v>2071230342.95232</v>
      </c>
      <c r="K9" s="141" t="n">
        <v>1926244218.94566</v>
      </c>
      <c r="L9" s="141" t="n">
        <v>1791407123.61946</v>
      </c>
      <c r="M9" s="141" t="n">
        <v>1666008624.9661</v>
      </c>
      <c r="N9" s="141" t="n">
        <v>1549388021.21847</v>
      </c>
      <c r="O9" s="141" t="n">
        <v>1440930859.73318</v>
      </c>
      <c r="P9" s="141" t="n">
        <v>1340065699.55186</v>
      </c>
      <c r="Q9" s="141" t="n">
        <v>1246261100.58323</v>
      </c>
      <c r="R9" s="141" t="n">
        <v>1159022823.5424</v>
      </c>
      <c r="S9" s="141" t="n">
        <v>1077891225.89443</v>
      </c>
      <c r="T9" s="141" t="n">
        <v>1002438840.08182</v>
      </c>
      <c r="U9" s="141" t="n">
        <v>932268121.276096</v>
      </c>
      <c r="V9" s="141" t="n">
        <v>867009352.786769</v>
      </c>
      <c r="W9" s="141" t="n">
        <v>806318698.091695</v>
      </c>
      <c r="X9" s="141" t="n">
        <v>749876389.225277</v>
      </c>
      <c r="Y9" s="141" t="n">
        <v>697385041.979507</v>
      </c>
    </row>
    <row r="10" customFormat="false" ht="15" hidden="false" customHeight="false" outlineLevel="0" collapsed="false">
      <c r="A10" s="0" t="s">
        <v>820</v>
      </c>
      <c r="B10" s="0" t="s">
        <v>1751</v>
      </c>
      <c r="C10" s="20" t="s">
        <v>363</v>
      </c>
      <c r="D10" s="20" t="s">
        <v>821</v>
      </c>
      <c r="E10" s="141" t="n">
        <v>2702040000</v>
      </c>
      <c r="F10" s="141" t="n">
        <v>2566938000</v>
      </c>
      <c r="G10" s="141" t="n">
        <v>2387252340</v>
      </c>
      <c r="H10" s="141" t="n">
        <v>2220144676.2</v>
      </c>
      <c r="I10" s="141" t="n">
        <v>2064734548.866</v>
      </c>
      <c r="J10" s="141" t="n">
        <v>1920203130.44538</v>
      </c>
      <c r="K10" s="141" t="n">
        <v>1785788911.3142</v>
      </c>
      <c r="L10" s="141" t="n">
        <v>1660783687.52221</v>
      </c>
      <c r="M10" s="141" t="n">
        <v>1544528829.39566</v>
      </c>
      <c r="N10" s="141" t="n">
        <v>1436411811.33796</v>
      </c>
      <c r="O10" s="141" t="n">
        <v>1335862984.5443</v>
      </c>
      <c r="P10" s="141" t="n">
        <v>1242352575.6262</v>
      </c>
      <c r="Q10" s="141" t="n">
        <v>1155387895.33237</v>
      </c>
      <c r="R10" s="141" t="n">
        <v>1074510742.6591</v>
      </c>
      <c r="S10" s="141" t="n">
        <v>999294990.672964</v>
      </c>
      <c r="T10" s="141" t="n">
        <v>929344341.325857</v>
      </c>
      <c r="U10" s="141" t="n">
        <v>864290237.433047</v>
      </c>
      <c r="V10" s="141" t="n">
        <v>803789920.812734</v>
      </c>
      <c r="W10" s="141" t="n">
        <v>747524626.355843</v>
      </c>
      <c r="X10" s="141" t="n">
        <v>695197902.510934</v>
      </c>
      <c r="Y10" s="141" t="n">
        <v>646534049.335168</v>
      </c>
    </row>
    <row r="11" customFormat="false" ht="15" hidden="false" customHeight="false" outlineLevel="0" collapsed="false">
      <c r="A11" s="0" t="s">
        <v>822</v>
      </c>
      <c r="B11" s="0" t="s">
        <v>1752</v>
      </c>
      <c r="C11" s="20" t="s">
        <v>363</v>
      </c>
      <c r="D11" s="20" t="s">
        <v>823</v>
      </c>
      <c r="E11" s="141" t="n">
        <v>2041204000</v>
      </c>
      <c r="F11" s="141" t="n">
        <v>1939143800</v>
      </c>
      <c r="G11" s="141" t="n">
        <v>1803403734</v>
      </c>
      <c r="H11" s="141" t="n">
        <v>1677165472.62</v>
      </c>
      <c r="I11" s="141" t="n">
        <v>1559763889.5366</v>
      </c>
      <c r="J11" s="141" t="n">
        <v>1450580417.26904</v>
      </c>
      <c r="K11" s="141" t="n">
        <v>1349039788.06021</v>
      </c>
      <c r="L11" s="141" t="n">
        <v>1254607002.89599</v>
      </c>
      <c r="M11" s="141" t="n">
        <v>1166784512.69327</v>
      </c>
      <c r="N11" s="141" t="n">
        <v>1085109596.80474</v>
      </c>
      <c r="O11" s="141" t="n">
        <v>1009151925.02841</v>
      </c>
      <c r="P11" s="141" t="n">
        <v>938511290.276422</v>
      </c>
      <c r="Q11" s="141" t="n">
        <v>872815499.957073</v>
      </c>
      <c r="R11" s="141" t="n">
        <v>811718414.960077</v>
      </c>
      <c r="S11" s="141" t="n">
        <v>754898125.912872</v>
      </c>
      <c r="T11" s="141" t="n">
        <v>702055257.098971</v>
      </c>
      <c r="U11" s="141" t="n">
        <v>652911389.102043</v>
      </c>
      <c r="V11" s="141" t="n">
        <v>607207591.8649</v>
      </c>
      <c r="W11" s="141" t="n">
        <v>564703060.434357</v>
      </c>
      <c r="X11" s="141" t="n">
        <v>525173846.203952</v>
      </c>
      <c r="Y11" s="141" t="n">
        <v>488411676.969676</v>
      </c>
    </row>
    <row r="12" customFormat="false" ht="15" hidden="false" customHeight="false" outlineLevel="0" collapsed="false">
      <c r="A12" s="0" t="s">
        <v>824</v>
      </c>
      <c r="B12" s="0" t="s">
        <v>1753</v>
      </c>
      <c r="C12" s="20" t="s">
        <v>363</v>
      </c>
      <c r="D12" s="20" t="s">
        <v>825</v>
      </c>
      <c r="E12" s="141" t="n">
        <v>1876248000</v>
      </c>
      <c r="F12" s="141" t="n">
        <v>1782435600</v>
      </c>
      <c r="G12" s="141" t="n">
        <v>1657665108</v>
      </c>
      <c r="H12" s="141" t="n">
        <v>1541628550.44</v>
      </c>
      <c r="I12" s="141" t="n">
        <v>1433714551.9092</v>
      </c>
      <c r="J12" s="141" t="n">
        <v>1333354533.27556</v>
      </c>
      <c r="K12" s="141" t="n">
        <v>1240019715.94627</v>
      </c>
      <c r="L12" s="141" t="n">
        <v>1153218335.83003</v>
      </c>
      <c r="M12" s="141" t="n">
        <v>1072493052.32193</v>
      </c>
      <c r="N12" s="141" t="n">
        <v>997418538.659392</v>
      </c>
      <c r="O12" s="141" t="n">
        <v>927599240.953235</v>
      </c>
      <c r="P12" s="141" t="n">
        <v>862667294.086508</v>
      </c>
      <c r="Q12" s="141" t="n">
        <v>802280583.500453</v>
      </c>
      <c r="R12" s="141" t="n">
        <v>746120942.655421</v>
      </c>
      <c r="S12" s="141" t="n">
        <v>693892476.669542</v>
      </c>
      <c r="T12" s="141" t="n">
        <v>645320003.302674</v>
      </c>
      <c r="U12" s="141" t="n">
        <v>600147603.071487</v>
      </c>
      <c r="V12" s="141" t="n">
        <v>558137270.856483</v>
      </c>
      <c r="W12" s="141" t="n">
        <v>519067661.896529</v>
      </c>
      <c r="X12" s="141" t="n">
        <v>482732925.563772</v>
      </c>
      <c r="Y12" s="141" t="n">
        <v>448941620.774308</v>
      </c>
    </row>
    <row r="13" customFormat="false" ht="15" hidden="false" customHeight="false" outlineLevel="0" collapsed="false">
      <c r="A13" s="0" t="s">
        <v>826</v>
      </c>
      <c r="B13" s="0" t="s">
        <v>1754</v>
      </c>
      <c r="C13" s="20" t="s">
        <v>363</v>
      </c>
      <c r="D13" s="20" t="s">
        <v>827</v>
      </c>
      <c r="E13" s="141" t="n">
        <v>2124188000</v>
      </c>
      <c r="F13" s="141" t="n">
        <v>2017978600</v>
      </c>
      <c r="G13" s="141" t="n">
        <v>1876720098</v>
      </c>
      <c r="H13" s="141" t="n">
        <v>1745349691.14</v>
      </c>
      <c r="I13" s="141" t="n">
        <v>1623175212.7602</v>
      </c>
      <c r="J13" s="141" t="n">
        <v>1509552947.86699</v>
      </c>
      <c r="K13" s="141" t="n">
        <v>1403884241.5163</v>
      </c>
      <c r="L13" s="141" t="n">
        <v>1305612344.61016</v>
      </c>
      <c r="M13" s="141" t="n">
        <v>1214219480.48745</v>
      </c>
      <c r="N13" s="141" t="n">
        <v>1129224116.85332</v>
      </c>
      <c r="O13" s="141" t="n">
        <v>1050178428.67359</v>
      </c>
      <c r="P13" s="141" t="n">
        <v>976665938.66644</v>
      </c>
      <c r="Q13" s="141" t="n">
        <v>908299322.95979</v>
      </c>
      <c r="R13" s="141" t="n">
        <v>844718370.352604</v>
      </c>
      <c r="S13" s="141" t="n">
        <v>785588084.427922</v>
      </c>
      <c r="T13" s="141" t="n">
        <v>730596918.517968</v>
      </c>
      <c r="U13" s="141" t="n">
        <v>679455134.22171</v>
      </c>
      <c r="V13" s="141" t="n">
        <v>631893274.82619</v>
      </c>
      <c r="W13" s="141" t="n">
        <v>587660745.588357</v>
      </c>
      <c r="X13" s="141" t="n">
        <v>546524493.397172</v>
      </c>
      <c r="Y13" s="141" t="n">
        <v>508267778.85937</v>
      </c>
    </row>
    <row r="14" customFormat="false" ht="15" hidden="false" customHeight="false" outlineLevel="0" collapsed="false">
      <c r="A14" s="0" t="s">
        <v>828</v>
      </c>
      <c r="B14" s="0" t="s">
        <v>1755</v>
      </c>
      <c r="C14" s="20" t="s">
        <v>363</v>
      </c>
      <c r="D14" s="20" t="s">
        <v>829</v>
      </c>
      <c r="E14" s="141" t="n">
        <v>1545324000</v>
      </c>
      <c r="F14" s="141" t="n">
        <v>1468057800</v>
      </c>
      <c r="G14" s="141" t="n">
        <v>1365293754</v>
      </c>
      <c r="H14" s="141" t="n">
        <v>1269723191.22</v>
      </c>
      <c r="I14" s="141" t="n">
        <v>1180842567.8346</v>
      </c>
      <c r="J14" s="141" t="n">
        <v>1098183588.08618</v>
      </c>
      <c r="K14" s="141" t="n">
        <v>1021310736.92015</v>
      </c>
      <c r="L14" s="141" t="n">
        <v>949818985.335735</v>
      </c>
      <c r="M14" s="141" t="n">
        <v>883331656.362234</v>
      </c>
      <c r="N14" s="141" t="n">
        <v>821498440.416878</v>
      </c>
      <c r="O14" s="141" t="n">
        <v>763993549.587696</v>
      </c>
      <c r="P14" s="141" t="n">
        <v>710514001.116558</v>
      </c>
      <c r="Q14" s="141" t="n">
        <v>660778021.038399</v>
      </c>
      <c r="R14" s="141" t="n">
        <v>614523559.565711</v>
      </c>
      <c r="S14" s="141" t="n">
        <v>571506910.396111</v>
      </c>
      <c r="T14" s="141" t="n">
        <v>531501426.668383</v>
      </c>
      <c r="U14" s="141" t="n">
        <v>494296326.801596</v>
      </c>
      <c r="V14" s="141" t="n">
        <v>459695583.925485</v>
      </c>
      <c r="W14" s="141" t="n">
        <v>427516893.050701</v>
      </c>
      <c r="X14" s="141" t="n">
        <v>397590710.537152</v>
      </c>
      <c r="Y14" s="141" t="n">
        <v>369759360.799551</v>
      </c>
    </row>
    <row r="15" customFormat="false" ht="15" hidden="false" customHeight="false" outlineLevel="0" collapsed="false">
      <c r="A15" s="0" t="s">
        <v>830</v>
      </c>
      <c r="B15" s="0" t="s">
        <v>1756</v>
      </c>
      <c r="C15" s="20" t="s">
        <v>363</v>
      </c>
      <c r="D15" s="20" t="s">
        <v>831</v>
      </c>
      <c r="E15" s="141" t="n">
        <v>1437040000</v>
      </c>
      <c r="F15" s="141" t="n">
        <v>1365188000</v>
      </c>
      <c r="G15" s="141" t="n">
        <v>1269624840</v>
      </c>
      <c r="H15" s="141" t="n">
        <v>1180751101.2</v>
      </c>
      <c r="I15" s="141" t="n">
        <v>1098098524.116</v>
      </c>
      <c r="J15" s="141" t="n">
        <v>1021231627.42788</v>
      </c>
      <c r="K15" s="141" t="n">
        <v>949745413.507929</v>
      </c>
      <c r="L15" s="141" t="n">
        <v>883263234.562374</v>
      </c>
      <c r="M15" s="141" t="n">
        <v>821434808.143007</v>
      </c>
      <c r="N15" s="141" t="n">
        <v>763934371.572997</v>
      </c>
      <c r="O15" s="141" t="n">
        <v>710458965.562887</v>
      </c>
      <c r="P15" s="141" t="n">
        <v>660726837.973485</v>
      </c>
      <c r="Q15" s="141" t="n">
        <v>614475959.315341</v>
      </c>
      <c r="R15" s="141" t="n">
        <v>571462642.163267</v>
      </c>
      <c r="S15" s="141" t="n">
        <v>531460257.211839</v>
      </c>
      <c r="T15" s="141" t="n">
        <v>494258039.20701</v>
      </c>
      <c r="U15" s="141" t="n">
        <v>459659976.462519</v>
      </c>
      <c r="V15" s="141" t="n">
        <v>427483778.110143</v>
      </c>
      <c r="W15" s="141" t="n">
        <v>397559913.642433</v>
      </c>
      <c r="X15" s="141" t="n">
        <v>369730719.687463</v>
      </c>
      <c r="Y15" s="141" t="n">
        <v>343849569.30934</v>
      </c>
    </row>
    <row r="16" customFormat="false" ht="15" hidden="false" customHeight="false" outlineLevel="0" collapsed="false">
      <c r="A16" s="0" t="s">
        <v>832</v>
      </c>
      <c r="B16" s="0" t="s">
        <v>1757</v>
      </c>
      <c r="C16" s="20" t="s">
        <v>366</v>
      </c>
      <c r="D16" s="20" t="s">
        <v>833</v>
      </c>
      <c r="E16" s="141" t="n">
        <v>1200000000</v>
      </c>
      <c r="F16" s="141" t="n">
        <v>1140000000</v>
      </c>
      <c r="G16" s="141" t="n">
        <v>1060200000</v>
      </c>
      <c r="H16" s="141" t="n">
        <v>985986000</v>
      </c>
      <c r="I16" s="141" t="n">
        <v>916966980</v>
      </c>
      <c r="J16" s="141" t="n">
        <v>852779291.4</v>
      </c>
      <c r="K16" s="141" t="n">
        <v>793084741.002</v>
      </c>
      <c r="L16" s="141" t="n">
        <v>737568809.13186</v>
      </c>
      <c r="M16" s="141" t="n">
        <v>685938992.49263</v>
      </c>
      <c r="N16" s="141" t="n">
        <v>637923263.018146</v>
      </c>
      <c r="O16" s="141" t="n">
        <v>593268634.606876</v>
      </c>
      <c r="P16" s="141" t="n">
        <v>551739830.184394</v>
      </c>
      <c r="Q16" s="141" t="n">
        <v>513118042.071487</v>
      </c>
      <c r="R16" s="141" t="n">
        <v>477199779.126483</v>
      </c>
      <c r="S16" s="141" t="n">
        <v>443795794.587629</v>
      </c>
      <c r="T16" s="141" t="n">
        <v>412730088.966495</v>
      </c>
      <c r="U16" s="141" t="n">
        <v>383838982.73884</v>
      </c>
      <c r="V16" s="141" t="n">
        <v>356970253.947122</v>
      </c>
      <c r="W16" s="141" t="n">
        <v>331982336.170823</v>
      </c>
      <c r="X16" s="141" t="n">
        <v>308743572.638865</v>
      </c>
      <c r="Y16" s="141" t="n">
        <v>287131522.554145</v>
      </c>
    </row>
    <row r="17" customFormat="false" ht="15" hidden="false" customHeight="false" outlineLevel="0" collapsed="false">
      <c r="A17" s="0" t="s">
        <v>834</v>
      </c>
      <c r="B17" s="0" t="s">
        <v>1758</v>
      </c>
      <c r="C17" s="20" t="s">
        <v>366</v>
      </c>
      <c r="D17" s="20" t="s">
        <v>835</v>
      </c>
      <c r="E17" s="141" t="n">
        <v>1395000000</v>
      </c>
      <c r="F17" s="141" t="n">
        <v>1325250000</v>
      </c>
      <c r="G17" s="141" t="n">
        <v>1232482500</v>
      </c>
      <c r="H17" s="141" t="n">
        <v>1146208725</v>
      </c>
      <c r="I17" s="141" t="n">
        <v>1065974114.25</v>
      </c>
      <c r="J17" s="141" t="n">
        <v>991355926.2525</v>
      </c>
      <c r="K17" s="141" t="n">
        <v>921961011.414825</v>
      </c>
      <c r="L17" s="141" t="n">
        <v>857423740.615787</v>
      </c>
      <c r="M17" s="141" t="n">
        <v>797404078.772682</v>
      </c>
      <c r="N17" s="141" t="n">
        <v>741585793.258595</v>
      </c>
      <c r="O17" s="141" t="n">
        <v>689674787.730493</v>
      </c>
      <c r="P17" s="141" t="n">
        <v>641397552.589359</v>
      </c>
      <c r="Q17" s="141" t="n">
        <v>596499723.908103</v>
      </c>
      <c r="R17" s="141" t="n">
        <v>554744743.234536</v>
      </c>
      <c r="S17" s="141" t="n">
        <v>515912611.208119</v>
      </c>
      <c r="T17" s="141" t="n">
        <v>479798728.42355</v>
      </c>
      <c r="U17" s="141" t="n">
        <v>446212817.433902</v>
      </c>
      <c r="V17" s="141" t="n">
        <v>414977920.213529</v>
      </c>
      <c r="W17" s="141" t="n">
        <v>385929465.798582</v>
      </c>
      <c r="X17" s="141" t="n">
        <v>358914403.192681</v>
      </c>
      <c r="Y17" s="141" t="n">
        <v>333790394.969194</v>
      </c>
    </row>
    <row r="18" customFormat="false" ht="15" hidden="false" customHeight="false" outlineLevel="0" collapsed="false">
      <c r="A18" s="0" t="s">
        <v>836</v>
      </c>
      <c r="B18" s="0" t="s">
        <v>1759</v>
      </c>
      <c r="C18" s="20" t="s">
        <v>366</v>
      </c>
      <c r="D18" s="20" t="s">
        <v>837</v>
      </c>
      <c r="E18" s="141" t="n">
        <v>1460000000</v>
      </c>
      <c r="F18" s="141" t="n">
        <v>1387000000</v>
      </c>
      <c r="G18" s="141" t="n">
        <v>1289910000</v>
      </c>
      <c r="H18" s="141" t="n">
        <v>1199616300</v>
      </c>
      <c r="I18" s="141" t="n">
        <v>1115643159</v>
      </c>
      <c r="J18" s="141" t="n">
        <v>1037548137.87</v>
      </c>
      <c r="K18" s="141" t="n">
        <v>964919768.2191</v>
      </c>
      <c r="L18" s="141" t="n">
        <v>897375384.443763</v>
      </c>
      <c r="M18" s="141" t="n">
        <v>834559107.5327</v>
      </c>
      <c r="N18" s="141" t="n">
        <v>776139970.005411</v>
      </c>
      <c r="O18" s="141" t="n">
        <v>721810172.105032</v>
      </c>
      <c r="P18" s="141" t="n">
        <v>671283460.05768</v>
      </c>
      <c r="Q18" s="141" t="n">
        <v>624293617.853642</v>
      </c>
      <c r="R18" s="141" t="n">
        <v>580593064.603887</v>
      </c>
      <c r="S18" s="141" t="n">
        <v>539951550.081615</v>
      </c>
      <c r="T18" s="141" t="n">
        <v>502154941.575902</v>
      </c>
      <c r="U18" s="141" t="n">
        <v>467004095.665589</v>
      </c>
      <c r="V18" s="141" t="n">
        <v>434313808.968998</v>
      </c>
      <c r="W18" s="141" t="n">
        <v>403911842.341168</v>
      </c>
      <c r="X18" s="141" t="n">
        <v>375638013.377286</v>
      </c>
      <c r="Y18" s="141" t="n">
        <v>349343352.440876</v>
      </c>
    </row>
    <row r="19" customFormat="false" ht="15" hidden="false" customHeight="false" outlineLevel="0" collapsed="false">
      <c r="A19" s="0" t="s">
        <v>838</v>
      </c>
      <c r="B19" s="0" t="s">
        <v>1760</v>
      </c>
      <c r="C19" s="20" t="s">
        <v>366</v>
      </c>
      <c r="D19" s="20" t="s">
        <v>839</v>
      </c>
      <c r="E19" s="141" t="n">
        <v>2040000000</v>
      </c>
      <c r="F19" s="141" t="n">
        <v>1938000000</v>
      </c>
      <c r="G19" s="141" t="n">
        <v>1802340000</v>
      </c>
      <c r="H19" s="141" t="n">
        <v>1676176200</v>
      </c>
      <c r="I19" s="141" t="n">
        <v>1558843866</v>
      </c>
      <c r="J19" s="141" t="n">
        <v>1449724795.38</v>
      </c>
      <c r="K19" s="141" t="n">
        <v>1348244059.7034</v>
      </c>
      <c r="L19" s="141" t="n">
        <v>1253866975.52416</v>
      </c>
      <c r="M19" s="141" t="n">
        <v>1166096287.23747</v>
      </c>
      <c r="N19" s="141" t="n">
        <v>1084469547.13085</v>
      </c>
      <c r="O19" s="141" t="n">
        <v>1008556678.83169</v>
      </c>
      <c r="P19" s="141" t="n">
        <v>937957711.313471</v>
      </c>
      <c r="Q19" s="141" t="n">
        <v>872300671.521528</v>
      </c>
      <c r="R19" s="141" t="n">
        <v>811239624.515021</v>
      </c>
      <c r="S19" s="141" t="n">
        <v>754452850.798969</v>
      </c>
      <c r="T19" s="141" t="n">
        <v>701641151.243042</v>
      </c>
      <c r="U19" s="141" t="n">
        <v>652526270.656029</v>
      </c>
      <c r="V19" s="141" t="n">
        <v>606849431.710107</v>
      </c>
      <c r="W19" s="141" t="n">
        <v>564369971.490399</v>
      </c>
      <c r="X19" s="141" t="n">
        <v>524864073.486071</v>
      </c>
      <c r="Y19" s="141" t="n">
        <v>488123588.342046</v>
      </c>
    </row>
    <row r="20" customFormat="false" ht="15" hidden="false" customHeight="false" outlineLevel="0" collapsed="false">
      <c r="A20" s="0" t="s">
        <v>840</v>
      </c>
      <c r="B20" s="0" t="s">
        <v>1761</v>
      </c>
      <c r="C20" s="20" t="s">
        <v>366</v>
      </c>
      <c r="D20" s="20" t="s">
        <v>841</v>
      </c>
      <c r="E20" s="141" t="n">
        <v>2160000000</v>
      </c>
      <c r="F20" s="141" t="n">
        <v>2052000000</v>
      </c>
      <c r="G20" s="141" t="n">
        <v>1908360000</v>
      </c>
      <c r="H20" s="141" t="n">
        <v>1774774800</v>
      </c>
      <c r="I20" s="141" t="n">
        <v>1650540564</v>
      </c>
      <c r="J20" s="141" t="n">
        <v>1535002724.52</v>
      </c>
      <c r="K20" s="141" t="n">
        <v>1427552533.8036</v>
      </c>
      <c r="L20" s="141" t="n">
        <v>1327623856.43735</v>
      </c>
      <c r="M20" s="141" t="n">
        <v>1234690186.48673</v>
      </c>
      <c r="N20" s="141" t="n">
        <v>1148261873.43266</v>
      </c>
      <c r="O20" s="141" t="n">
        <v>1067883542.29238</v>
      </c>
      <c r="P20" s="141" t="n">
        <v>993131694.33191</v>
      </c>
      <c r="Q20" s="141" t="n">
        <v>923612475.728676</v>
      </c>
      <c r="R20" s="141" t="n">
        <v>858959602.427669</v>
      </c>
      <c r="S20" s="141" t="n">
        <v>798832430.257732</v>
      </c>
      <c r="T20" s="141" t="n">
        <v>742914160.139691</v>
      </c>
      <c r="U20" s="141" t="n">
        <v>690910168.929913</v>
      </c>
      <c r="V20" s="141" t="n">
        <v>642546457.104819</v>
      </c>
      <c r="W20" s="141" t="n">
        <v>597568205.107481</v>
      </c>
      <c r="X20" s="141" t="n">
        <v>555738430.749958</v>
      </c>
      <c r="Y20" s="141" t="n">
        <v>516836740.597461</v>
      </c>
    </row>
    <row r="21" customFormat="false" ht="15" hidden="false" customHeight="false" outlineLevel="0" collapsed="false">
      <c r="A21" s="0" t="s">
        <v>842</v>
      </c>
      <c r="B21" s="0" t="s">
        <v>1762</v>
      </c>
      <c r="C21" s="20" t="s">
        <v>366</v>
      </c>
      <c r="D21" s="20" t="s">
        <v>843</v>
      </c>
      <c r="E21" s="141" t="n">
        <v>3040000000</v>
      </c>
      <c r="F21" s="141" t="n">
        <v>2888000000</v>
      </c>
      <c r="G21" s="141" t="n">
        <v>2685840000</v>
      </c>
      <c r="H21" s="141" t="n">
        <v>2497831200</v>
      </c>
      <c r="I21" s="141" t="n">
        <v>2322983016</v>
      </c>
      <c r="J21" s="141" t="n">
        <v>2160374204.88</v>
      </c>
      <c r="K21" s="141" t="n">
        <v>2009148010.5384</v>
      </c>
      <c r="L21" s="141" t="n">
        <v>1868507649.80071</v>
      </c>
      <c r="M21" s="141" t="n">
        <v>1737712114.31466</v>
      </c>
      <c r="N21" s="141" t="n">
        <v>1616072266.31264</v>
      </c>
      <c r="O21" s="141" t="n">
        <v>1502947207.67075</v>
      </c>
      <c r="P21" s="141" t="n">
        <v>1397740903.1338</v>
      </c>
      <c r="Q21" s="141" t="n">
        <v>1299899039.91443</v>
      </c>
      <c r="R21" s="141" t="n">
        <v>1208906107.12042</v>
      </c>
      <c r="S21" s="141" t="n">
        <v>1124282679.62199</v>
      </c>
      <c r="T21" s="141" t="n">
        <v>1045582892.04845</v>
      </c>
      <c r="U21" s="141" t="n">
        <v>972392089.605062</v>
      </c>
      <c r="V21" s="141" t="n">
        <v>904324643.332708</v>
      </c>
      <c r="W21" s="141" t="n">
        <v>841021918.299419</v>
      </c>
      <c r="X21" s="141" t="n">
        <v>782150384.018459</v>
      </c>
      <c r="Y21" s="141" t="n">
        <v>727399857.137167</v>
      </c>
    </row>
    <row r="22" customFormat="false" ht="15" hidden="false" customHeight="false" outlineLevel="0" collapsed="false">
      <c r="A22" s="0" t="s">
        <v>844</v>
      </c>
      <c r="B22" s="0" t="s">
        <v>1763</v>
      </c>
      <c r="C22" s="20" t="s">
        <v>366</v>
      </c>
      <c r="D22" s="20" t="s">
        <v>845</v>
      </c>
      <c r="E22" s="141" t="n">
        <v>3300000000</v>
      </c>
      <c r="F22" s="141" t="n">
        <v>3135000000</v>
      </c>
      <c r="G22" s="141" t="n">
        <v>2915550000</v>
      </c>
      <c r="H22" s="141" t="n">
        <v>2711461500</v>
      </c>
      <c r="I22" s="141" t="n">
        <v>2521659195</v>
      </c>
      <c r="J22" s="141" t="n">
        <v>2345143051.35</v>
      </c>
      <c r="K22" s="141" t="n">
        <v>2180983037.7555</v>
      </c>
      <c r="L22" s="141" t="n">
        <v>2028314225.11261</v>
      </c>
      <c r="M22" s="141" t="n">
        <v>1886332229.35473</v>
      </c>
      <c r="N22" s="141" t="n">
        <v>1754288973.2999</v>
      </c>
      <c r="O22" s="141" t="n">
        <v>1631488745.16891</v>
      </c>
      <c r="P22" s="141" t="n">
        <v>1517284533.00708</v>
      </c>
      <c r="Q22" s="141" t="n">
        <v>1411074615.69659</v>
      </c>
      <c r="R22" s="141" t="n">
        <v>1312299392.59783</v>
      </c>
      <c r="S22" s="141" t="n">
        <v>1220438435.11598</v>
      </c>
      <c r="T22" s="141" t="n">
        <v>1135007744.65786</v>
      </c>
      <c r="U22" s="141" t="n">
        <v>1055557202.53181</v>
      </c>
      <c r="V22" s="141" t="n">
        <v>981668198.354584</v>
      </c>
      <c r="W22" s="141" t="n">
        <v>912951424.469764</v>
      </c>
      <c r="X22" s="141" t="n">
        <v>849044824.75688</v>
      </c>
      <c r="Y22" s="141" t="n">
        <v>789611687.023899</v>
      </c>
    </row>
    <row r="23" customFormat="false" ht="15" hidden="false" customHeight="false" outlineLevel="0" collapsed="false">
      <c r="A23" s="0" t="s">
        <v>846</v>
      </c>
      <c r="B23" s="0" t="s">
        <v>1764</v>
      </c>
      <c r="C23" s="20" t="s">
        <v>366</v>
      </c>
      <c r="D23" s="20" t="s">
        <v>847</v>
      </c>
      <c r="E23" s="141" t="n">
        <v>4730000000</v>
      </c>
      <c r="F23" s="141" t="n">
        <v>4493500000</v>
      </c>
      <c r="G23" s="141" t="n">
        <v>4178955000</v>
      </c>
      <c r="H23" s="141" t="n">
        <v>3886428150</v>
      </c>
      <c r="I23" s="141" t="n">
        <v>3614378179.5</v>
      </c>
      <c r="J23" s="141" t="n">
        <v>3361371706.935</v>
      </c>
      <c r="K23" s="141" t="n">
        <v>3126075687.44955</v>
      </c>
      <c r="L23" s="141" t="n">
        <v>2907250389.32808</v>
      </c>
      <c r="M23" s="141" t="n">
        <v>2703742862.07512</v>
      </c>
      <c r="N23" s="141" t="n">
        <v>2514480861.72986</v>
      </c>
      <c r="O23" s="141" t="n">
        <v>2338467201.40877</v>
      </c>
      <c r="P23" s="141" t="n">
        <v>2174774497.31015</v>
      </c>
      <c r="Q23" s="141" t="n">
        <v>2022540282.49844</v>
      </c>
      <c r="R23" s="141" t="n">
        <v>1880962462.72355</v>
      </c>
      <c r="S23" s="141" t="n">
        <v>1749295090.3329</v>
      </c>
      <c r="T23" s="141" t="n">
        <v>1626844434.0096</v>
      </c>
      <c r="U23" s="141" t="n">
        <v>1512965323.62893</v>
      </c>
      <c r="V23" s="141" t="n">
        <v>1407057750.9749</v>
      </c>
      <c r="W23" s="141" t="n">
        <v>1308563708.40666</v>
      </c>
      <c r="X23" s="141" t="n">
        <v>1216964248.81819</v>
      </c>
      <c r="Y23" s="141" t="n">
        <v>1131776751.40092</v>
      </c>
    </row>
    <row r="24" customFormat="false" ht="15" hidden="false" customHeight="false" outlineLevel="0" collapsed="false">
      <c r="A24" s="0" t="s">
        <v>848</v>
      </c>
      <c r="B24" s="0" t="s">
        <v>1765</v>
      </c>
      <c r="C24" s="20" t="s">
        <v>366</v>
      </c>
      <c r="D24" s="20" t="s">
        <v>849</v>
      </c>
      <c r="E24" s="141" t="n">
        <v>1640000000</v>
      </c>
      <c r="F24" s="141" t="n">
        <v>1558000000</v>
      </c>
      <c r="G24" s="141" t="n">
        <v>1448940000</v>
      </c>
      <c r="H24" s="141" t="n">
        <v>1347514200</v>
      </c>
      <c r="I24" s="141" t="n">
        <v>1253188206</v>
      </c>
      <c r="J24" s="141" t="n">
        <v>1165465031.58</v>
      </c>
      <c r="K24" s="141" t="n">
        <v>1083882479.3694</v>
      </c>
      <c r="L24" s="141" t="n">
        <v>1008010705.81354</v>
      </c>
      <c r="M24" s="141" t="n">
        <v>937449956.406594</v>
      </c>
      <c r="N24" s="141" t="n">
        <v>871828459.458133</v>
      </c>
      <c r="O24" s="141" t="n">
        <v>810800467.296064</v>
      </c>
      <c r="P24" s="141" t="n">
        <v>754044434.585339</v>
      </c>
      <c r="Q24" s="141" t="n">
        <v>701261324.164366</v>
      </c>
      <c r="R24" s="141" t="n">
        <v>652173031.47286</v>
      </c>
      <c r="S24" s="141" t="n">
        <v>606520919.26976</v>
      </c>
      <c r="T24" s="141" t="n">
        <v>564064454.920877</v>
      </c>
      <c r="U24" s="141" t="n">
        <v>524579943.076415</v>
      </c>
      <c r="V24" s="141" t="n">
        <v>487859347.061066</v>
      </c>
      <c r="W24" s="141" t="n">
        <v>453709192.766792</v>
      </c>
      <c r="X24" s="141" t="n">
        <v>421949549.273116</v>
      </c>
      <c r="Y24" s="141" t="n">
        <v>392413080.823998</v>
      </c>
    </row>
    <row r="25" customFormat="false" ht="15" hidden="false" customHeight="false" outlineLevel="0" collapsed="false">
      <c r="A25" s="0" t="s">
        <v>850</v>
      </c>
      <c r="B25" s="0" t="s">
        <v>1766</v>
      </c>
      <c r="C25" s="20" t="s">
        <v>366</v>
      </c>
      <c r="D25" s="20" t="s">
        <v>851</v>
      </c>
      <c r="E25" s="141" t="n">
        <v>2120000000</v>
      </c>
      <c r="F25" s="141" t="n">
        <v>2014000000</v>
      </c>
      <c r="G25" s="141" t="n">
        <v>1873020000</v>
      </c>
      <c r="H25" s="141" t="n">
        <v>1741908600</v>
      </c>
      <c r="I25" s="141" t="n">
        <v>1619974998</v>
      </c>
      <c r="J25" s="141" t="n">
        <v>1506576748.14</v>
      </c>
      <c r="K25" s="141" t="n">
        <v>1401116375.7702</v>
      </c>
      <c r="L25" s="141" t="n">
        <v>1303038229.46629</v>
      </c>
      <c r="M25" s="141" t="n">
        <v>1211825553.40365</v>
      </c>
      <c r="N25" s="141" t="n">
        <v>1126997764.66539</v>
      </c>
      <c r="O25" s="141" t="n">
        <v>1048107921.13881</v>
      </c>
      <c r="P25" s="141" t="n">
        <v>974740366.659097</v>
      </c>
      <c r="Q25" s="141" t="n">
        <v>906508540.99296</v>
      </c>
      <c r="R25" s="141" t="n">
        <v>843052943.123453</v>
      </c>
      <c r="S25" s="141" t="n">
        <v>784039237.104811</v>
      </c>
      <c r="T25" s="141" t="n">
        <v>729156490.507475</v>
      </c>
      <c r="U25" s="141" t="n">
        <v>678115536.171951</v>
      </c>
      <c r="V25" s="141" t="n">
        <v>630647448.639915</v>
      </c>
      <c r="W25" s="141" t="n">
        <v>586502127.235121</v>
      </c>
      <c r="X25" s="141" t="n">
        <v>545446978.328663</v>
      </c>
      <c r="Y25" s="141" t="n">
        <v>507265689.845656</v>
      </c>
    </row>
    <row r="26" customFormat="false" ht="15" hidden="false" customHeight="false" outlineLevel="0" collapsed="false">
      <c r="A26" s="0" t="s">
        <v>852</v>
      </c>
      <c r="B26" s="0" t="s">
        <v>1767</v>
      </c>
      <c r="C26" s="20" t="s">
        <v>366</v>
      </c>
      <c r="D26" s="20" t="s">
        <v>853</v>
      </c>
      <c r="E26" s="141" t="n">
        <v>3450000000</v>
      </c>
      <c r="F26" s="141" t="n">
        <v>3277500000</v>
      </c>
      <c r="G26" s="141" t="n">
        <v>3048075000</v>
      </c>
      <c r="H26" s="141" t="n">
        <v>2834709750</v>
      </c>
      <c r="I26" s="141" t="n">
        <v>2636280067.5</v>
      </c>
      <c r="J26" s="141" t="n">
        <v>2451740462.775</v>
      </c>
      <c r="K26" s="141" t="n">
        <v>2280118630.38075</v>
      </c>
      <c r="L26" s="141" t="n">
        <v>2120510326.2541</v>
      </c>
      <c r="M26" s="141" t="n">
        <v>1972074603.41631</v>
      </c>
      <c r="N26" s="141" t="n">
        <v>1834029381.17717</v>
      </c>
      <c r="O26" s="141" t="n">
        <v>1705647324.49477</v>
      </c>
      <c r="P26" s="141" t="n">
        <v>1586252011.78013</v>
      </c>
      <c r="Q26" s="141" t="n">
        <v>1475214370.95552</v>
      </c>
      <c r="R26" s="141" t="n">
        <v>1371949364.98864</v>
      </c>
      <c r="S26" s="141" t="n">
        <v>1275912909.43943</v>
      </c>
      <c r="T26" s="141" t="n">
        <v>1186599005.77867</v>
      </c>
      <c r="U26" s="141" t="n">
        <v>1103537075.37417</v>
      </c>
      <c r="V26" s="141" t="n">
        <v>1026289480.09797</v>
      </c>
      <c r="W26" s="141" t="n">
        <v>954449216.491116</v>
      </c>
      <c r="X26" s="141" t="n">
        <v>887637771.336738</v>
      </c>
      <c r="Y26" s="141" t="n">
        <v>825503127.343167</v>
      </c>
    </row>
    <row r="27" customFormat="false" ht="15" hidden="false" customHeight="false" outlineLevel="0" collapsed="false">
      <c r="A27" s="0" t="s">
        <v>854</v>
      </c>
      <c r="B27" s="0" t="s">
        <v>1768</v>
      </c>
      <c r="C27" s="20" t="s">
        <v>368</v>
      </c>
      <c r="D27" s="20" t="s">
        <v>454</v>
      </c>
      <c r="E27" s="141" t="n">
        <v>1248000000</v>
      </c>
      <c r="F27" s="141" t="n">
        <v>1185600000</v>
      </c>
      <c r="G27" s="141" t="n">
        <v>1102608000</v>
      </c>
      <c r="H27" s="141" t="n">
        <v>1025425440</v>
      </c>
      <c r="I27" s="141" t="n">
        <v>953645659.2</v>
      </c>
      <c r="J27" s="141" t="n">
        <v>886890463.056</v>
      </c>
      <c r="K27" s="141" t="n">
        <v>824808130.64208</v>
      </c>
      <c r="L27" s="141" t="n">
        <v>767071561.497135</v>
      </c>
      <c r="M27" s="141" t="n">
        <v>713376552.192335</v>
      </c>
      <c r="N27" s="141" t="n">
        <v>663440193.538872</v>
      </c>
      <c r="O27" s="141" t="n">
        <v>616999379.991151</v>
      </c>
      <c r="P27" s="141" t="n">
        <v>573809423.39177</v>
      </c>
      <c r="Q27" s="141" t="n">
        <v>533642763.754346</v>
      </c>
      <c r="R27" s="141" t="n">
        <v>496287770.291542</v>
      </c>
      <c r="S27" s="141" t="n">
        <v>461547626.371134</v>
      </c>
      <c r="T27" s="141" t="n">
        <v>429239292.525155</v>
      </c>
      <c r="U27" s="141" t="n">
        <v>399192542.048394</v>
      </c>
      <c r="V27" s="141" t="n">
        <v>371249064.105006</v>
      </c>
      <c r="W27" s="141" t="n">
        <v>345261629.617656</v>
      </c>
      <c r="X27" s="141" t="n">
        <v>321093315.54442</v>
      </c>
      <c r="Y27" s="141" t="n">
        <v>298616783.456311</v>
      </c>
    </row>
    <row r="28" customFormat="false" ht="15" hidden="false" customHeight="false" outlineLevel="0" collapsed="false">
      <c r="A28" s="0" t="s">
        <v>855</v>
      </c>
      <c r="B28" s="0" t="s">
        <v>1769</v>
      </c>
      <c r="C28" s="20" t="s">
        <v>368</v>
      </c>
      <c r="D28" s="20" t="s">
        <v>456</v>
      </c>
      <c r="E28" s="141" t="n">
        <v>1299000000</v>
      </c>
      <c r="F28" s="141" t="n">
        <v>1234050000</v>
      </c>
      <c r="G28" s="141" t="n">
        <v>1147666500</v>
      </c>
      <c r="H28" s="141" t="n">
        <v>1067329845</v>
      </c>
      <c r="I28" s="141" t="n">
        <v>992616755.85</v>
      </c>
      <c r="J28" s="141" t="n">
        <v>923133582.9405</v>
      </c>
      <c r="K28" s="141" t="n">
        <v>858514232.134665</v>
      </c>
      <c r="L28" s="141" t="n">
        <v>798418235.885239</v>
      </c>
      <c r="M28" s="141" t="n">
        <v>742528959.373272</v>
      </c>
      <c r="N28" s="141" t="n">
        <v>690551932.217143</v>
      </c>
      <c r="O28" s="141" t="n">
        <v>642213296.961943</v>
      </c>
      <c r="P28" s="141" t="n">
        <v>597258366.174607</v>
      </c>
      <c r="Q28" s="141" t="n">
        <v>555450280.542385</v>
      </c>
      <c r="R28" s="141" t="n">
        <v>516568760.904418</v>
      </c>
      <c r="S28" s="141" t="n">
        <v>480408947.641108</v>
      </c>
      <c r="T28" s="141" t="n">
        <v>446780321.306231</v>
      </c>
      <c r="U28" s="141" t="n">
        <v>415505698.814795</v>
      </c>
      <c r="V28" s="141" t="n">
        <v>386420299.897759</v>
      </c>
      <c r="W28" s="141" t="n">
        <v>359370878.904916</v>
      </c>
      <c r="X28" s="141" t="n">
        <v>334214917.381572</v>
      </c>
      <c r="Y28" s="141" t="n">
        <v>310819873.164862</v>
      </c>
    </row>
    <row r="29" customFormat="false" ht="15" hidden="false" customHeight="false" outlineLevel="0" collapsed="false">
      <c r="A29" s="0" t="s">
        <v>856</v>
      </c>
      <c r="B29" s="0" t="s">
        <v>1770</v>
      </c>
      <c r="C29" s="20" t="s">
        <v>368</v>
      </c>
      <c r="D29" s="20" t="s">
        <v>458</v>
      </c>
      <c r="E29" s="141" t="n">
        <v>1368000000</v>
      </c>
      <c r="F29" s="141" t="n">
        <v>1299600000</v>
      </c>
      <c r="G29" s="141" t="n">
        <v>1208628000</v>
      </c>
      <c r="H29" s="141" t="n">
        <v>1124024040</v>
      </c>
      <c r="I29" s="141" t="n">
        <v>1045342357.2</v>
      </c>
      <c r="J29" s="141" t="n">
        <v>972168392.196</v>
      </c>
      <c r="K29" s="141" t="n">
        <v>904116604.74228</v>
      </c>
      <c r="L29" s="141" t="n">
        <v>840828442.410321</v>
      </c>
      <c r="M29" s="141" t="n">
        <v>781970451.441598</v>
      </c>
      <c r="N29" s="141" t="n">
        <v>727232519.840686</v>
      </c>
      <c r="O29" s="141" t="n">
        <v>676326243.451838</v>
      </c>
      <c r="P29" s="141" t="n">
        <v>628983406.41021</v>
      </c>
      <c r="Q29" s="141" t="n">
        <v>584954567.961495</v>
      </c>
      <c r="R29" s="141" t="n">
        <v>544007748.20419</v>
      </c>
      <c r="S29" s="141" t="n">
        <v>505927205.829897</v>
      </c>
      <c r="T29" s="141" t="n">
        <v>470512301.421804</v>
      </c>
      <c r="U29" s="141" t="n">
        <v>437576440.322278</v>
      </c>
      <c r="V29" s="141" t="n">
        <v>406946089.499719</v>
      </c>
      <c r="W29" s="141" t="n">
        <v>378459863.234738</v>
      </c>
      <c r="X29" s="141" t="n">
        <v>351967672.808307</v>
      </c>
      <c r="Y29" s="141" t="n">
        <v>327329935.711725</v>
      </c>
    </row>
    <row r="30" customFormat="false" ht="15" hidden="false" customHeight="false" outlineLevel="0" collapsed="false">
      <c r="A30" s="0" t="s">
        <v>857</v>
      </c>
      <c r="B30" s="0" t="s">
        <v>1771</v>
      </c>
      <c r="C30" s="20" t="s">
        <v>368</v>
      </c>
      <c r="D30" s="20" t="s">
        <v>460</v>
      </c>
      <c r="E30" s="141" t="n">
        <v>1439000000</v>
      </c>
      <c r="F30" s="141" t="n">
        <v>1367050000</v>
      </c>
      <c r="G30" s="141" t="n">
        <v>1271356500</v>
      </c>
      <c r="H30" s="141" t="n">
        <v>1182361545</v>
      </c>
      <c r="I30" s="141" t="n">
        <v>1099596236.85</v>
      </c>
      <c r="J30" s="141" t="n">
        <v>1022624500.2705</v>
      </c>
      <c r="K30" s="141" t="n">
        <v>951040785.251565</v>
      </c>
      <c r="L30" s="141" t="n">
        <v>884467930.283956</v>
      </c>
      <c r="M30" s="141" t="n">
        <v>822555175.164079</v>
      </c>
      <c r="N30" s="141" t="n">
        <v>764976312.902593</v>
      </c>
      <c r="O30" s="141" t="n">
        <v>711427970.999412</v>
      </c>
      <c r="P30" s="141" t="n">
        <v>661628013.029453</v>
      </c>
      <c r="Q30" s="141" t="n">
        <v>615314052.117391</v>
      </c>
      <c r="R30" s="141" t="n">
        <v>572242068.469174</v>
      </c>
      <c r="S30" s="141" t="n">
        <v>532185123.676332</v>
      </c>
      <c r="T30" s="141" t="n">
        <v>494932165.018989</v>
      </c>
      <c r="U30" s="141" t="n">
        <v>460286913.467659</v>
      </c>
      <c r="V30" s="141" t="n">
        <v>428066829.524923</v>
      </c>
      <c r="W30" s="141" t="n">
        <v>398102151.458179</v>
      </c>
      <c r="X30" s="141" t="n">
        <v>370235000.856106</v>
      </c>
      <c r="Y30" s="141" t="n">
        <v>344318550.796179</v>
      </c>
    </row>
    <row r="31" customFormat="false" ht="15" hidden="false" customHeight="false" outlineLevel="0" collapsed="false">
      <c r="A31" s="0" t="s">
        <v>858</v>
      </c>
      <c r="B31" s="0" t="s">
        <v>1772</v>
      </c>
      <c r="C31" s="20" t="s">
        <v>368</v>
      </c>
      <c r="D31" s="20" t="s">
        <v>859</v>
      </c>
      <c r="E31" s="141" t="n">
        <v>2660000000</v>
      </c>
      <c r="F31" s="141" t="n">
        <v>2527000000</v>
      </c>
      <c r="G31" s="141" t="n">
        <v>2350110000</v>
      </c>
      <c r="H31" s="141" t="n">
        <v>2185602300</v>
      </c>
      <c r="I31" s="141" t="n">
        <v>2032610139</v>
      </c>
      <c r="J31" s="141" t="n">
        <v>1890327429.27</v>
      </c>
      <c r="K31" s="141" t="n">
        <v>1758004509.2211</v>
      </c>
      <c r="L31" s="141" t="n">
        <v>1634944193.57562</v>
      </c>
      <c r="M31" s="141" t="n">
        <v>1520498100.02533</v>
      </c>
      <c r="N31" s="141" t="n">
        <v>1414063233.02356</v>
      </c>
      <c r="O31" s="141" t="n">
        <v>1315078806.71191</v>
      </c>
      <c r="P31" s="141" t="n">
        <v>1223023290.24207</v>
      </c>
      <c r="Q31" s="141" t="n">
        <v>1137411659.92513</v>
      </c>
      <c r="R31" s="141" t="n">
        <v>1057792843.73037</v>
      </c>
      <c r="S31" s="141" t="n">
        <v>983747344.669245</v>
      </c>
      <c r="T31" s="141" t="n">
        <v>914885030.542398</v>
      </c>
      <c r="U31" s="141" t="n">
        <v>850843078.40443</v>
      </c>
      <c r="V31" s="141" t="n">
        <v>791284062.91612</v>
      </c>
      <c r="W31" s="141" t="n">
        <v>735894178.511991</v>
      </c>
      <c r="X31" s="141" t="n">
        <v>684381586.016152</v>
      </c>
      <c r="Y31" s="141" t="n">
        <v>636474874.995021</v>
      </c>
    </row>
    <row r="32" customFormat="false" ht="15" hidden="false" customHeight="false" outlineLevel="0" collapsed="false">
      <c r="A32" s="0" t="s">
        <v>860</v>
      </c>
      <c r="B32" s="0" t="s">
        <v>1773</v>
      </c>
      <c r="C32" s="20" t="s">
        <v>368</v>
      </c>
      <c r="D32" s="20" t="s">
        <v>861</v>
      </c>
      <c r="E32" s="141" t="n">
        <v>1898000000</v>
      </c>
      <c r="F32" s="141" t="n">
        <v>1803100000</v>
      </c>
      <c r="G32" s="141" t="n">
        <v>1676883000</v>
      </c>
      <c r="H32" s="141" t="n">
        <v>1559501190</v>
      </c>
      <c r="I32" s="141" t="n">
        <v>1450336106.7</v>
      </c>
      <c r="J32" s="141" t="n">
        <v>1348812579.231</v>
      </c>
      <c r="K32" s="141" t="n">
        <v>1254395698.68483</v>
      </c>
      <c r="L32" s="141" t="n">
        <v>1166587999.77689</v>
      </c>
      <c r="M32" s="141" t="n">
        <v>1084926839.79251</v>
      </c>
      <c r="N32" s="141" t="n">
        <v>1008981961.00703</v>
      </c>
      <c r="O32" s="141" t="n">
        <v>938353223.736542</v>
      </c>
      <c r="P32" s="141" t="n">
        <v>872668498.074984</v>
      </c>
      <c r="Q32" s="141" t="n">
        <v>811581703.209735</v>
      </c>
      <c r="R32" s="141" t="n">
        <v>754770983.985054</v>
      </c>
      <c r="S32" s="141" t="n">
        <v>701937015.1061</v>
      </c>
      <c r="T32" s="141" t="n">
        <v>652801424.048673</v>
      </c>
      <c r="U32" s="141" t="n">
        <v>607105324.365266</v>
      </c>
      <c r="V32" s="141" t="n">
        <v>564607951.659698</v>
      </c>
      <c r="W32" s="141" t="n">
        <v>525085395.043519</v>
      </c>
      <c r="X32" s="141" t="n">
        <v>488329417.390472</v>
      </c>
      <c r="Y32" s="141" t="n">
        <v>454146358.173139</v>
      </c>
    </row>
    <row r="33" customFormat="false" ht="15" hidden="false" customHeight="false" outlineLevel="0" collapsed="false">
      <c r="A33" s="0" t="s">
        <v>862</v>
      </c>
      <c r="B33" s="0" t="s">
        <v>1774</v>
      </c>
      <c r="C33" s="20" t="s">
        <v>368</v>
      </c>
      <c r="D33" s="20" t="s">
        <v>462</v>
      </c>
      <c r="E33" s="141" t="n">
        <v>1100000000</v>
      </c>
      <c r="F33" s="141" t="n">
        <v>1045000000</v>
      </c>
      <c r="G33" s="141" t="n">
        <v>971850000</v>
      </c>
      <c r="H33" s="141" t="n">
        <v>903820500</v>
      </c>
      <c r="I33" s="141" t="n">
        <v>840553065</v>
      </c>
      <c r="J33" s="141" t="n">
        <v>781714350.45</v>
      </c>
      <c r="K33" s="141" t="n">
        <v>726994345.9185</v>
      </c>
      <c r="L33" s="141" t="n">
        <v>676104741.704205</v>
      </c>
      <c r="M33" s="141" t="n">
        <v>628777409.784911</v>
      </c>
      <c r="N33" s="141" t="n">
        <v>584762991.099967</v>
      </c>
      <c r="O33" s="141" t="n">
        <v>543829581.722969</v>
      </c>
      <c r="P33" s="141" t="n">
        <v>505761511.002362</v>
      </c>
      <c r="Q33" s="141" t="n">
        <v>470358205.232196</v>
      </c>
      <c r="R33" s="141" t="n">
        <v>437433130.865943</v>
      </c>
      <c r="S33" s="141" t="n">
        <v>406812811.705327</v>
      </c>
      <c r="T33" s="141" t="n">
        <v>378335914.885954</v>
      </c>
      <c r="U33" s="141" t="n">
        <v>351852400.843937</v>
      </c>
      <c r="V33" s="141" t="n">
        <v>327222732.784861</v>
      </c>
      <c r="W33" s="141" t="n">
        <v>304317141.489921</v>
      </c>
      <c r="X33" s="141" t="n">
        <v>283014941.585627</v>
      </c>
      <c r="Y33" s="141" t="n">
        <v>263203895.674633</v>
      </c>
    </row>
    <row r="34" customFormat="false" ht="15" hidden="false" customHeight="false" outlineLevel="0" collapsed="false">
      <c r="A34" s="0" t="s">
        <v>863</v>
      </c>
      <c r="B34" s="0" t="s">
        <v>1775</v>
      </c>
      <c r="C34" s="20" t="s">
        <v>368</v>
      </c>
      <c r="D34" s="20" t="s">
        <v>464</v>
      </c>
      <c r="E34" s="141" t="n">
        <v>1550000000</v>
      </c>
      <c r="F34" s="141" t="n">
        <v>1472500000</v>
      </c>
      <c r="G34" s="141" t="n">
        <v>1369425000</v>
      </c>
      <c r="H34" s="141" t="n">
        <v>1273565250</v>
      </c>
      <c r="I34" s="141" t="n">
        <v>1184415682.5</v>
      </c>
      <c r="J34" s="141" t="n">
        <v>1101506584.725</v>
      </c>
      <c r="K34" s="141" t="n">
        <v>1024401123.79425</v>
      </c>
      <c r="L34" s="141" t="n">
        <v>952693045.128653</v>
      </c>
      <c r="M34" s="141" t="n">
        <v>886004531.969647</v>
      </c>
      <c r="N34" s="141" t="n">
        <v>823984214.731772</v>
      </c>
      <c r="O34" s="141" t="n">
        <v>766305319.700548</v>
      </c>
      <c r="P34" s="141" t="n">
        <v>712663947.321509</v>
      </c>
      <c r="Q34" s="141" t="n">
        <v>662777471.009004</v>
      </c>
      <c r="R34" s="141" t="n">
        <v>616383048.038374</v>
      </c>
      <c r="S34" s="141" t="n">
        <v>573236234.675687</v>
      </c>
      <c r="T34" s="141" t="n">
        <v>533109698.248389</v>
      </c>
      <c r="U34" s="141" t="n">
        <v>495792019.371002</v>
      </c>
      <c r="V34" s="141" t="n">
        <v>461086578.015032</v>
      </c>
      <c r="W34" s="141" t="n">
        <v>428810517.55398</v>
      </c>
      <c r="X34" s="141" t="n">
        <v>398793781.325201</v>
      </c>
      <c r="Y34" s="141" t="n">
        <v>370878216.632437</v>
      </c>
    </row>
    <row r="35" customFormat="false" ht="15" hidden="false" customHeight="false" outlineLevel="0" collapsed="false">
      <c r="A35" s="0" t="s">
        <v>864</v>
      </c>
      <c r="B35" s="0" t="s">
        <v>1776</v>
      </c>
      <c r="C35" s="20" t="s">
        <v>368</v>
      </c>
      <c r="D35" s="20" t="s">
        <v>865</v>
      </c>
      <c r="E35" s="141" t="n">
        <v>2048000000</v>
      </c>
      <c r="F35" s="141" t="n">
        <v>1945600000</v>
      </c>
      <c r="G35" s="141" t="n">
        <v>1809408000</v>
      </c>
      <c r="H35" s="141" t="n">
        <v>1682749440</v>
      </c>
      <c r="I35" s="141" t="n">
        <v>1564956979.2</v>
      </c>
      <c r="J35" s="141" t="n">
        <v>1455409990.656</v>
      </c>
      <c r="K35" s="141" t="n">
        <v>1353531291.31008</v>
      </c>
      <c r="L35" s="141" t="n">
        <v>1258784100.91837</v>
      </c>
      <c r="M35" s="141" t="n">
        <v>1170669213.85409</v>
      </c>
      <c r="N35" s="141" t="n">
        <v>1088722368.8843</v>
      </c>
      <c r="O35" s="141" t="n">
        <v>1012511803.0624</v>
      </c>
      <c r="P35" s="141" t="n">
        <v>941635976.848033</v>
      </c>
      <c r="Q35" s="141" t="n">
        <v>875721458.468671</v>
      </c>
      <c r="R35" s="141" t="n">
        <v>814420956.375864</v>
      </c>
      <c r="S35" s="141" t="n">
        <v>757411489.429554</v>
      </c>
      <c r="T35" s="141" t="n">
        <v>704392685.169485</v>
      </c>
      <c r="U35" s="141" t="n">
        <v>655085197.207621</v>
      </c>
      <c r="V35" s="141" t="n">
        <v>609229233.403087</v>
      </c>
      <c r="W35" s="141" t="n">
        <v>566583187.064872</v>
      </c>
      <c r="X35" s="141" t="n">
        <v>526922363.970331</v>
      </c>
      <c r="Y35" s="141" t="n">
        <v>490037798.492407</v>
      </c>
    </row>
    <row r="36" customFormat="false" ht="15" hidden="false" customHeight="false" outlineLevel="0" collapsed="false">
      <c r="A36" s="0" t="s">
        <v>866</v>
      </c>
      <c r="B36" s="0" t="s">
        <v>1777</v>
      </c>
      <c r="C36" s="20" t="s">
        <v>368</v>
      </c>
      <c r="D36" s="20" t="s">
        <v>466</v>
      </c>
      <c r="E36" s="141" t="n">
        <v>1768000000</v>
      </c>
      <c r="F36" s="141" t="n">
        <v>1679600000</v>
      </c>
      <c r="G36" s="141" t="n">
        <v>1562028000</v>
      </c>
      <c r="H36" s="141" t="n">
        <v>1452686040</v>
      </c>
      <c r="I36" s="141" t="n">
        <v>1350998017.2</v>
      </c>
      <c r="J36" s="141" t="n">
        <v>1256428155.996</v>
      </c>
      <c r="K36" s="141" t="n">
        <v>1168478185.07628</v>
      </c>
      <c r="L36" s="141" t="n">
        <v>1086684712.12094</v>
      </c>
      <c r="M36" s="141" t="n">
        <v>1010616782.27247</v>
      </c>
      <c r="N36" s="141" t="n">
        <v>939873607.513402</v>
      </c>
      <c r="O36" s="141" t="n">
        <v>874082454.987463</v>
      </c>
      <c r="P36" s="141" t="n">
        <v>812896683.138341</v>
      </c>
      <c r="Q36" s="141" t="n">
        <v>755993915.318657</v>
      </c>
      <c r="R36" s="141" t="n">
        <v>703074341.246351</v>
      </c>
      <c r="S36" s="141" t="n">
        <v>653859137.359107</v>
      </c>
      <c r="T36" s="141" t="n">
        <v>608088997.743969</v>
      </c>
      <c r="U36" s="141" t="n">
        <v>565522767.901892</v>
      </c>
      <c r="V36" s="141" t="n">
        <v>525936174.148759</v>
      </c>
      <c r="W36" s="141" t="n">
        <v>489120641.958346</v>
      </c>
      <c r="X36" s="141" t="n">
        <v>454882197.021262</v>
      </c>
      <c r="Y36" s="141" t="n">
        <v>423040443.229773</v>
      </c>
    </row>
    <row r="37" customFormat="false" ht="15" hidden="false" customHeight="false" outlineLevel="0" collapsed="false">
      <c r="A37" s="0" t="s">
        <v>867</v>
      </c>
      <c r="B37" s="0" t="s">
        <v>1778</v>
      </c>
      <c r="C37" s="20" t="s">
        <v>368</v>
      </c>
      <c r="D37" s="20" t="s">
        <v>868</v>
      </c>
      <c r="E37" s="141" t="n">
        <v>2688000000</v>
      </c>
      <c r="F37" s="141" t="n">
        <v>2553600000</v>
      </c>
      <c r="G37" s="141" t="n">
        <v>2374848000</v>
      </c>
      <c r="H37" s="141" t="n">
        <v>2208608640</v>
      </c>
      <c r="I37" s="141" t="n">
        <v>2054006035.2</v>
      </c>
      <c r="J37" s="141" t="n">
        <v>1910225612.736</v>
      </c>
      <c r="K37" s="141" t="n">
        <v>1776509819.84448</v>
      </c>
      <c r="L37" s="141" t="n">
        <v>1652154132.45537</v>
      </c>
      <c r="M37" s="141" t="n">
        <v>1536503343.18349</v>
      </c>
      <c r="N37" s="141" t="n">
        <v>1428948109.16065</v>
      </c>
      <c r="O37" s="141" t="n">
        <v>1328921741.5194</v>
      </c>
      <c r="P37" s="141" t="n">
        <v>1235897219.61304</v>
      </c>
      <c r="Q37" s="141" t="n">
        <v>1149384414.24013</v>
      </c>
      <c r="R37" s="141" t="n">
        <v>1068927505.24332</v>
      </c>
      <c r="S37" s="141" t="n">
        <v>994102579.876289</v>
      </c>
      <c r="T37" s="141" t="n">
        <v>924515399.284949</v>
      </c>
      <c r="U37" s="141" t="n">
        <v>859799321.335002</v>
      </c>
      <c r="V37" s="141" t="n">
        <v>799613368.841552</v>
      </c>
      <c r="W37" s="141" t="n">
        <v>743640433.022644</v>
      </c>
      <c r="X37" s="141" t="n">
        <v>691585602.711059</v>
      </c>
      <c r="Y37" s="141" t="n">
        <v>643174610.521285</v>
      </c>
    </row>
    <row r="38" customFormat="false" ht="15" hidden="false" customHeight="false" outlineLevel="0" collapsed="false">
      <c r="A38" s="0" t="s">
        <v>869</v>
      </c>
      <c r="B38" s="0" t="s">
        <v>1779</v>
      </c>
      <c r="C38" s="20" t="s">
        <v>368</v>
      </c>
      <c r="D38" s="20" t="s">
        <v>870</v>
      </c>
      <c r="E38" s="141" t="n">
        <v>1889000000</v>
      </c>
      <c r="F38" s="141" t="n">
        <v>1794550000</v>
      </c>
      <c r="G38" s="141" t="n">
        <v>1668931500</v>
      </c>
      <c r="H38" s="141" t="n">
        <v>1552106295</v>
      </c>
      <c r="I38" s="141" t="n">
        <v>1443458854.35</v>
      </c>
      <c r="J38" s="141" t="n">
        <v>1342416734.5455</v>
      </c>
      <c r="K38" s="141" t="n">
        <v>1248447563.12732</v>
      </c>
      <c r="L38" s="141" t="n">
        <v>1161056233.7084</v>
      </c>
      <c r="M38" s="141" t="n">
        <v>1079782297.34882</v>
      </c>
      <c r="N38" s="141" t="n">
        <v>1004197536.5344</v>
      </c>
      <c r="O38" s="141" t="n">
        <v>933903708.97699</v>
      </c>
      <c r="P38" s="141" t="n">
        <v>868530449.348601</v>
      </c>
      <c r="Q38" s="141" t="n">
        <v>807733317.894199</v>
      </c>
      <c r="R38" s="141" t="n">
        <v>751191985.641605</v>
      </c>
      <c r="S38" s="141" t="n">
        <v>698608546.646693</v>
      </c>
      <c r="T38" s="141" t="n">
        <v>649705948.381424</v>
      </c>
      <c r="U38" s="141" t="n">
        <v>604226531.994725</v>
      </c>
      <c r="V38" s="141" t="n">
        <v>561930674.755094</v>
      </c>
      <c r="W38" s="141" t="n">
        <v>522595527.522237</v>
      </c>
      <c r="X38" s="141" t="n">
        <v>486013840.595681</v>
      </c>
      <c r="Y38" s="141" t="n">
        <v>451992871.753983</v>
      </c>
    </row>
    <row r="39" customFormat="false" ht="15" hidden="false" customHeight="false" outlineLevel="0" collapsed="false">
      <c r="A39" s="0" t="s">
        <v>871</v>
      </c>
      <c r="B39" s="0" t="s">
        <v>1780</v>
      </c>
      <c r="C39" s="20" t="s">
        <v>368</v>
      </c>
      <c r="D39" s="20" t="s">
        <v>872</v>
      </c>
      <c r="E39" s="141" t="n">
        <v>2898000000</v>
      </c>
      <c r="F39" s="141" t="n">
        <v>2753100000</v>
      </c>
      <c r="G39" s="141" t="n">
        <v>2560383000</v>
      </c>
      <c r="H39" s="141" t="n">
        <v>2381156190</v>
      </c>
      <c r="I39" s="141" t="n">
        <v>2214475256.7</v>
      </c>
      <c r="J39" s="141" t="n">
        <v>2059461988.731</v>
      </c>
      <c r="K39" s="141" t="n">
        <v>1915299649.51983</v>
      </c>
      <c r="L39" s="141" t="n">
        <v>1781228674.05344</v>
      </c>
      <c r="M39" s="141" t="n">
        <v>1656542666.8697</v>
      </c>
      <c r="N39" s="141" t="n">
        <v>1540584680.18882</v>
      </c>
      <c r="O39" s="141" t="n">
        <v>1432743752.5756</v>
      </c>
      <c r="P39" s="141" t="n">
        <v>1332451689.89531</v>
      </c>
      <c r="Q39" s="141" t="n">
        <v>1239180071.60264</v>
      </c>
      <c r="R39" s="141" t="n">
        <v>1152437466.59046</v>
      </c>
      <c r="S39" s="141" t="n">
        <v>1071766843.92912</v>
      </c>
      <c r="T39" s="141" t="n">
        <v>996743164.854085</v>
      </c>
      <c r="U39" s="141" t="n">
        <v>926971143.314299</v>
      </c>
      <c r="V39" s="141" t="n">
        <v>862083163.282298</v>
      </c>
      <c r="W39" s="141" t="n">
        <v>801737341.852538</v>
      </c>
      <c r="X39" s="141" t="n">
        <v>745615727.92286</v>
      </c>
      <c r="Y39" s="141" t="n">
        <v>693422626.96826</v>
      </c>
    </row>
    <row r="40" customFormat="false" ht="15" hidden="false" customHeight="false" outlineLevel="0" collapsed="false">
      <c r="A40" s="0" t="s">
        <v>873</v>
      </c>
      <c r="B40" s="0" t="s">
        <v>1781</v>
      </c>
      <c r="C40" s="20" t="s">
        <v>368</v>
      </c>
      <c r="D40" s="20" t="s">
        <v>874</v>
      </c>
      <c r="E40" s="141" t="n">
        <v>2098000000</v>
      </c>
      <c r="F40" s="141" t="n">
        <v>1993100000</v>
      </c>
      <c r="G40" s="141" t="n">
        <v>1853583000</v>
      </c>
      <c r="H40" s="141" t="n">
        <v>1723832190</v>
      </c>
      <c r="I40" s="141" t="n">
        <v>1603163936.7</v>
      </c>
      <c r="J40" s="141" t="n">
        <v>1490942461.131</v>
      </c>
      <c r="K40" s="141" t="n">
        <v>1386576488.85183</v>
      </c>
      <c r="L40" s="141" t="n">
        <v>1289516134.6322</v>
      </c>
      <c r="M40" s="141" t="n">
        <v>1199250005.20795</v>
      </c>
      <c r="N40" s="141" t="n">
        <v>1115302504.84339</v>
      </c>
      <c r="O40" s="141" t="n">
        <v>1037231329.50435</v>
      </c>
      <c r="P40" s="141" t="n">
        <v>964625136.439049</v>
      </c>
      <c r="Q40" s="141" t="n">
        <v>897101376.888316</v>
      </c>
      <c r="R40" s="141" t="n">
        <v>834304280.506134</v>
      </c>
      <c r="S40" s="141" t="n">
        <v>775902980.870704</v>
      </c>
      <c r="T40" s="141" t="n">
        <v>721589772.209755</v>
      </c>
      <c r="U40" s="141" t="n">
        <v>671078488.155072</v>
      </c>
      <c r="V40" s="141" t="n">
        <v>624102993.984217</v>
      </c>
      <c r="W40" s="141" t="n">
        <v>580415784.405322</v>
      </c>
      <c r="X40" s="141" t="n">
        <v>539786679.49695</v>
      </c>
      <c r="Y40" s="141" t="n">
        <v>502001611.932163</v>
      </c>
    </row>
    <row r="41" customFormat="false" ht="15" hidden="false" customHeight="false" outlineLevel="0" collapsed="false">
      <c r="A41" s="0" t="s">
        <v>875</v>
      </c>
      <c r="B41" s="0" t="s">
        <v>1782</v>
      </c>
      <c r="C41" s="20" t="s">
        <v>368</v>
      </c>
      <c r="D41" s="20" t="s">
        <v>472</v>
      </c>
      <c r="E41" s="141" t="n">
        <v>2036000000</v>
      </c>
      <c r="F41" s="141" t="n">
        <v>1934200000</v>
      </c>
      <c r="G41" s="141" t="n">
        <v>1798806000</v>
      </c>
      <c r="H41" s="141" t="n">
        <v>1672889580</v>
      </c>
      <c r="I41" s="141" t="n">
        <v>1555787309.4</v>
      </c>
      <c r="J41" s="141" t="n">
        <v>1446882197.742</v>
      </c>
      <c r="K41" s="141" t="n">
        <v>1345600443.90006</v>
      </c>
      <c r="L41" s="141" t="n">
        <v>1251408412.82706</v>
      </c>
      <c r="M41" s="141" t="n">
        <v>1163809823.92916</v>
      </c>
      <c r="N41" s="141" t="n">
        <v>1082343136.25412</v>
      </c>
      <c r="O41" s="141" t="n">
        <v>1006579116.71633</v>
      </c>
      <c r="P41" s="141" t="n">
        <v>936118578.546189</v>
      </c>
      <c r="Q41" s="141" t="n">
        <v>870590278.047956</v>
      </c>
      <c r="R41" s="141" t="n">
        <v>809648958.584599</v>
      </c>
      <c r="S41" s="141" t="n">
        <v>752973531.483677</v>
      </c>
      <c r="T41" s="141" t="n">
        <v>700265384.27982</v>
      </c>
      <c r="U41" s="141" t="n">
        <v>651246807.380232</v>
      </c>
      <c r="V41" s="141" t="n">
        <v>605659530.863616</v>
      </c>
      <c r="W41" s="141" t="n">
        <v>563263363.703163</v>
      </c>
      <c r="X41" s="141" t="n">
        <v>523834928.243942</v>
      </c>
      <c r="Y41" s="141" t="n">
        <v>487166483.266866</v>
      </c>
    </row>
    <row r="42" customFormat="false" ht="15" hidden="false" customHeight="false" outlineLevel="0" collapsed="false">
      <c r="A42" s="0" t="s">
        <v>876</v>
      </c>
      <c r="B42" s="0" t="s">
        <v>1783</v>
      </c>
      <c r="C42" s="20" t="s">
        <v>368</v>
      </c>
      <c r="D42" s="20" t="s">
        <v>474</v>
      </c>
      <c r="E42" s="141" t="n">
        <v>1950000000</v>
      </c>
      <c r="F42" s="141" t="n">
        <v>1852500000</v>
      </c>
      <c r="G42" s="141" t="n">
        <v>1722825000</v>
      </c>
      <c r="H42" s="141" t="n">
        <v>1602227250</v>
      </c>
      <c r="I42" s="141" t="n">
        <v>1490071342.5</v>
      </c>
      <c r="J42" s="141" t="n">
        <v>1385766348.525</v>
      </c>
      <c r="K42" s="141" t="n">
        <v>1288762704.12825</v>
      </c>
      <c r="L42" s="141" t="n">
        <v>1198549314.83927</v>
      </c>
      <c r="M42" s="141" t="n">
        <v>1114650862.80052</v>
      </c>
      <c r="N42" s="141" t="n">
        <v>1036625302.40449</v>
      </c>
      <c r="O42" s="141" t="n">
        <v>964061531.236173</v>
      </c>
      <c r="P42" s="141" t="n">
        <v>896577224.049641</v>
      </c>
      <c r="Q42" s="141" t="n">
        <v>833816818.366166</v>
      </c>
      <c r="R42" s="141" t="n">
        <v>775449641.080535</v>
      </c>
      <c r="S42" s="141" t="n">
        <v>721168166.204897</v>
      </c>
      <c r="T42" s="141" t="n">
        <v>670686394.570555</v>
      </c>
      <c r="U42" s="141" t="n">
        <v>623738346.950616</v>
      </c>
      <c r="V42" s="141" t="n">
        <v>580076662.664073</v>
      </c>
      <c r="W42" s="141" t="n">
        <v>539471296.277588</v>
      </c>
      <c r="X42" s="141" t="n">
        <v>501708305.538156</v>
      </c>
      <c r="Y42" s="141" t="n">
        <v>466588724.150486</v>
      </c>
    </row>
    <row r="43" customFormat="false" ht="15" hidden="false" customHeight="false" outlineLevel="0" collapsed="false">
      <c r="A43" s="0" t="s">
        <v>877</v>
      </c>
      <c r="B43" s="0" t="s">
        <v>1784</v>
      </c>
      <c r="C43" s="20" t="s">
        <v>368</v>
      </c>
      <c r="D43" s="20" t="s">
        <v>476</v>
      </c>
      <c r="E43" s="141" t="n">
        <v>2499000000</v>
      </c>
      <c r="F43" s="141" t="n">
        <v>2374050000</v>
      </c>
      <c r="G43" s="141" t="n">
        <v>2207866500</v>
      </c>
      <c r="H43" s="141" t="n">
        <v>2053315845</v>
      </c>
      <c r="I43" s="141" t="n">
        <v>1909583735.85</v>
      </c>
      <c r="J43" s="141" t="n">
        <v>1775912874.3405</v>
      </c>
      <c r="K43" s="141" t="n">
        <v>1651598973.13667</v>
      </c>
      <c r="L43" s="141" t="n">
        <v>1535987045.0171</v>
      </c>
      <c r="M43" s="141" t="n">
        <v>1428467951.8659</v>
      </c>
      <c r="N43" s="141" t="n">
        <v>1328475195.23529</v>
      </c>
      <c r="O43" s="141" t="n">
        <v>1235481931.56882</v>
      </c>
      <c r="P43" s="141" t="n">
        <v>1148998196.359</v>
      </c>
      <c r="Q43" s="141" t="n">
        <v>1068568322.61387</v>
      </c>
      <c r="R43" s="141" t="n">
        <v>993768540.030901</v>
      </c>
      <c r="S43" s="141" t="n">
        <v>924204742.228738</v>
      </c>
      <c r="T43" s="141" t="n">
        <v>859510410.272726</v>
      </c>
      <c r="U43" s="141" t="n">
        <v>799344681.553635</v>
      </c>
      <c r="V43" s="141" t="n">
        <v>743390553.844881</v>
      </c>
      <c r="W43" s="141" t="n">
        <v>691353215.075739</v>
      </c>
      <c r="X43" s="141" t="n">
        <v>642958490.020438</v>
      </c>
      <c r="Y43" s="141" t="n">
        <v>597951395.719007</v>
      </c>
    </row>
    <row r="44" customFormat="false" ht="15" hidden="false" customHeight="false" outlineLevel="0" collapsed="false">
      <c r="A44" s="0" t="s">
        <v>878</v>
      </c>
      <c r="B44" s="0" t="s">
        <v>1785</v>
      </c>
      <c r="C44" s="20" t="s">
        <v>368</v>
      </c>
      <c r="D44" s="20" t="s">
        <v>879</v>
      </c>
      <c r="E44" s="141" t="n">
        <v>2798000000</v>
      </c>
      <c r="F44" s="141" t="n">
        <v>2658100000</v>
      </c>
      <c r="G44" s="141" t="n">
        <v>2472033000</v>
      </c>
      <c r="H44" s="141" t="n">
        <v>2298990690</v>
      </c>
      <c r="I44" s="141" t="n">
        <v>2138061341.7</v>
      </c>
      <c r="J44" s="141" t="n">
        <v>1988397047.781</v>
      </c>
      <c r="K44" s="141" t="n">
        <v>1849209254.43633</v>
      </c>
      <c r="L44" s="141" t="n">
        <v>1719764606.62579</v>
      </c>
      <c r="M44" s="141" t="n">
        <v>1599381084.16198</v>
      </c>
      <c r="N44" s="141" t="n">
        <v>1487424408.27064</v>
      </c>
      <c r="O44" s="141" t="n">
        <v>1383304699.6917</v>
      </c>
      <c r="P44" s="141" t="n">
        <v>1286473370.71328</v>
      </c>
      <c r="Q44" s="141" t="n">
        <v>1196420234.76335</v>
      </c>
      <c r="R44" s="141" t="n">
        <v>1112670818.32992</v>
      </c>
      <c r="S44" s="141" t="n">
        <v>1034783861.04682</v>
      </c>
      <c r="T44" s="141" t="n">
        <v>962348990.773544</v>
      </c>
      <c r="U44" s="141" t="n">
        <v>894984561.419397</v>
      </c>
      <c r="V44" s="141" t="n">
        <v>832335642.120039</v>
      </c>
      <c r="W44" s="141" t="n">
        <v>774072147.171636</v>
      </c>
      <c r="X44" s="141" t="n">
        <v>719887096.869622</v>
      </c>
      <c r="Y44" s="141" t="n">
        <v>669495000.088748</v>
      </c>
    </row>
    <row r="45" customFormat="false" ht="15" hidden="false" customHeight="false" outlineLevel="0" collapsed="false">
      <c r="A45" s="0" t="s">
        <v>880</v>
      </c>
      <c r="B45" s="0" t="s">
        <v>1786</v>
      </c>
      <c r="C45" s="20" t="s">
        <v>368</v>
      </c>
      <c r="D45" s="20" t="s">
        <v>478</v>
      </c>
      <c r="E45" s="141" t="n">
        <v>3640000000</v>
      </c>
      <c r="F45" s="141" t="n">
        <v>3458000000</v>
      </c>
      <c r="G45" s="141" t="n">
        <v>3215940000</v>
      </c>
      <c r="H45" s="141" t="n">
        <v>2990824200</v>
      </c>
      <c r="I45" s="141" t="n">
        <v>2781466506</v>
      </c>
      <c r="J45" s="141" t="n">
        <v>2586763850.58</v>
      </c>
      <c r="K45" s="141" t="n">
        <v>2405690381.0394</v>
      </c>
      <c r="L45" s="141" t="n">
        <v>2237292054.36664</v>
      </c>
      <c r="M45" s="141" t="n">
        <v>2080681610.56098</v>
      </c>
      <c r="N45" s="141" t="n">
        <v>1935033897.82171</v>
      </c>
      <c r="O45" s="141" t="n">
        <v>1799581524.97419</v>
      </c>
      <c r="P45" s="141" t="n">
        <v>1673610818.226</v>
      </c>
      <c r="Q45" s="141" t="n">
        <v>1556458060.95018</v>
      </c>
      <c r="R45" s="141" t="n">
        <v>1447505996.68366</v>
      </c>
      <c r="S45" s="141" t="n">
        <v>1346180576.91581</v>
      </c>
      <c r="T45" s="141" t="n">
        <v>1251947936.5317</v>
      </c>
      <c r="U45" s="141" t="n">
        <v>1164311580.97448</v>
      </c>
      <c r="V45" s="141" t="n">
        <v>1082809770.30627</v>
      </c>
      <c r="W45" s="141" t="n">
        <v>1007013086.38483</v>
      </c>
      <c r="X45" s="141" t="n">
        <v>936522170.337892</v>
      </c>
      <c r="Y45" s="141" t="n">
        <v>870965618.414239</v>
      </c>
    </row>
    <row r="46" customFormat="false" ht="15" hidden="false" customHeight="false" outlineLevel="0" collapsed="false">
      <c r="A46" s="0" t="s">
        <v>881</v>
      </c>
      <c r="B46" s="0" t="s">
        <v>1787</v>
      </c>
      <c r="C46" s="20" t="s">
        <v>368</v>
      </c>
      <c r="D46" s="20" t="s">
        <v>480</v>
      </c>
      <c r="E46" s="141" t="n">
        <v>3768000000</v>
      </c>
      <c r="F46" s="141" t="n">
        <v>3579600000</v>
      </c>
      <c r="G46" s="141" t="n">
        <v>3329028000</v>
      </c>
      <c r="H46" s="141" t="n">
        <v>3095996040</v>
      </c>
      <c r="I46" s="141" t="n">
        <v>2879276317.2</v>
      </c>
      <c r="J46" s="141" t="n">
        <v>2677726974.996</v>
      </c>
      <c r="K46" s="141" t="n">
        <v>2490286086.74628</v>
      </c>
      <c r="L46" s="141" t="n">
        <v>2315966060.67404</v>
      </c>
      <c r="M46" s="141" t="n">
        <v>2153848436.42686</v>
      </c>
      <c r="N46" s="141" t="n">
        <v>2003079045.87698</v>
      </c>
      <c r="O46" s="141" t="n">
        <v>1862863512.66559</v>
      </c>
      <c r="P46" s="141" t="n">
        <v>1732463066.779</v>
      </c>
      <c r="Q46" s="141" t="n">
        <v>1611190652.10447</v>
      </c>
      <c r="R46" s="141" t="n">
        <v>1498407306.45716</v>
      </c>
      <c r="S46" s="141" t="n">
        <v>1393518795.00516</v>
      </c>
      <c r="T46" s="141" t="n">
        <v>1295972479.35479</v>
      </c>
      <c r="U46" s="141" t="n">
        <v>1205254405.79996</v>
      </c>
      <c r="V46" s="141" t="n">
        <v>1120886597.39396</v>
      </c>
      <c r="W46" s="141" t="n">
        <v>1042424535.57638</v>
      </c>
      <c r="X46" s="141" t="n">
        <v>969454818.086038</v>
      </c>
      <c r="Y46" s="141" t="n">
        <v>901592980.820015</v>
      </c>
    </row>
    <row r="47" customFormat="false" ht="15" hidden="false" customHeight="false" outlineLevel="0" collapsed="false">
      <c r="A47" s="0" t="s">
        <v>882</v>
      </c>
      <c r="B47" s="0" t="s">
        <v>1788</v>
      </c>
      <c r="C47" s="20" t="s">
        <v>368</v>
      </c>
      <c r="D47" s="20" t="s">
        <v>482</v>
      </c>
      <c r="E47" s="141" t="n">
        <v>4549000000</v>
      </c>
      <c r="F47" s="141" t="n">
        <v>4321550000</v>
      </c>
      <c r="G47" s="141" t="n">
        <v>4019041500</v>
      </c>
      <c r="H47" s="141" t="n">
        <v>3737708595</v>
      </c>
      <c r="I47" s="141" t="n">
        <v>3476068993.35</v>
      </c>
      <c r="J47" s="141" t="n">
        <v>3232744163.8155</v>
      </c>
      <c r="K47" s="141" t="n">
        <v>3006452072.34842</v>
      </c>
      <c r="L47" s="141" t="n">
        <v>2796000427.28403</v>
      </c>
      <c r="M47" s="141" t="n">
        <v>2600280397.37415</v>
      </c>
      <c r="N47" s="141" t="n">
        <v>2418260769.55796</v>
      </c>
      <c r="O47" s="141" t="n">
        <v>2248982515.6889</v>
      </c>
      <c r="P47" s="141" t="n">
        <v>2091553739.59068</v>
      </c>
      <c r="Q47" s="141" t="n">
        <v>1945144977.81933</v>
      </c>
      <c r="R47" s="141" t="n">
        <v>1808984829.37198</v>
      </c>
      <c r="S47" s="141" t="n">
        <v>1682355891.31594</v>
      </c>
      <c r="T47" s="141" t="n">
        <v>1564590978.92382</v>
      </c>
      <c r="U47" s="141" t="n">
        <v>1455069610.39915</v>
      </c>
      <c r="V47" s="141" t="n">
        <v>1353214737.67121</v>
      </c>
      <c r="W47" s="141" t="n">
        <v>1258489706.03423</v>
      </c>
      <c r="X47" s="141" t="n">
        <v>1170395426.61183</v>
      </c>
      <c r="Y47" s="141" t="n">
        <v>1088467746.749</v>
      </c>
    </row>
    <row r="48" customFormat="false" ht="15" hidden="false" customHeight="false" outlineLevel="0" collapsed="false">
      <c r="A48" s="0" t="s">
        <v>883</v>
      </c>
      <c r="B48" s="0" t="s">
        <v>1789</v>
      </c>
      <c r="C48" s="20" t="s">
        <v>368</v>
      </c>
      <c r="D48" s="20" t="s">
        <v>484</v>
      </c>
      <c r="E48" s="141" t="n">
        <v>5888000000</v>
      </c>
      <c r="F48" s="141" t="n">
        <v>5593600000</v>
      </c>
      <c r="G48" s="141" t="n">
        <v>5202048000</v>
      </c>
      <c r="H48" s="141" t="n">
        <v>4837904640</v>
      </c>
      <c r="I48" s="141" t="n">
        <v>4499251315.2</v>
      </c>
      <c r="J48" s="141" t="n">
        <v>4184303723.136</v>
      </c>
      <c r="K48" s="141" t="n">
        <v>3891402462.51648</v>
      </c>
      <c r="L48" s="141" t="n">
        <v>3619004290.14033</v>
      </c>
      <c r="M48" s="141" t="n">
        <v>3365673989.8305</v>
      </c>
      <c r="N48" s="141" t="n">
        <v>3130076810.54237</v>
      </c>
      <c r="O48" s="141" t="n">
        <v>2910971433.8044</v>
      </c>
      <c r="P48" s="141" t="n">
        <v>2707203433.4381</v>
      </c>
      <c r="Q48" s="141" t="n">
        <v>2517699193.09743</v>
      </c>
      <c r="R48" s="141" t="n">
        <v>2341460249.58061</v>
      </c>
      <c r="S48" s="141" t="n">
        <v>2177558032.10997</v>
      </c>
      <c r="T48" s="141" t="n">
        <v>2025128969.86227</v>
      </c>
      <c r="U48" s="141" t="n">
        <v>1883369941.97191</v>
      </c>
      <c r="V48" s="141" t="n">
        <v>1751534046.03388</v>
      </c>
      <c r="W48" s="141" t="n">
        <v>1628926662.81151</v>
      </c>
      <c r="X48" s="141" t="n">
        <v>1514901796.4147</v>
      </c>
      <c r="Y48" s="141" t="n">
        <v>1408858670.66567</v>
      </c>
    </row>
    <row r="49" customFormat="false" ht="15" hidden="false" customHeight="false" outlineLevel="0" collapsed="false">
      <c r="A49" s="0" t="s">
        <v>884</v>
      </c>
      <c r="B49" s="0" t="s">
        <v>1790</v>
      </c>
      <c r="C49" s="20" t="s">
        <v>368</v>
      </c>
      <c r="D49" s="20" t="s">
        <v>486</v>
      </c>
      <c r="E49" s="141" t="n">
        <v>6198000000</v>
      </c>
      <c r="F49" s="141" t="n">
        <v>5888100000</v>
      </c>
      <c r="G49" s="141" t="n">
        <v>5475933000</v>
      </c>
      <c r="H49" s="141" t="n">
        <v>5092617690</v>
      </c>
      <c r="I49" s="141" t="n">
        <v>4736134451.7</v>
      </c>
      <c r="J49" s="141" t="n">
        <v>4404605040.081</v>
      </c>
      <c r="K49" s="141" t="n">
        <v>4096282687.27533</v>
      </c>
      <c r="L49" s="141" t="n">
        <v>3809542899.16606</v>
      </c>
      <c r="M49" s="141" t="n">
        <v>3542874896.22443</v>
      </c>
      <c r="N49" s="141" t="n">
        <v>3294873653.48872</v>
      </c>
      <c r="O49" s="141" t="n">
        <v>3064232497.74451</v>
      </c>
      <c r="P49" s="141" t="n">
        <v>2849736222.9024</v>
      </c>
      <c r="Q49" s="141" t="n">
        <v>2650254687.29923</v>
      </c>
      <c r="R49" s="141" t="n">
        <v>2464736859.18828</v>
      </c>
      <c r="S49" s="141" t="n">
        <v>2292205279.0451</v>
      </c>
      <c r="T49" s="141" t="n">
        <v>2131750909.51195</v>
      </c>
      <c r="U49" s="141" t="n">
        <v>1982528345.84611</v>
      </c>
      <c r="V49" s="141" t="n">
        <v>1843751361.63688</v>
      </c>
      <c r="W49" s="141" t="n">
        <v>1714688766.3223</v>
      </c>
      <c r="X49" s="141" t="n">
        <v>1594660552.67974</v>
      </c>
      <c r="Y49" s="141" t="n">
        <v>1483034313.99216</v>
      </c>
    </row>
    <row r="50" customFormat="false" ht="15" hidden="false" customHeight="false" outlineLevel="0" collapsed="false">
      <c r="A50" s="0" t="s">
        <v>885</v>
      </c>
      <c r="B50" s="0" t="s">
        <v>1791</v>
      </c>
      <c r="C50" s="20" t="s">
        <v>368</v>
      </c>
      <c r="D50" s="20" t="s">
        <v>488</v>
      </c>
      <c r="E50" s="141" t="n">
        <v>3798000000</v>
      </c>
      <c r="F50" s="141" t="n">
        <v>3608100000</v>
      </c>
      <c r="G50" s="141" t="n">
        <v>3355533000</v>
      </c>
      <c r="H50" s="141" t="n">
        <v>3120645690</v>
      </c>
      <c r="I50" s="141" t="n">
        <v>2902200491.7</v>
      </c>
      <c r="J50" s="141" t="n">
        <v>2699046457.281</v>
      </c>
      <c r="K50" s="141" t="n">
        <v>2510113205.27133</v>
      </c>
      <c r="L50" s="141" t="n">
        <v>2334405280.90234</v>
      </c>
      <c r="M50" s="141" t="n">
        <v>2170996911.23917</v>
      </c>
      <c r="N50" s="141" t="n">
        <v>2019027127.45243</v>
      </c>
      <c r="O50" s="141" t="n">
        <v>1877695228.53076</v>
      </c>
      <c r="P50" s="141" t="n">
        <v>1746256562.53361</v>
      </c>
      <c r="Q50" s="141" t="n">
        <v>1624018603.15626</v>
      </c>
      <c r="R50" s="141" t="n">
        <v>1510337300.93532</v>
      </c>
      <c r="S50" s="141" t="n">
        <v>1404613689.86985</v>
      </c>
      <c r="T50" s="141" t="n">
        <v>1306290731.57896</v>
      </c>
      <c r="U50" s="141" t="n">
        <v>1214850380.36843</v>
      </c>
      <c r="V50" s="141" t="n">
        <v>1129810853.74264</v>
      </c>
      <c r="W50" s="141" t="n">
        <v>1050724093.98066</v>
      </c>
      <c r="X50" s="141" t="n">
        <v>977173407.402009</v>
      </c>
      <c r="Y50" s="141" t="n">
        <v>908771268.883869</v>
      </c>
    </row>
    <row r="51" customFormat="false" ht="15" hidden="false" customHeight="false" outlineLevel="0" collapsed="false">
      <c r="A51" s="0" t="s">
        <v>886</v>
      </c>
      <c r="B51" s="0" t="s">
        <v>1792</v>
      </c>
      <c r="C51" s="20" t="s">
        <v>368</v>
      </c>
      <c r="D51" s="20" t="s">
        <v>490</v>
      </c>
      <c r="E51" s="141" t="n">
        <v>3998000000</v>
      </c>
      <c r="F51" s="141" t="n">
        <v>3798100000</v>
      </c>
      <c r="G51" s="141" t="n">
        <v>3532233000</v>
      </c>
      <c r="H51" s="141" t="n">
        <v>3284976690</v>
      </c>
      <c r="I51" s="141" t="n">
        <v>3055028321.7</v>
      </c>
      <c r="J51" s="141" t="n">
        <v>2841176339.181</v>
      </c>
      <c r="K51" s="141" t="n">
        <v>2642293995.43833</v>
      </c>
      <c r="L51" s="141" t="n">
        <v>2457333415.75765</v>
      </c>
      <c r="M51" s="141" t="n">
        <v>2285320076.65461</v>
      </c>
      <c r="N51" s="141" t="n">
        <v>2125347671.28879</v>
      </c>
      <c r="O51" s="141" t="n">
        <v>1976573334.29857</v>
      </c>
      <c r="P51" s="141" t="n">
        <v>1838213200.89767</v>
      </c>
      <c r="Q51" s="141" t="n">
        <v>1709538276.83484</v>
      </c>
      <c r="R51" s="141" t="n">
        <v>1589870597.4564</v>
      </c>
      <c r="S51" s="141" t="n">
        <v>1478579655.63445</v>
      </c>
      <c r="T51" s="141" t="n">
        <v>1375079079.74004</v>
      </c>
      <c r="U51" s="141" t="n">
        <v>1278823544.15824</v>
      </c>
      <c r="V51" s="141" t="n">
        <v>1189305896.06716</v>
      </c>
      <c r="W51" s="141" t="n">
        <v>1106054483.34246</v>
      </c>
      <c r="X51" s="141" t="n">
        <v>1028630669.50849</v>
      </c>
      <c r="Y51" s="141" t="n">
        <v>956626522.642893</v>
      </c>
    </row>
    <row r="52" customFormat="false" ht="15" hidden="false" customHeight="false" outlineLevel="0" collapsed="false">
      <c r="A52" s="0" t="s">
        <v>887</v>
      </c>
      <c r="B52" s="0" t="s">
        <v>1793</v>
      </c>
      <c r="C52" s="20" t="s">
        <v>368</v>
      </c>
      <c r="D52" s="20" t="s">
        <v>492</v>
      </c>
      <c r="E52" s="141" t="n">
        <v>6688000000</v>
      </c>
      <c r="F52" s="141" t="n">
        <v>6353600000</v>
      </c>
      <c r="G52" s="141" t="n">
        <v>5908848000</v>
      </c>
      <c r="H52" s="141" t="n">
        <v>5495228640</v>
      </c>
      <c r="I52" s="141" t="n">
        <v>5110562635.2</v>
      </c>
      <c r="J52" s="141" t="n">
        <v>4752823250.736</v>
      </c>
      <c r="K52" s="141" t="n">
        <v>4420125623.18448</v>
      </c>
      <c r="L52" s="141" t="n">
        <v>4110716829.56157</v>
      </c>
      <c r="M52" s="141" t="n">
        <v>3822966651.49226</v>
      </c>
      <c r="N52" s="141" t="n">
        <v>3555358985.8878</v>
      </c>
      <c r="O52" s="141" t="n">
        <v>3306483856.87565</v>
      </c>
      <c r="P52" s="141" t="n">
        <v>3075029986.89436</v>
      </c>
      <c r="Q52" s="141" t="n">
        <v>2859777887.81175</v>
      </c>
      <c r="R52" s="141" t="n">
        <v>2659593435.66493</v>
      </c>
      <c r="S52" s="141" t="n">
        <v>2473421895.16839</v>
      </c>
      <c r="T52" s="141" t="n">
        <v>2300282362.5066</v>
      </c>
      <c r="U52" s="141" t="n">
        <v>2139262597.13114</v>
      </c>
      <c r="V52" s="141" t="n">
        <v>1989514215.33196</v>
      </c>
      <c r="W52" s="141" t="n">
        <v>1850248220.25872</v>
      </c>
      <c r="X52" s="141" t="n">
        <v>1720730844.84061</v>
      </c>
      <c r="Y52" s="141" t="n">
        <v>1600279685.70177</v>
      </c>
    </row>
    <row r="53" customFormat="false" ht="15" hidden="false" customHeight="false" outlineLevel="0" collapsed="false">
      <c r="A53" s="0" t="s">
        <v>888</v>
      </c>
      <c r="B53" s="0" t="s">
        <v>1794</v>
      </c>
      <c r="C53" s="20" t="s">
        <v>368</v>
      </c>
      <c r="D53" s="20" t="s">
        <v>494</v>
      </c>
      <c r="E53" s="141" t="n">
        <v>1699000000</v>
      </c>
      <c r="F53" s="141" t="n">
        <v>1614050000</v>
      </c>
      <c r="G53" s="141" t="n">
        <v>1501066500</v>
      </c>
      <c r="H53" s="141" t="n">
        <v>1395991845</v>
      </c>
      <c r="I53" s="141" t="n">
        <v>1298272415.85</v>
      </c>
      <c r="J53" s="141" t="n">
        <v>1207393346.7405</v>
      </c>
      <c r="K53" s="141" t="n">
        <v>1122875812.46867</v>
      </c>
      <c r="L53" s="141" t="n">
        <v>1044274505.59586</v>
      </c>
      <c r="M53" s="141" t="n">
        <v>971175290.204149</v>
      </c>
      <c r="N53" s="141" t="n">
        <v>903193019.889858</v>
      </c>
      <c r="O53" s="141" t="n">
        <v>839969508.497568</v>
      </c>
      <c r="P53" s="141" t="n">
        <v>781171642.902739</v>
      </c>
      <c r="Q53" s="141" t="n">
        <v>726489627.899547</v>
      </c>
      <c r="R53" s="141" t="n">
        <v>675635353.946579</v>
      </c>
      <c r="S53" s="141" t="n">
        <v>628340879.170318</v>
      </c>
      <c r="T53" s="141" t="n">
        <v>584357017.628396</v>
      </c>
      <c r="U53" s="141" t="n">
        <v>543452026.394408</v>
      </c>
      <c r="V53" s="141" t="n">
        <v>505410384.5468</v>
      </c>
      <c r="W53" s="141" t="n">
        <v>470031657.628524</v>
      </c>
      <c r="X53" s="141" t="n">
        <v>437129441.594527</v>
      </c>
      <c r="Y53" s="141" t="n">
        <v>406530380.68291</v>
      </c>
    </row>
    <row r="54" customFormat="false" ht="15" hidden="false" customHeight="false" outlineLevel="0" collapsed="false">
      <c r="A54" s="0" t="s">
        <v>889</v>
      </c>
      <c r="B54" s="0" t="s">
        <v>1795</v>
      </c>
      <c r="C54" s="20" t="s">
        <v>368</v>
      </c>
      <c r="D54" s="20" t="s">
        <v>890</v>
      </c>
      <c r="E54" s="141" t="n">
        <v>2048000000</v>
      </c>
      <c r="F54" s="141" t="n">
        <v>1945600000</v>
      </c>
      <c r="G54" s="141" t="n">
        <v>1809408000</v>
      </c>
      <c r="H54" s="141" t="n">
        <v>1682749440</v>
      </c>
      <c r="I54" s="141" t="n">
        <v>1564956979.2</v>
      </c>
      <c r="J54" s="141" t="n">
        <v>1455409990.656</v>
      </c>
      <c r="K54" s="141" t="n">
        <v>1353531291.31008</v>
      </c>
      <c r="L54" s="141" t="n">
        <v>1258784100.91837</v>
      </c>
      <c r="M54" s="141" t="n">
        <v>1170669213.85409</v>
      </c>
      <c r="N54" s="141" t="n">
        <v>1088722368.8843</v>
      </c>
      <c r="O54" s="141" t="n">
        <v>1012511803.0624</v>
      </c>
      <c r="P54" s="141" t="n">
        <v>941635976.848033</v>
      </c>
      <c r="Q54" s="141" t="n">
        <v>875721458.468671</v>
      </c>
      <c r="R54" s="141" t="n">
        <v>814420956.375864</v>
      </c>
      <c r="S54" s="141" t="n">
        <v>757411489.429554</v>
      </c>
      <c r="T54" s="141" t="n">
        <v>704392685.169485</v>
      </c>
      <c r="U54" s="141" t="n">
        <v>655085197.207621</v>
      </c>
      <c r="V54" s="141" t="n">
        <v>609229233.403087</v>
      </c>
      <c r="W54" s="141" t="n">
        <v>566583187.064872</v>
      </c>
      <c r="X54" s="141" t="n">
        <v>526922363.970331</v>
      </c>
      <c r="Y54" s="141" t="n">
        <v>490037798.492407</v>
      </c>
    </row>
    <row r="55" customFormat="false" ht="15" hidden="false" customHeight="false" outlineLevel="0" collapsed="false">
      <c r="A55" s="0" t="s">
        <v>891</v>
      </c>
      <c r="B55" s="0" t="s">
        <v>1796</v>
      </c>
      <c r="C55" s="20" t="s">
        <v>368</v>
      </c>
      <c r="D55" s="20" t="s">
        <v>892</v>
      </c>
      <c r="E55" s="141" t="n">
        <v>2479000000</v>
      </c>
      <c r="F55" s="141" t="n">
        <v>2355050000</v>
      </c>
      <c r="G55" s="141" t="n">
        <v>2190196500</v>
      </c>
      <c r="H55" s="141" t="n">
        <v>2036882745</v>
      </c>
      <c r="I55" s="141" t="n">
        <v>1894300952.85</v>
      </c>
      <c r="J55" s="141" t="n">
        <v>1761699886.1505</v>
      </c>
      <c r="K55" s="141" t="n">
        <v>1638380894.11997</v>
      </c>
      <c r="L55" s="141" t="n">
        <v>1523694231.53157</v>
      </c>
      <c r="M55" s="141" t="n">
        <v>1417035635.32436</v>
      </c>
      <c r="N55" s="141" t="n">
        <v>1317843140.85165</v>
      </c>
      <c r="O55" s="141" t="n">
        <v>1225594120.99204</v>
      </c>
      <c r="P55" s="141" t="n">
        <v>1139802532.5226</v>
      </c>
      <c r="Q55" s="141" t="n">
        <v>1060016355.24601</v>
      </c>
      <c r="R55" s="141" t="n">
        <v>985815210.378793</v>
      </c>
      <c r="S55" s="141" t="n">
        <v>916808145.652277</v>
      </c>
      <c r="T55" s="141" t="n">
        <v>852631575.456618</v>
      </c>
      <c r="U55" s="141" t="n">
        <v>792947365.174655</v>
      </c>
      <c r="V55" s="141" t="n">
        <v>737441049.612429</v>
      </c>
      <c r="W55" s="141" t="n">
        <v>685820176.139559</v>
      </c>
      <c r="X55" s="141" t="n">
        <v>637812763.80979</v>
      </c>
      <c r="Y55" s="141" t="n">
        <v>593165870.343104</v>
      </c>
    </row>
    <row r="56" customFormat="false" ht="15" hidden="false" customHeight="false" outlineLevel="0" collapsed="false">
      <c r="A56" s="0" t="s">
        <v>893</v>
      </c>
      <c r="B56" s="0" t="s">
        <v>1797</v>
      </c>
      <c r="C56" s="20" t="s">
        <v>368</v>
      </c>
      <c r="D56" s="20" t="s">
        <v>894</v>
      </c>
      <c r="E56" s="141" t="n">
        <v>2698000000</v>
      </c>
      <c r="F56" s="141" t="n">
        <v>2563100000</v>
      </c>
      <c r="G56" s="141" t="n">
        <v>2383683000</v>
      </c>
      <c r="H56" s="141" t="n">
        <v>2216825190</v>
      </c>
      <c r="I56" s="141" t="n">
        <v>2061647426.7</v>
      </c>
      <c r="J56" s="141" t="n">
        <v>1917332106.831</v>
      </c>
      <c r="K56" s="141" t="n">
        <v>1783118859.35283</v>
      </c>
      <c r="L56" s="141" t="n">
        <v>1658300539.19813</v>
      </c>
      <c r="M56" s="141" t="n">
        <v>1542219501.45426</v>
      </c>
      <c r="N56" s="141" t="n">
        <v>1434264136.35246</v>
      </c>
      <c r="O56" s="141" t="n">
        <v>1333865646.80779</v>
      </c>
      <c r="P56" s="141" t="n">
        <v>1240495051.53125</v>
      </c>
      <c r="Q56" s="141" t="n">
        <v>1153660397.92406</v>
      </c>
      <c r="R56" s="141" t="n">
        <v>1072904170.06938</v>
      </c>
      <c r="S56" s="141" t="n">
        <v>997800878.164519</v>
      </c>
      <c r="T56" s="141" t="n">
        <v>927954816.693003</v>
      </c>
      <c r="U56" s="141" t="n">
        <v>862997979.524493</v>
      </c>
      <c r="V56" s="141" t="n">
        <v>802588120.957778</v>
      </c>
      <c r="W56" s="141" t="n">
        <v>746406952.490734</v>
      </c>
      <c r="X56" s="141" t="n">
        <v>694158465.816383</v>
      </c>
      <c r="Y56" s="141" t="n">
        <v>645567373.209236</v>
      </c>
    </row>
    <row r="57" customFormat="false" ht="15" hidden="false" customHeight="false" outlineLevel="0" collapsed="false">
      <c r="A57" s="0" t="s">
        <v>895</v>
      </c>
      <c r="B57" s="0" t="s">
        <v>1798</v>
      </c>
      <c r="C57" s="20" t="s">
        <v>368</v>
      </c>
      <c r="D57" s="20" t="s">
        <v>896</v>
      </c>
      <c r="E57" s="141" t="n">
        <v>3568000000</v>
      </c>
      <c r="F57" s="141" t="n">
        <v>3389600000</v>
      </c>
      <c r="G57" s="141" t="n">
        <v>3152328000</v>
      </c>
      <c r="H57" s="141" t="n">
        <v>2931665040</v>
      </c>
      <c r="I57" s="141" t="n">
        <v>2726448487.2</v>
      </c>
      <c r="J57" s="141" t="n">
        <v>2535597093.096</v>
      </c>
      <c r="K57" s="141" t="n">
        <v>2358105296.57928</v>
      </c>
      <c r="L57" s="141" t="n">
        <v>2193037925.81873</v>
      </c>
      <c r="M57" s="141" t="n">
        <v>2039525271.01142</v>
      </c>
      <c r="N57" s="141" t="n">
        <v>1896758502.04062</v>
      </c>
      <c r="O57" s="141" t="n">
        <v>1763985406.89778</v>
      </c>
      <c r="P57" s="141" t="n">
        <v>1640506428.41493</v>
      </c>
      <c r="Q57" s="141" t="n">
        <v>1525670978.42589</v>
      </c>
      <c r="R57" s="141" t="n">
        <v>1418874009.93608</v>
      </c>
      <c r="S57" s="141" t="n">
        <v>1319552829.24055</v>
      </c>
      <c r="T57" s="141" t="n">
        <v>1227184131.19371</v>
      </c>
      <c r="U57" s="141" t="n">
        <v>1141281242.01015</v>
      </c>
      <c r="V57" s="141" t="n">
        <v>1061391555.06944</v>
      </c>
      <c r="W57" s="141" t="n">
        <v>987094146.214581</v>
      </c>
      <c r="X57" s="141" t="n">
        <v>917997555.97956</v>
      </c>
      <c r="Y57" s="141" t="n">
        <v>853737727.060991</v>
      </c>
    </row>
    <row r="58" customFormat="false" ht="15" hidden="false" customHeight="false" outlineLevel="0" collapsed="false">
      <c r="A58" s="0" t="s">
        <v>897</v>
      </c>
      <c r="B58" s="0" t="s">
        <v>1799</v>
      </c>
      <c r="C58" s="20" t="s">
        <v>368</v>
      </c>
      <c r="D58" s="20" t="s">
        <v>898</v>
      </c>
      <c r="E58" s="141" t="n">
        <v>3648000000</v>
      </c>
      <c r="F58" s="141" t="n">
        <v>3465600000</v>
      </c>
      <c r="G58" s="141" t="n">
        <v>3223008000</v>
      </c>
      <c r="H58" s="141" t="n">
        <v>2997397440</v>
      </c>
      <c r="I58" s="141" t="n">
        <v>2787579619.2</v>
      </c>
      <c r="J58" s="141" t="n">
        <v>2592449045.856</v>
      </c>
      <c r="K58" s="141" t="n">
        <v>2410977612.64608</v>
      </c>
      <c r="L58" s="141" t="n">
        <v>2242209179.76085</v>
      </c>
      <c r="M58" s="141" t="n">
        <v>2085254537.1776</v>
      </c>
      <c r="N58" s="141" t="n">
        <v>1939286719.57516</v>
      </c>
      <c r="O58" s="141" t="n">
        <v>1803536649.2049</v>
      </c>
      <c r="P58" s="141" t="n">
        <v>1677289083.76056</v>
      </c>
      <c r="Q58" s="141" t="n">
        <v>1559878847.89732</v>
      </c>
      <c r="R58" s="141" t="n">
        <v>1450687328.54451</v>
      </c>
      <c r="S58" s="141" t="n">
        <v>1349139215.54639</v>
      </c>
      <c r="T58" s="141" t="n">
        <v>1254699470.45815</v>
      </c>
      <c r="U58" s="141" t="n">
        <v>1166870507.52608</v>
      </c>
      <c r="V58" s="141" t="n">
        <v>1085189571.99925</v>
      </c>
      <c r="W58" s="141" t="n">
        <v>1009226301.9593</v>
      </c>
      <c r="X58" s="141" t="n">
        <v>938580460.822151</v>
      </c>
      <c r="Y58" s="141" t="n">
        <v>872879828.564601</v>
      </c>
    </row>
    <row r="59" customFormat="false" ht="15" hidden="false" customHeight="false" outlineLevel="0" collapsed="false">
      <c r="A59" s="0" t="s">
        <v>899</v>
      </c>
      <c r="B59" s="0" t="s">
        <v>1800</v>
      </c>
      <c r="C59" s="20" t="s">
        <v>368</v>
      </c>
      <c r="D59" s="20" t="s">
        <v>900</v>
      </c>
      <c r="E59" s="141" t="n">
        <v>4988000000</v>
      </c>
      <c r="F59" s="141" t="n">
        <v>4738600000</v>
      </c>
      <c r="G59" s="141" t="n">
        <v>4406898000</v>
      </c>
      <c r="H59" s="141" t="n">
        <v>4098415140</v>
      </c>
      <c r="I59" s="141" t="n">
        <v>3811526080.2</v>
      </c>
      <c r="J59" s="141" t="n">
        <v>3544719254.586</v>
      </c>
      <c r="K59" s="141" t="n">
        <v>3296588906.76498</v>
      </c>
      <c r="L59" s="141" t="n">
        <v>3065827683.29143</v>
      </c>
      <c r="M59" s="141" t="n">
        <v>2851219745.46103</v>
      </c>
      <c r="N59" s="141" t="n">
        <v>2651634363.27876</v>
      </c>
      <c r="O59" s="141" t="n">
        <v>2466019957.84925</v>
      </c>
      <c r="P59" s="141" t="n">
        <v>2293398560.7998</v>
      </c>
      <c r="Q59" s="141" t="n">
        <v>2132860661.54381</v>
      </c>
      <c r="R59" s="141" t="n">
        <v>1983560415.23575</v>
      </c>
      <c r="S59" s="141" t="n">
        <v>1844711186.16925</v>
      </c>
      <c r="T59" s="141" t="n">
        <v>1715581403.1374</v>
      </c>
      <c r="U59" s="141" t="n">
        <v>1595490704.91778</v>
      </c>
      <c r="V59" s="141" t="n">
        <v>1483806355.57354</v>
      </c>
      <c r="W59" s="141" t="n">
        <v>1379939910.68339</v>
      </c>
      <c r="X59" s="141" t="n">
        <v>1283344116.93555</v>
      </c>
      <c r="Y59" s="141" t="n">
        <v>1193510028.75006</v>
      </c>
    </row>
    <row r="60" customFormat="false" ht="15" hidden="false" customHeight="false" outlineLevel="0" collapsed="false">
      <c r="A60" s="0" t="s">
        <v>901</v>
      </c>
      <c r="B60" s="0" t="s">
        <v>1801</v>
      </c>
      <c r="C60" s="20" t="s">
        <v>368</v>
      </c>
      <c r="D60" s="20" t="s">
        <v>902</v>
      </c>
      <c r="E60" s="141" t="n">
        <v>6689000000</v>
      </c>
      <c r="F60" s="141" t="n">
        <v>6354550000</v>
      </c>
      <c r="G60" s="141" t="n">
        <v>5909731500</v>
      </c>
      <c r="H60" s="141" t="n">
        <v>5496050295</v>
      </c>
      <c r="I60" s="141" t="n">
        <v>5111326774.35</v>
      </c>
      <c r="J60" s="141" t="n">
        <v>4753533900.1455</v>
      </c>
      <c r="K60" s="141" t="n">
        <v>4420786527.13531</v>
      </c>
      <c r="L60" s="141" t="n">
        <v>4111331470.23584</v>
      </c>
      <c r="M60" s="141" t="n">
        <v>3823538267.31933</v>
      </c>
      <c r="N60" s="141" t="n">
        <v>3555890588.60698</v>
      </c>
      <c r="O60" s="141" t="n">
        <v>3306978247.40449</v>
      </c>
      <c r="P60" s="141" t="n">
        <v>3075489770.08618</v>
      </c>
      <c r="Q60" s="141" t="n">
        <v>2860205486.18015</v>
      </c>
      <c r="R60" s="141" t="n">
        <v>2659991102.14754</v>
      </c>
      <c r="S60" s="141" t="n">
        <v>2473791724.99721</v>
      </c>
      <c r="T60" s="141" t="n">
        <v>2300626304.2474</v>
      </c>
      <c r="U60" s="141" t="n">
        <v>2139582462.95009</v>
      </c>
      <c r="V60" s="141" t="n">
        <v>1989811690.54358</v>
      </c>
      <c r="W60" s="141" t="n">
        <v>1850524872.20553</v>
      </c>
      <c r="X60" s="141" t="n">
        <v>1720988131.15114</v>
      </c>
      <c r="Y60" s="141" t="n">
        <v>1600518961.97056</v>
      </c>
    </row>
    <row r="61" customFormat="false" ht="15" hidden="false" customHeight="false" outlineLevel="0" collapsed="false">
      <c r="A61" s="0" t="s">
        <v>903</v>
      </c>
      <c r="B61" s="0" t="s">
        <v>1802</v>
      </c>
      <c r="C61" s="20" t="s">
        <v>368</v>
      </c>
      <c r="D61" s="20" t="s">
        <v>904</v>
      </c>
      <c r="E61" s="141" t="n">
        <v>3638000000</v>
      </c>
      <c r="F61" s="141" t="n">
        <v>3456100000</v>
      </c>
      <c r="G61" s="141" t="n">
        <v>3214173000</v>
      </c>
      <c r="H61" s="141" t="n">
        <v>2989180890</v>
      </c>
      <c r="I61" s="141" t="n">
        <v>2779938227.7</v>
      </c>
      <c r="J61" s="141" t="n">
        <v>2585342551.761</v>
      </c>
      <c r="K61" s="141" t="n">
        <v>2404368573.13773</v>
      </c>
      <c r="L61" s="141" t="n">
        <v>2236062773.01809</v>
      </c>
      <c r="M61" s="141" t="n">
        <v>2079538378.90682</v>
      </c>
      <c r="N61" s="141" t="n">
        <v>1933970692.38335</v>
      </c>
      <c r="O61" s="141" t="n">
        <v>1798592743.91651</v>
      </c>
      <c r="P61" s="141" t="n">
        <v>1672691251.84236</v>
      </c>
      <c r="Q61" s="141" t="n">
        <v>1555602864.21339</v>
      </c>
      <c r="R61" s="141" t="n">
        <v>1446710663.71845</v>
      </c>
      <c r="S61" s="141" t="n">
        <v>1345440917.25816</v>
      </c>
      <c r="T61" s="141" t="n">
        <v>1251260053.05009</v>
      </c>
      <c r="U61" s="141" t="n">
        <v>1163671849.33658</v>
      </c>
      <c r="V61" s="141" t="n">
        <v>1082214819.88302</v>
      </c>
      <c r="W61" s="141" t="n">
        <v>1006459782.49121</v>
      </c>
      <c r="X61" s="141" t="n">
        <v>936007597.716828</v>
      </c>
      <c r="Y61" s="141" t="n">
        <v>870487065.87665</v>
      </c>
    </row>
    <row r="62" customFormat="false" ht="15" hidden="false" customHeight="false" outlineLevel="0" collapsed="false">
      <c r="A62" s="0" t="s">
        <v>905</v>
      </c>
      <c r="B62" s="0" t="s">
        <v>1803</v>
      </c>
      <c r="C62" s="20" t="s">
        <v>368</v>
      </c>
      <c r="D62" s="20" t="s">
        <v>906</v>
      </c>
      <c r="E62" s="141" t="n">
        <v>2448000000</v>
      </c>
      <c r="F62" s="141" t="n">
        <v>2325600000</v>
      </c>
      <c r="G62" s="141" t="n">
        <v>2162808000</v>
      </c>
      <c r="H62" s="141" t="n">
        <v>2011411440</v>
      </c>
      <c r="I62" s="141" t="n">
        <v>1870612639.2</v>
      </c>
      <c r="J62" s="141" t="n">
        <v>1739669754.456</v>
      </c>
      <c r="K62" s="141" t="n">
        <v>1617892871.64408</v>
      </c>
      <c r="L62" s="141" t="n">
        <v>1504640370.62899</v>
      </c>
      <c r="M62" s="141" t="n">
        <v>1399315544.68497</v>
      </c>
      <c r="N62" s="141" t="n">
        <v>1301363456.55702</v>
      </c>
      <c r="O62" s="141" t="n">
        <v>1210268014.59803</v>
      </c>
      <c r="P62" s="141" t="n">
        <v>1125549253.57616</v>
      </c>
      <c r="Q62" s="141" t="n">
        <v>1046760805.82583</v>
      </c>
      <c r="R62" s="141" t="n">
        <v>973487549.418025</v>
      </c>
      <c r="S62" s="141" t="n">
        <v>905343420.958763</v>
      </c>
      <c r="T62" s="141" t="n">
        <v>841969381.49165</v>
      </c>
      <c r="U62" s="141" t="n">
        <v>783031524.787234</v>
      </c>
      <c r="V62" s="141" t="n">
        <v>728219318.052128</v>
      </c>
      <c r="W62" s="141" t="n">
        <v>677243965.788479</v>
      </c>
      <c r="X62" s="141" t="n">
        <v>629836888.183286</v>
      </c>
      <c r="Y62" s="141" t="n">
        <v>585748306.010456</v>
      </c>
    </row>
    <row r="63" customFormat="false" ht="15" hidden="false" customHeight="false" outlineLevel="0" collapsed="false">
      <c r="A63" s="0" t="s">
        <v>907</v>
      </c>
      <c r="B63" s="0" t="s">
        <v>1804</v>
      </c>
      <c r="C63" s="20" t="s">
        <v>370</v>
      </c>
      <c r="D63" s="20" t="s">
        <v>908</v>
      </c>
      <c r="E63" s="141" t="n">
        <v>483000000</v>
      </c>
      <c r="F63" s="141" t="n">
        <v>458850000</v>
      </c>
      <c r="G63" s="141" t="n">
        <v>426730500</v>
      </c>
      <c r="H63" s="141" t="n">
        <v>396859365</v>
      </c>
      <c r="I63" s="141" t="n">
        <v>369079209.45</v>
      </c>
      <c r="J63" s="141" t="n">
        <v>343243664.7885</v>
      </c>
      <c r="K63" s="141" t="n">
        <v>319216608.253305</v>
      </c>
      <c r="L63" s="141" t="n">
        <v>296871445.675574</v>
      </c>
      <c r="M63" s="141" t="n">
        <v>276090444.478284</v>
      </c>
      <c r="N63" s="141" t="n">
        <v>256764113.364804</v>
      </c>
      <c r="O63" s="141" t="n">
        <v>238790625.429268</v>
      </c>
      <c r="P63" s="141" t="n">
        <v>222075281.649219</v>
      </c>
      <c r="Q63" s="141" t="n">
        <v>206530011.933773</v>
      </c>
      <c r="R63" s="141" t="n">
        <v>192072911.098409</v>
      </c>
      <c r="S63" s="141" t="n">
        <v>178627807.321521</v>
      </c>
      <c r="T63" s="141" t="n">
        <v>166123860.809014</v>
      </c>
      <c r="U63" s="141" t="n">
        <v>154495190.552383</v>
      </c>
      <c r="V63" s="141" t="n">
        <v>143680527.213716</v>
      </c>
      <c r="W63" s="141" t="n">
        <v>133622890.308756</v>
      </c>
      <c r="X63" s="141" t="n">
        <v>124269287.987143</v>
      </c>
      <c r="Y63" s="141" t="n">
        <v>115570437.828043</v>
      </c>
    </row>
    <row r="64" customFormat="false" ht="15" hidden="false" customHeight="false" outlineLevel="0" collapsed="false">
      <c r="A64" s="0" t="s">
        <v>909</v>
      </c>
      <c r="B64" s="0" t="s">
        <v>1805</v>
      </c>
      <c r="C64" s="20" t="s">
        <v>370</v>
      </c>
      <c r="D64" s="20" t="s">
        <v>910</v>
      </c>
      <c r="E64" s="141" t="n">
        <v>447000000</v>
      </c>
      <c r="F64" s="141" t="n">
        <v>424650000</v>
      </c>
      <c r="G64" s="141" t="n">
        <v>394924500</v>
      </c>
      <c r="H64" s="141" t="n">
        <v>367279785</v>
      </c>
      <c r="I64" s="141" t="n">
        <v>341570200.05</v>
      </c>
      <c r="J64" s="141" t="n">
        <v>317660286.0465</v>
      </c>
      <c r="K64" s="141" t="n">
        <v>295424066.023245</v>
      </c>
      <c r="L64" s="141" t="n">
        <v>274744381.401618</v>
      </c>
      <c r="M64" s="141" t="n">
        <v>255512274.703505</v>
      </c>
      <c r="N64" s="141" t="n">
        <v>237626415.474259</v>
      </c>
      <c r="O64" s="141" t="n">
        <v>220992566.391061</v>
      </c>
      <c r="P64" s="141" t="n">
        <v>205523086.743687</v>
      </c>
      <c r="Q64" s="141" t="n">
        <v>191136470.671629</v>
      </c>
      <c r="R64" s="141" t="n">
        <v>177756917.724615</v>
      </c>
      <c r="S64" s="141" t="n">
        <v>165313933.483892</v>
      </c>
      <c r="T64" s="141" t="n">
        <v>153741958.140019</v>
      </c>
      <c r="U64" s="141" t="n">
        <v>142980021.070218</v>
      </c>
      <c r="V64" s="141" t="n">
        <v>132971419.595303</v>
      </c>
      <c r="W64" s="141" t="n">
        <v>123663420.223632</v>
      </c>
      <c r="X64" s="141" t="n">
        <v>115006980.807977</v>
      </c>
      <c r="Y64" s="141" t="n">
        <v>106956492.151419</v>
      </c>
    </row>
    <row r="65" customFormat="false" ht="15" hidden="false" customHeight="false" outlineLevel="0" collapsed="false">
      <c r="A65" s="0" t="s">
        <v>911</v>
      </c>
      <c r="B65" s="0" t="s">
        <v>1806</v>
      </c>
      <c r="C65" s="20" t="s">
        <v>370</v>
      </c>
      <c r="D65" s="20" t="s">
        <v>912</v>
      </c>
      <c r="E65" s="141" t="n">
        <v>660000000</v>
      </c>
      <c r="F65" s="141" t="n">
        <v>627000000</v>
      </c>
      <c r="G65" s="141" t="n">
        <v>583110000</v>
      </c>
      <c r="H65" s="141" t="n">
        <v>542292300</v>
      </c>
      <c r="I65" s="141" t="n">
        <v>504331839</v>
      </c>
      <c r="J65" s="141" t="n">
        <v>469028610.27</v>
      </c>
      <c r="K65" s="141" t="n">
        <v>436196607.5511</v>
      </c>
      <c r="L65" s="141" t="n">
        <v>405662845.022523</v>
      </c>
      <c r="M65" s="141" t="n">
        <v>377266445.870947</v>
      </c>
      <c r="N65" s="141" t="n">
        <v>350857794.65998</v>
      </c>
      <c r="O65" s="141" t="n">
        <v>326297749.033782</v>
      </c>
      <c r="P65" s="141" t="n">
        <v>303456906.601417</v>
      </c>
      <c r="Q65" s="141" t="n">
        <v>282214923.139318</v>
      </c>
      <c r="R65" s="141" t="n">
        <v>262459878.519566</v>
      </c>
      <c r="S65" s="141" t="n">
        <v>244087687.023196</v>
      </c>
      <c r="T65" s="141" t="n">
        <v>227001548.931572</v>
      </c>
      <c r="U65" s="141" t="n">
        <v>211111440.506362</v>
      </c>
      <c r="V65" s="141" t="n">
        <v>196333639.670917</v>
      </c>
      <c r="W65" s="141" t="n">
        <v>182590284.893953</v>
      </c>
      <c r="X65" s="141" t="n">
        <v>169808964.951376</v>
      </c>
      <c r="Y65" s="141" t="n">
        <v>157922337.40478</v>
      </c>
    </row>
    <row r="66" customFormat="false" ht="15" hidden="false" customHeight="false" outlineLevel="0" collapsed="false">
      <c r="A66" s="0" t="s">
        <v>913</v>
      </c>
      <c r="B66" s="0" t="s">
        <v>1807</v>
      </c>
      <c r="C66" s="20" t="s">
        <v>370</v>
      </c>
      <c r="D66" s="20" t="s">
        <v>914</v>
      </c>
      <c r="E66" s="141" t="n">
        <v>680000000</v>
      </c>
      <c r="F66" s="141" t="n">
        <v>646000000</v>
      </c>
      <c r="G66" s="141" t="n">
        <v>600780000</v>
      </c>
      <c r="H66" s="141" t="n">
        <v>558725400</v>
      </c>
      <c r="I66" s="141" t="n">
        <v>519614622</v>
      </c>
      <c r="J66" s="141" t="n">
        <v>483241598.46</v>
      </c>
      <c r="K66" s="141" t="n">
        <v>449414686.5678</v>
      </c>
      <c r="L66" s="141" t="n">
        <v>417955658.508054</v>
      </c>
      <c r="M66" s="141" t="n">
        <v>388698762.41249</v>
      </c>
      <c r="N66" s="141" t="n">
        <v>361489849.043616</v>
      </c>
      <c r="O66" s="141" t="n">
        <v>336185559.610563</v>
      </c>
      <c r="P66" s="141" t="n">
        <v>312652570.437824</v>
      </c>
      <c r="Q66" s="141" t="n">
        <v>290766890.507176</v>
      </c>
      <c r="R66" s="141" t="n">
        <v>270413208.171674</v>
      </c>
      <c r="S66" s="141" t="n">
        <v>251484283.599656</v>
      </c>
      <c r="T66" s="141" t="n">
        <v>233880383.747681</v>
      </c>
      <c r="U66" s="141" t="n">
        <v>217508756.885343</v>
      </c>
      <c r="V66" s="141" t="n">
        <v>202283143.903369</v>
      </c>
      <c r="W66" s="141" t="n">
        <v>188123323.830133</v>
      </c>
      <c r="X66" s="141" t="n">
        <v>174954691.162024</v>
      </c>
      <c r="Y66" s="141" t="n">
        <v>162707862.780682</v>
      </c>
    </row>
    <row r="67" customFormat="false" ht="15" hidden="false" customHeight="false" outlineLevel="0" collapsed="false">
      <c r="A67" s="0" t="s">
        <v>915</v>
      </c>
      <c r="B67" s="0" t="s">
        <v>1808</v>
      </c>
      <c r="C67" s="20" t="s">
        <v>370</v>
      </c>
      <c r="D67" s="20" t="s">
        <v>916</v>
      </c>
      <c r="E67" s="141" t="n">
        <v>829000000</v>
      </c>
      <c r="F67" s="141" t="n">
        <v>787550000</v>
      </c>
      <c r="G67" s="141" t="n">
        <v>732421500</v>
      </c>
      <c r="H67" s="141" t="n">
        <v>681151995</v>
      </c>
      <c r="I67" s="141" t="n">
        <v>633471355.35</v>
      </c>
      <c r="J67" s="141" t="n">
        <v>589128360.4755</v>
      </c>
      <c r="K67" s="141" t="n">
        <v>547889375.242215</v>
      </c>
      <c r="L67" s="141" t="n">
        <v>509537118.97526</v>
      </c>
      <c r="M67" s="141" t="n">
        <v>473869520.646992</v>
      </c>
      <c r="N67" s="141" t="n">
        <v>440698654.201703</v>
      </c>
      <c r="O67" s="141" t="n">
        <v>409849748.407583</v>
      </c>
      <c r="P67" s="141" t="n">
        <v>381160266.019053</v>
      </c>
      <c r="Q67" s="141" t="n">
        <v>354479047.397719</v>
      </c>
      <c r="R67" s="141" t="n">
        <v>329665514.079879</v>
      </c>
      <c r="S67" s="141" t="n">
        <v>306588928.094287</v>
      </c>
      <c r="T67" s="141" t="n">
        <v>285127703.127687</v>
      </c>
      <c r="U67" s="141" t="n">
        <v>265168763.908749</v>
      </c>
      <c r="V67" s="141" t="n">
        <v>246606950.435137</v>
      </c>
      <c r="W67" s="141" t="n">
        <v>229344463.904677</v>
      </c>
      <c r="X67" s="141" t="n">
        <v>213290351.43135</v>
      </c>
      <c r="Y67" s="141" t="n">
        <v>198360026.831155</v>
      </c>
    </row>
    <row r="68" customFormat="false" ht="15" hidden="false" customHeight="false" outlineLevel="0" collapsed="false">
      <c r="A68" s="0" t="s">
        <v>917</v>
      </c>
      <c r="B68" s="0" t="s">
        <v>1809</v>
      </c>
      <c r="C68" s="20" t="s">
        <v>370</v>
      </c>
      <c r="D68" s="20" t="s">
        <v>918</v>
      </c>
      <c r="E68" s="141" t="n">
        <v>799000000</v>
      </c>
      <c r="F68" s="141" t="n">
        <v>759050000</v>
      </c>
      <c r="G68" s="141" t="n">
        <v>705916500</v>
      </c>
      <c r="H68" s="141" t="n">
        <v>656502345</v>
      </c>
      <c r="I68" s="141" t="n">
        <v>610547180.85</v>
      </c>
      <c r="J68" s="141" t="n">
        <v>567808878.1905</v>
      </c>
      <c r="K68" s="141" t="n">
        <v>528062256.717165</v>
      </c>
      <c r="L68" s="141" t="n">
        <v>491097898.746964</v>
      </c>
      <c r="M68" s="141" t="n">
        <v>456721045.834676</v>
      </c>
      <c r="N68" s="141" t="n">
        <v>424750572.626249</v>
      </c>
      <c r="O68" s="141" t="n">
        <v>395018032.542411</v>
      </c>
      <c r="P68" s="141" t="n">
        <v>367366770.264443</v>
      </c>
      <c r="Q68" s="141" t="n">
        <v>341651096.345932</v>
      </c>
      <c r="R68" s="141" t="n">
        <v>317735519.601716</v>
      </c>
      <c r="S68" s="141" t="n">
        <v>295494033.229596</v>
      </c>
      <c r="T68" s="141" t="n">
        <v>274809450.903525</v>
      </c>
      <c r="U68" s="141" t="n">
        <v>255572789.340278</v>
      </c>
      <c r="V68" s="141" t="n">
        <v>237682694.086458</v>
      </c>
      <c r="W68" s="141" t="n">
        <v>221044905.500406</v>
      </c>
      <c r="X68" s="141" t="n">
        <v>205571762.115378</v>
      </c>
      <c r="Y68" s="141" t="n">
        <v>191181738.767302</v>
      </c>
    </row>
    <row r="69" customFormat="false" ht="15" hidden="false" customHeight="false" outlineLevel="0" collapsed="false">
      <c r="A69" s="0" t="s">
        <v>919</v>
      </c>
      <c r="B69" s="0" t="s">
        <v>1810</v>
      </c>
      <c r="C69" s="20" t="s">
        <v>370</v>
      </c>
      <c r="D69" s="20" t="s">
        <v>920</v>
      </c>
      <c r="E69" s="141" t="n">
        <v>599000000</v>
      </c>
      <c r="F69" s="141" t="n">
        <v>569050000</v>
      </c>
      <c r="G69" s="141" t="n">
        <v>529216500</v>
      </c>
      <c r="H69" s="141" t="n">
        <v>492171345</v>
      </c>
      <c r="I69" s="141" t="n">
        <v>457719350.85</v>
      </c>
      <c r="J69" s="141" t="n">
        <v>425678996.2905</v>
      </c>
      <c r="K69" s="141" t="n">
        <v>395881466.550165</v>
      </c>
      <c r="L69" s="141" t="n">
        <v>368169763.891654</v>
      </c>
      <c r="M69" s="141" t="n">
        <v>342397880.419238</v>
      </c>
      <c r="N69" s="141" t="n">
        <v>318430028.789891</v>
      </c>
      <c r="O69" s="141" t="n">
        <v>296139926.774599</v>
      </c>
      <c r="P69" s="141" t="n">
        <v>275410131.900377</v>
      </c>
      <c r="Q69" s="141" t="n">
        <v>256131422.667351</v>
      </c>
      <c r="R69" s="141" t="n">
        <v>238202223.080636</v>
      </c>
      <c r="S69" s="141" t="n">
        <v>221528067.464991</v>
      </c>
      <c r="T69" s="141" t="n">
        <v>206021102.742442</v>
      </c>
      <c r="U69" s="141" t="n">
        <v>191599625.550471</v>
      </c>
      <c r="V69" s="141" t="n">
        <v>178187651.761938</v>
      </c>
      <c r="W69" s="141" t="n">
        <v>165714516.138603</v>
      </c>
      <c r="X69" s="141" t="n">
        <v>154114500.0089</v>
      </c>
      <c r="Y69" s="141" t="n">
        <v>143326485.008277</v>
      </c>
    </row>
    <row r="70" customFormat="false" ht="15" hidden="false" customHeight="false" outlineLevel="0" collapsed="false">
      <c r="A70" s="0" t="s">
        <v>921</v>
      </c>
      <c r="B70" s="0" t="s">
        <v>1811</v>
      </c>
      <c r="C70" s="20" t="s">
        <v>370</v>
      </c>
      <c r="D70" s="20" t="s">
        <v>922</v>
      </c>
      <c r="E70" s="141" t="n">
        <v>629000000</v>
      </c>
      <c r="F70" s="141" t="n">
        <v>597550000</v>
      </c>
      <c r="G70" s="141" t="n">
        <v>555721500</v>
      </c>
      <c r="H70" s="141" t="n">
        <v>516820995</v>
      </c>
      <c r="I70" s="141" t="n">
        <v>480643525.35</v>
      </c>
      <c r="J70" s="141" t="n">
        <v>446998478.5755</v>
      </c>
      <c r="K70" s="141" t="n">
        <v>415708585.075215</v>
      </c>
      <c r="L70" s="141" t="n">
        <v>386608984.11995</v>
      </c>
      <c r="M70" s="141" t="n">
        <v>359546355.231554</v>
      </c>
      <c r="N70" s="141" t="n">
        <v>334378110.365345</v>
      </c>
      <c r="O70" s="141" t="n">
        <v>310971642.639771</v>
      </c>
      <c r="P70" s="141" t="n">
        <v>289203627.654987</v>
      </c>
      <c r="Q70" s="141" t="n">
        <v>268959373.719138</v>
      </c>
      <c r="R70" s="141" t="n">
        <v>250132217.558798</v>
      </c>
      <c r="S70" s="141" t="n">
        <v>232622962.329682</v>
      </c>
      <c r="T70" s="141" t="n">
        <v>216339354.966604</v>
      </c>
      <c r="U70" s="141" t="n">
        <v>201195600.118942</v>
      </c>
      <c r="V70" s="141" t="n">
        <v>187111908.110616</v>
      </c>
      <c r="W70" s="141" t="n">
        <v>174014074.542873</v>
      </c>
      <c r="X70" s="141" t="n">
        <v>161833089.324872</v>
      </c>
      <c r="Y70" s="141" t="n">
        <v>150504773.072131</v>
      </c>
    </row>
    <row r="71" customFormat="false" ht="15" hidden="false" customHeight="false" outlineLevel="0" collapsed="false">
      <c r="A71" s="0" t="s">
        <v>923</v>
      </c>
      <c r="B71" s="0" t="s">
        <v>1812</v>
      </c>
      <c r="C71" s="20" t="s">
        <v>370</v>
      </c>
      <c r="D71" s="20" t="s">
        <v>924</v>
      </c>
      <c r="E71" s="141" t="n">
        <v>749000000</v>
      </c>
      <c r="F71" s="141" t="n">
        <v>711550000</v>
      </c>
      <c r="G71" s="141" t="n">
        <v>661741500</v>
      </c>
      <c r="H71" s="141" t="n">
        <v>615419595</v>
      </c>
      <c r="I71" s="141" t="n">
        <v>572340223.35</v>
      </c>
      <c r="J71" s="141" t="n">
        <v>532276407.7155</v>
      </c>
      <c r="K71" s="141" t="n">
        <v>495017059.175415</v>
      </c>
      <c r="L71" s="141" t="n">
        <v>460365865.033136</v>
      </c>
      <c r="M71" s="141" t="n">
        <v>428140254.480817</v>
      </c>
      <c r="N71" s="141" t="n">
        <v>398170436.667159</v>
      </c>
      <c r="O71" s="141" t="n">
        <v>370298506.100458</v>
      </c>
      <c r="P71" s="141" t="n">
        <v>344377610.673426</v>
      </c>
      <c r="Q71" s="141" t="n">
        <v>320271177.926286</v>
      </c>
      <c r="R71" s="141" t="n">
        <v>297852195.471446</v>
      </c>
      <c r="S71" s="141" t="n">
        <v>277002541.788445</v>
      </c>
      <c r="T71" s="141" t="n">
        <v>257612363.863254</v>
      </c>
      <c r="U71" s="141" t="n">
        <v>239579498.392826</v>
      </c>
      <c r="V71" s="141" t="n">
        <v>222808933.505328</v>
      </c>
      <c r="W71" s="141" t="n">
        <v>207212308.159955</v>
      </c>
      <c r="X71" s="141" t="n">
        <v>192707446.588759</v>
      </c>
      <c r="Y71" s="141" t="n">
        <v>179217925.327546</v>
      </c>
    </row>
    <row r="72" customFormat="false" ht="15" hidden="false" customHeight="false" outlineLevel="0" collapsed="false">
      <c r="A72" s="0" t="s">
        <v>925</v>
      </c>
      <c r="B72" s="0" t="s">
        <v>1813</v>
      </c>
      <c r="C72" s="20" t="s">
        <v>370</v>
      </c>
      <c r="D72" s="20" t="s">
        <v>926</v>
      </c>
      <c r="E72" s="141" t="n">
        <v>719000000</v>
      </c>
      <c r="F72" s="141" t="n">
        <v>683050000</v>
      </c>
      <c r="G72" s="141" t="n">
        <v>635236500</v>
      </c>
      <c r="H72" s="141" t="n">
        <v>590769945</v>
      </c>
      <c r="I72" s="141" t="n">
        <v>549416048.85</v>
      </c>
      <c r="J72" s="141" t="n">
        <v>510956925.4305</v>
      </c>
      <c r="K72" s="141" t="n">
        <v>475189940.650365</v>
      </c>
      <c r="L72" s="141" t="n">
        <v>441926644.80484</v>
      </c>
      <c r="M72" s="141" t="n">
        <v>410991779.668501</v>
      </c>
      <c r="N72" s="141" t="n">
        <v>382222355.091706</v>
      </c>
      <c r="O72" s="141" t="n">
        <v>355466790.235286</v>
      </c>
      <c r="P72" s="141" t="n">
        <v>330584114.918816</v>
      </c>
      <c r="Q72" s="141" t="n">
        <v>307443226.874499</v>
      </c>
      <c r="R72" s="141" t="n">
        <v>285922200.993284</v>
      </c>
      <c r="S72" s="141" t="n">
        <v>265907646.923754</v>
      </c>
      <c r="T72" s="141" t="n">
        <v>247294111.639092</v>
      </c>
      <c r="U72" s="141" t="n">
        <v>229983523.824355</v>
      </c>
      <c r="V72" s="141" t="n">
        <v>213884677.15665</v>
      </c>
      <c r="W72" s="141" t="n">
        <v>198912749.755685</v>
      </c>
      <c r="X72" s="141" t="n">
        <v>184988857.272787</v>
      </c>
      <c r="Y72" s="141" t="n">
        <v>172039637.263692</v>
      </c>
    </row>
    <row r="73" customFormat="false" ht="15" hidden="false" customHeight="false" outlineLevel="0" collapsed="false">
      <c r="A73" s="0" t="s">
        <v>927</v>
      </c>
      <c r="B73" s="0" t="s">
        <v>1814</v>
      </c>
      <c r="C73" s="20" t="s">
        <v>370</v>
      </c>
      <c r="D73" s="20" t="s">
        <v>928</v>
      </c>
      <c r="E73" s="141" t="n">
        <v>480000000</v>
      </c>
      <c r="F73" s="141" t="n">
        <v>456000000</v>
      </c>
      <c r="G73" s="141" t="n">
        <v>424080000</v>
      </c>
      <c r="H73" s="141" t="n">
        <v>394394400</v>
      </c>
      <c r="I73" s="141" t="n">
        <v>366786792</v>
      </c>
      <c r="J73" s="141" t="n">
        <v>341111716.56</v>
      </c>
      <c r="K73" s="141" t="n">
        <v>317233896.4008</v>
      </c>
      <c r="L73" s="141" t="n">
        <v>295027523.652744</v>
      </c>
      <c r="M73" s="141" t="n">
        <v>274375596.997052</v>
      </c>
      <c r="N73" s="141" t="n">
        <v>255169305.207258</v>
      </c>
      <c r="O73" s="141" t="n">
        <v>237307453.84275</v>
      </c>
      <c r="P73" s="141" t="n">
        <v>220695932.073758</v>
      </c>
      <c r="Q73" s="141" t="n">
        <v>205247216.828595</v>
      </c>
      <c r="R73" s="141" t="n">
        <v>190879911.650593</v>
      </c>
      <c r="S73" s="141" t="n">
        <v>177518317.835052</v>
      </c>
      <c r="T73" s="141" t="n">
        <v>165092035.586598</v>
      </c>
      <c r="U73" s="141" t="n">
        <v>153535593.095536</v>
      </c>
      <c r="V73" s="141" t="n">
        <v>142788101.578849</v>
      </c>
      <c r="W73" s="141" t="n">
        <v>132792934.468329</v>
      </c>
      <c r="X73" s="141" t="n">
        <v>123497429.055546</v>
      </c>
      <c r="Y73" s="141" t="n">
        <v>114852609.021658</v>
      </c>
    </row>
    <row r="74" customFormat="false" ht="15" hidden="false" customHeight="false" outlineLevel="0" collapsed="false">
      <c r="A74" s="0" t="s">
        <v>929</v>
      </c>
      <c r="B74" s="0" t="s">
        <v>1815</v>
      </c>
      <c r="C74" s="20" t="s">
        <v>370</v>
      </c>
      <c r="D74" s="20" t="s">
        <v>930</v>
      </c>
      <c r="E74" s="141" t="n">
        <v>572000000</v>
      </c>
      <c r="F74" s="141" t="n">
        <v>543400000</v>
      </c>
      <c r="G74" s="141" t="n">
        <v>505362000</v>
      </c>
      <c r="H74" s="141" t="n">
        <v>469986660</v>
      </c>
      <c r="I74" s="141" t="n">
        <v>437087593.8</v>
      </c>
      <c r="J74" s="141" t="n">
        <v>406491462.234</v>
      </c>
      <c r="K74" s="141" t="n">
        <v>378037059.87762</v>
      </c>
      <c r="L74" s="141" t="n">
        <v>351574465.686187</v>
      </c>
      <c r="M74" s="141" t="n">
        <v>326964253.088154</v>
      </c>
      <c r="N74" s="141" t="n">
        <v>304076755.371983</v>
      </c>
      <c r="O74" s="141" t="n">
        <v>282791382.495944</v>
      </c>
      <c r="P74" s="141" t="n">
        <v>262995985.721228</v>
      </c>
      <c r="Q74" s="141" t="n">
        <v>244586266.720742</v>
      </c>
      <c r="R74" s="141" t="n">
        <v>227465228.05029</v>
      </c>
      <c r="S74" s="141" t="n">
        <v>211542662.08677</v>
      </c>
      <c r="T74" s="141" t="n">
        <v>196734675.740696</v>
      </c>
      <c r="U74" s="141" t="n">
        <v>182963248.438847</v>
      </c>
      <c r="V74" s="141" t="n">
        <v>170155821.048128</v>
      </c>
      <c r="W74" s="141" t="n">
        <v>158244913.574759</v>
      </c>
      <c r="X74" s="141" t="n">
        <v>147167769.624526</v>
      </c>
      <c r="Y74" s="141" t="n">
        <v>136866025.750809</v>
      </c>
    </row>
    <row r="75" customFormat="false" ht="15" hidden="false" customHeight="false" outlineLevel="0" collapsed="false">
      <c r="A75" s="0" t="s">
        <v>931</v>
      </c>
      <c r="B75" s="0" t="s">
        <v>1816</v>
      </c>
      <c r="C75" s="20" t="s">
        <v>370</v>
      </c>
      <c r="D75" s="20" t="s">
        <v>932</v>
      </c>
      <c r="E75" s="141" t="n">
        <v>679000000</v>
      </c>
      <c r="F75" s="141" t="n">
        <v>645050000</v>
      </c>
      <c r="G75" s="141" t="n">
        <v>599896500</v>
      </c>
      <c r="H75" s="141" t="n">
        <v>557903745</v>
      </c>
      <c r="I75" s="141" t="n">
        <v>518850482.85</v>
      </c>
      <c r="J75" s="141" t="n">
        <v>482530949.0505</v>
      </c>
      <c r="K75" s="141" t="n">
        <v>448753782.616965</v>
      </c>
      <c r="L75" s="141" t="n">
        <v>417341017.833778</v>
      </c>
      <c r="M75" s="141" t="n">
        <v>388127146.585413</v>
      </c>
      <c r="N75" s="141" t="n">
        <v>360958246.324434</v>
      </c>
      <c r="O75" s="141" t="n">
        <v>335691169.081724</v>
      </c>
      <c r="P75" s="141" t="n">
        <v>312192787.246003</v>
      </c>
      <c r="Q75" s="141" t="n">
        <v>290339292.138783</v>
      </c>
      <c r="R75" s="141" t="n">
        <v>270015541.689068</v>
      </c>
      <c r="S75" s="141" t="n">
        <v>251114453.770833</v>
      </c>
      <c r="T75" s="141" t="n">
        <v>233536442.006875</v>
      </c>
      <c r="U75" s="141" t="n">
        <v>217188891.066394</v>
      </c>
      <c r="V75" s="141" t="n">
        <v>201985668.691746</v>
      </c>
      <c r="W75" s="141" t="n">
        <v>187846671.883324</v>
      </c>
      <c r="X75" s="141" t="n">
        <v>174697404.851491</v>
      </c>
      <c r="Y75" s="141" t="n">
        <v>162468586.511887</v>
      </c>
    </row>
    <row r="76" customFormat="false" ht="15" hidden="false" customHeight="false" outlineLevel="0" collapsed="false">
      <c r="A76" s="0" t="s">
        <v>933</v>
      </c>
      <c r="B76" s="0" t="s">
        <v>1817</v>
      </c>
      <c r="C76" s="20" t="s">
        <v>370</v>
      </c>
      <c r="D76" s="20" t="s">
        <v>934</v>
      </c>
      <c r="E76" s="141" t="n">
        <v>500000000</v>
      </c>
      <c r="F76" s="141" t="n">
        <v>475000000</v>
      </c>
      <c r="G76" s="141" t="n">
        <v>441750000</v>
      </c>
      <c r="H76" s="141" t="n">
        <v>410827500</v>
      </c>
      <c r="I76" s="141" t="n">
        <v>382069575</v>
      </c>
      <c r="J76" s="141" t="n">
        <v>355324704.75</v>
      </c>
      <c r="K76" s="141" t="n">
        <v>330451975.4175</v>
      </c>
      <c r="L76" s="141" t="n">
        <v>307320337.138275</v>
      </c>
      <c r="M76" s="141" t="n">
        <v>285807913.538596</v>
      </c>
      <c r="N76" s="141" t="n">
        <v>265801359.590894</v>
      </c>
      <c r="O76" s="141" t="n">
        <v>247195264.419532</v>
      </c>
      <c r="P76" s="141" t="n">
        <v>229891595.910164</v>
      </c>
      <c r="Q76" s="141" t="n">
        <v>213799184.196453</v>
      </c>
      <c r="R76" s="141" t="n">
        <v>198833241.302701</v>
      </c>
      <c r="S76" s="141" t="n">
        <v>184914914.411512</v>
      </c>
      <c r="T76" s="141" t="n">
        <v>171970870.402706</v>
      </c>
      <c r="U76" s="141" t="n">
        <v>159932909.474517</v>
      </c>
      <c r="V76" s="141" t="n">
        <v>148737605.811301</v>
      </c>
      <c r="W76" s="141" t="n">
        <v>138325973.40451</v>
      </c>
      <c r="X76" s="141" t="n">
        <v>128643155.266194</v>
      </c>
      <c r="Y76" s="141" t="n">
        <v>119638134.39756</v>
      </c>
    </row>
    <row r="77" customFormat="false" ht="15" hidden="false" customHeight="false" outlineLevel="0" collapsed="false">
      <c r="A77" s="0" t="s">
        <v>935</v>
      </c>
      <c r="B77" s="0" t="s">
        <v>1818</v>
      </c>
      <c r="C77" s="20" t="s">
        <v>370</v>
      </c>
      <c r="D77" s="20" t="s">
        <v>514</v>
      </c>
      <c r="E77" s="141" t="n">
        <v>320000000</v>
      </c>
      <c r="F77" s="141" t="n">
        <v>304000000</v>
      </c>
      <c r="G77" s="141" t="n">
        <v>282720000</v>
      </c>
      <c r="H77" s="141" t="n">
        <v>262929600</v>
      </c>
      <c r="I77" s="141" t="n">
        <v>244524528</v>
      </c>
      <c r="J77" s="141" t="n">
        <v>227407811.04</v>
      </c>
      <c r="K77" s="141" t="n">
        <v>211489264.2672</v>
      </c>
      <c r="L77" s="141" t="n">
        <v>196685015.768496</v>
      </c>
      <c r="M77" s="141" t="n">
        <v>182917064.664701</v>
      </c>
      <c r="N77" s="141" t="n">
        <v>170112870.138172</v>
      </c>
      <c r="O77" s="141" t="n">
        <v>158204969.2285</v>
      </c>
      <c r="P77" s="141" t="n">
        <v>147130621.382505</v>
      </c>
      <c r="Q77" s="141" t="n">
        <v>136831477.88573</v>
      </c>
      <c r="R77" s="141" t="n">
        <v>127253274.433729</v>
      </c>
      <c r="S77" s="141" t="n">
        <v>118345545.223368</v>
      </c>
      <c r="T77" s="141" t="n">
        <v>110061357.057732</v>
      </c>
      <c r="U77" s="141" t="n">
        <v>102357062.063691</v>
      </c>
      <c r="V77" s="141" t="n">
        <v>95192067.7192324</v>
      </c>
      <c r="W77" s="141" t="n">
        <v>88528622.9788862</v>
      </c>
      <c r="X77" s="141" t="n">
        <v>82331619.3703641</v>
      </c>
      <c r="Y77" s="141" t="n">
        <v>76568406.0144386</v>
      </c>
    </row>
    <row r="78" customFormat="false" ht="15" hidden="false" customHeight="false" outlineLevel="0" collapsed="false">
      <c r="A78" s="0" t="s">
        <v>937</v>
      </c>
      <c r="B78" s="0" t="s">
        <v>1819</v>
      </c>
      <c r="C78" s="20" t="s">
        <v>370</v>
      </c>
      <c r="D78" s="20" t="s">
        <v>938</v>
      </c>
      <c r="E78" s="141" t="n">
        <v>610000000</v>
      </c>
      <c r="F78" s="141" t="n">
        <v>579500000</v>
      </c>
      <c r="G78" s="141" t="n">
        <v>538935000</v>
      </c>
      <c r="H78" s="141" t="n">
        <v>501209550</v>
      </c>
      <c r="I78" s="141" t="n">
        <v>466124881.5</v>
      </c>
      <c r="J78" s="141" t="n">
        <v>433496139.795</v>
      </c>
      <c r="K78" s="141" t="n">
        <v>403151410.00935</v>
      </c>
      <c r="L78" s="141" t="n">
        <v>374930811.308696</v>
      </c>
      <c r="M78" s="141" t="n">
        <v>348685654.517087</v>
      </c>
      <c r="N78" s="141" t="n">
        <v>324277658.700891</v>
      </c>
      <c r="O78" s="141" t="n">
        <v>301578222.591828</v>
      </c>
      <c r="P78" s="141" t="n">
        <v>280467747.0104</v>
      </c>
      <c r="Q78" s="141" t="n">
        <v>260835004.719672</v>
      </c>
      <c r="R78" s="141" t="n">
        <v>242576554.389295</v>
      </c>
      <c r="S78" s="141" t="n">
        <v>225596195.582045</v>
      </c>
      <c r="T78" s="141" t="n">
        <v>209804461.891302</v>
      </c>
      <c r="U78" s="141" t="n">
        <v>195118149.55891</v>
      </c>
      <c r="V78" s="141" t="n">
        <v>181459879.089787</v>
      </c>
      <c r="W78" s="141" t="n">
        <v>168757687.553502</v>
      </c>
      <c r="X78" s="141" t="n">
        <v>156944649.424757</v>
      </c>
      <c r="Y78" s="141" t="n">
        <v>145958523.965024</v>
      </c>
    </row>
    <row r="79" customFormat="false" ht="15" hidden="false" customHeight="false" outlineLevel="0" collapsed="false">
      <c r="A79" s="0" t="s">
        <v>939</v>
      </c>
      <c r="B79" s="0" t="s">
        <v>1820</v>
      </c>
      <c r="C79" s="20" t="s">
        <v>370</v>
      </c>
      <c r="D79" s="20" t="s">
        <v>940</v>
      </c>
      <c r="E79" s="141" t="n">
        <v>640000000</v>
      </c>
      <c r="F79" s="141" t="n">
        <v>608000000</v>
      </c>
      <c r="G79" s="141" t="n">
        <v>565440000</v>
      </c>
      <c r="H79" s="141" t="n">
        <v>525859200</v>
      </c>
      <c r="I79" s="141" t="n">
        <v>489049056</v>
      </c>
      <c r="J79" s="141" t="n">
        <v>454815622.08</v>
      </c>
      <c r="K79" s="141" t="n">
        <v>422978528.5344</v>
      </c>
      <c r="L79" s="141" t="n">
        <v>393370031.536992</v>
      </c>
      <c r="M79" s="141" t="n">
        <v>365834129.329403</v>
      </c>
      <c r="N79" s="141" t="n">
        <v>340225740.276344</v>
      </c>
      <c r="O79" s="141" t="n">
        <v>316409938.457</v>
      </c>
      <c r="P79" s="141" t="n">
        <v>294261242.76501</v>
      </c>
      <c r="Q79" s="141" t="n">
        <v>273662955.77146</v>
      </c>
      <c r="R79" s="141" t="n">
        <v>254506548.867457</v>
      </c>
      <c r="S79" s="141" t="n">
        <v>236691090.446735</v>
      </c>
      <c r="T79" s="141" t="n">
        <v>220122714.115464</v>
      </c>
      <c r="U79" s="141" t="n">
        <v>204714124.127382</v>
      </c>
      <c r="V79" s="141" t="n">
        <v>190384135.438465</v>
      </c>
      <c r="W79" s="141" t="n">
        <v>177057245.957772</v>
      </c>
      <c r="X79" s="141" t="n">
        <v>164663238.740728</v>
      </c>
      <c r="Y79" s="141" t="n">
        <v>153136812.028877</v>
      </c>
    </row>
    <row r="80" customFormat="false" ht="15" hidden="false" customHeight="false" outlineLevel="0" collapsed="false">
      <c r="A80" s="0" t="s">
        <v>941</v>
      </c>
      <c r="B80" s="0" t="s">
        <v>1821</v>
      </c>
      <c r="C80" s="20" t="s">
        <v>370</v>
      </c>
      <c r="D80" s="20" t="s">
        <v>942</v>
      </c>
      <c r="E80" s="141" t="n">
        <v>759000000</v>
      </c>
      <c r="F80" s="141" t="n">
        <v>721050000</v>
      </c>
      <c r="G80" s="141" t="n">
        <v>670576500</v>
      </c>
      <c r="H80" s="141" t="n">
        <v>623636145</v>
      </c>
      <c r="I80" s="141" t="n">
        <v>579981614.85</v>
      </c>
      <c r="J80" s="141" t="n">
        <v>539382901.8105</v>
      </c>
      <c r="K80" s="141" t="n">
        <v>501626098.683765</v>
      </c>
      <c r="L80" s="141" t="n">
        <v>466512271.775902</v>
      </c>
      <c r="M80" s="141" t="n">
        <v>433856412.751588</v>
      </c>
      <c r="N80" s="141" t="n">
        <v>403486463.858977</v>
      </c>
      <c r="O80" s="141" t="n">
        <v>375242411.388849</v>
      </c>
      <c r="P80" s="141" t="n">
        <v>348975442.591629</v>
      </c>
      <c r="Q80" s="141" t="n">
        <v>324547161.610215</v>
      </c>
      <c r="R80" s="141" t="n">
        <v>301828860.2975</v>
      </c>
      <c r="S80" s="141" t="n">
        <v>280700840.076675</v>
      </c>
      <c r="T80" s="141" t="n">
        <v>261051781.271308</v>
      </c>
      <c r="U80" s="141" t="n">
        <v>242778156.582317</v>
      </c>
      <c r="V80" s="141" t="n">
        <v>225783685.621554</v>
      </c>
      <c r="W80" s="141" t="n">
        <v>209978827.628046</v>
      </c>
      <c r="X80" s="141" t="n">
        <v>195280309.694082</v>
      </c>
      <c r="Y80" s="141" t="n">
        <v>181610688.015497</v>
      </c>
    </row>
    <row r="81" customFormat="false" ht="15" hidden="false" customHeight="false" outlineLevel="0" collapsed="false">
      <c r="A81" s="0" t="s">
        <v>943</v>
      </c>
      <c r="B81" s="0" t="s">
        <v>1822</v>
      </c>
      <c r="C81" s="20" t="s">
        <v>370</v>
      </c>
      <c r="D81" s="20" t="s">
        <v>944</v>
      </c>
      <c r="E81" s="141" t="n">
        <v>329000000</v>
      </c>
      <c r="F81" s="141" t="n">
        <v>312550000</v>
      </c>
      <c r="G81" s="141" t="n">
        <v>290671500</v>
      </c>
      <c r="H81" s="141" t="n">
        <v>270324495</v>
      </c>
      <c r="I81" s="141" t="n">
        <v>251401780.35</v>
      </c>
      <c r="J81" s="141" t="n">
        <v>233803655.7255</v>
      </c>
      <c r="K81" s="141" t="n">
        <v>217437399.824715</v>
      </c>
      <c r="L81" s="141" t="n">
        <v>202216781.836985</v>
      </c>
      <c r="M81" s="141" t="n">
        <v>188061607.108396</v>
      </c>
      <c r="N81" s="141" t="n">
        <v>174897294.610808</v>
      </c>
      <c r="O81" s="141" t="n">
        <v>162654483.988052</v>
      </c>
      <c r="P81" s="141" t="n">
        <v>151268670.108888</v>
      </c>
      <c r="Q81" s="141" t="n">
        <v>140679863.201266</v>
      </c>
      <c r="R81" s="141" t="n">
        <v>130832272.777177</v>
      </c>
      <c r="S81" s="141" t="n">
        <v>121674013.682775</v>
      </c>
      <c r="T81" s="141" t="n">
        <v>113156832.724981</v>
      </c>
      <c r="U81" s="141" t="n">
        <v>105235854.434232</v>
      </c>
      <c r="V81" s="141" t="n">
        <v>97869344.6238358</v>
      </c>
      <c r="W81" s="141" t="n">
        <v>91018490.5001673</v>
      </c>
      <c r="X81" s="141" t="n">
        <v>84647196.1651556</v>
      </c>
      <c r="Y81" s="141" t="n">
        <v>78721892.4335947</v>
      </c>
    </row>
    <row r="82" customFormat="false" ht="15" hidden="false" customHeight="false" outlineLevel="0" collapsed="false">
      <c r="A82" s="0" t="s">
        <v>945</v>
      </c>
      <c r="B82" s="0" t="s">
        <v>1823</v>
      </c>
      <c r="C82" s="20" t="s">
        <v>370</v>
      </c>
      <c r="D82" s="20" t="s">
        <v>946</v>
      </c>
      <c r="E82" s="141" t="n">
        <v>340000000</v>
      </c>
      <c r="F82" s="141" t="n">
        <v>323000000</v>
      </c>
      <c r="G82" s="141" t="n">
        <v>300390000</v>
      </c>
      <c r="H82" s="141" t="n">
        <v>279362700</v>
      </c>
      <c r="I82" s="141" t="n">
        <v>259807311</v>
      </c>
      <c r="J82" s="141" t="n">
        <v>241620799.23</v>
      </c>
      <c r="K82" s="141" t="n">
        <v>224707343.2839</v>
      </c>
      <c r="L82" s="141" t="n">
        <v>208977829.254027</v>
      </c>
      <c r="M82" s="141" t="n">
        <v>194349381.206245</v>
      </c>
      <c r="N82" s="141" t="n">
        <v>180744924.521808</v>
      </c>
      <c r="O82" s="141" t="n">
        <v>168092779.805281</v>
      </c>
      <c r="P82" s="141" t="n">
        <v>156326285.218912</v>
      </c>
      <c r="Q82" s="141" t="n">
        <v>145383445.253588</v>
      </c>
      <c r="R82" s="141" t="n">
        <v>135206604.085837</v>
      </c>
      <c r="S82" s="141" t="n">
        <v>125742141.799828</v>
      </c>
      <c r="T82" s="141" t="n">
        <v>116940191.87384</v>
      </c>
      <c r="U82" s="141" t="n">
        <v>108754378.442671</v>
      </c>
      <c r="V82" s="141" t="n">
        <v>101141571.951684</v>
      </c>
      <c r="W82" s="141" t="n">
        <v>94061661.9150666</v>
      </c>
      <c r="X82" s="141" t="n">
        <v>87477345.5810119</v>
      </c>
      <c r="Y82" s="141" t="n">
        <v>81353931.3903411</v>
      </c>
    </row>
    <row r="83" customFormat="false" ht="15" hidden="false" customHeight="false" outlineLevel="0" collapsed="false">
      <c r="A83" s="0" t="s">
        <v>947</v>
      </c>
      <c r="B83" s="0" t="s">
        <v>1824</v>
      </c>
      <c r="C83" s="20" t="s">
        <v>370</v>
      </c>
      <c r="D83" s="20" t="s">
        <v>948</v>
      </c>
      <c r="E83" s="141" t="n">
        <v>354000000</v>
      </c>
      <c r="F83" s="141" t="n">
        <v>336300000</v>
      </c>
      <c r="G83" s="141" t="n">
        <v>312759000</v>
      </c>
      <c r="H83" s="141" t="n">
        <v>290865870</v>
      </c>
      <c r="I83" s="141" t="n">
        <v>270505259.1</v>
      </c>
      <c r="J83" s="141" t="n">
        <v>251569890.963</v>
      </c>
      <c r="K83" s="141" t="n">
        <v>233959998.59559</v>
      </c>
      <c r="L83" s="141" t="n">
        <v>217582798.693899</v>
      </c>
      <c r="M83" s="141" t="n">
        <v>202352002.785326</v>
      </c>
      <c r="N83" s="141" t="n">
        <v>188187362.590353</v>
      </c>
      <c r="O83" s="141" t="n">
        <v>175014247.209028</v>
      </c>
      <c r="P83" s="141" t="n">
        <v>162763249.904396</v>
      </c>
      <c r="Q83" s="141" t="n">
        <v>151369822.411089</v>
      </c>
      <c r="R83" s="141" t="n">
        <v>140773934.842312</v>
      </c>
      <c r="S83" s="141" t="n">
        <v>130919759.403351</v>
      </c>
      <c r="T83" s="141" t="n">
        <v>121755376.245116</v>
      </c>
      <c r="U83" s="141" t="n">
        <v>113232499.907958</v>
      </c>
      <c r="V83" s="141" t="n">
        <v>105306224.914401</v>
      </c>
      <c r="W83" s="141" t="n">
        <v>97934789.1703928</v>
      </c>
      <c r="X83" s="141" t="n">
        <v>91079353.9284653</v>
      </c>
      <c r="Y83" s="141" t="n">
        <v>84703799.1534728</v>
      </c>
    </row>
    <row r="84" customFormat="false" ht="15" hidden="false" customHeight="false" outlineLevel="0" collapsed="false">
      <c r="A84" s="0" t="s">
        <v>949</v>
      </c>
      <c r="B84" s="0" t="s">
        <v>1825</v>
      </c>
      <c r="C84" s="20" t="s">
        <v>370</v>
      </c>
      <c r="D84" s="20" t="s">
        <v>950</v>
      </c>
      <c r="E84" s="141" t="n">
        <v>320000000</v>
      </c>
      <c r="F84" s="141" t="n">
        <v>304000000</v>
      </c>
      <c r="G84" s="141" t="n">
        <v>282720000</v>
      </c>
      <c r="H84" s="141" t="n">
        <v>262929600</v>
      </c>
      <c r="I84" s="141" t="n">
        <v>244524528</v>
      </c>
      <c r="J84" s="141" t="n">
        <v>227407811.04</v>
      </c>
      <c r="K84" s="141" t="n">
        <v>211489264.2672</v>
      </c>
      <c r="L84" s="141" t="n">
        <v>196685015.768496</v>
      </c>
      <c r="M84" s="141" t="n">
        <v>182917064.664701</v>
      </c>
      <c r="N84" s="141" t="n">
        <v>170112870.138172</v>
      </c>
      <c r="O84" s="141" t="n">
        <v>158204969.2285</v>
      </c>
      <c r="P84" s="141" t="n">
        <v>147130621.382505</v>
      </c>
      <c r="Q84" s="141" t="n">
        <v>136831477.88573</v>
      </c>
      <c r="R84" s="141" t="n">
        <v>127253274.433729</v>
      </c>
      <c r="S84" s="141" t="n">
        <v>118345545.223368</v>
      </c>
      <c r="T84" s="141" t="n">
        <v>110061357.057732</v>
      </c>
      <c r="U84" s="141" t="n">
        <v>102357062.063691</v>
      </c>
      <c r="V84" s="141" t="n">
        <v>95192067.7192324</v>
      </c>
      <c r="W84" s="141" t="n">
        <v>88528622.9788862</v>
      </c>
      <c r="X84" s="141" t="n">
        <v>82331619.3703641</v>
      </c>
      <c r="Y84" s="141" t="n">
        <v>76568406.0144386</v>
      </c>
    </row>
    <row r="85" customFormat="false" ht="15" hidden="false" customHeight="false" outlineLevel="0" collapsed="false">
      <c r="A85" s="0" t="s">
        <v>951</v>
      </c>
      <c r="B85" s="0" t="s">
        <v>1826</v>
      </c>
      <c r="C85" s="20" t="s">
        <v>370</v>
      </c>
      <c r="D85" s="20" t="s">
        <v>952</v>
      </c>
      <c r="E85" s="141" t="n">
        <v>350000000</v>
      </c>
      <c r="F85" s="141" t="n">
        <v>332500000</v>
      </c>
      <c r="G85" s="141" t="n">
        <v>309225000</v>
      </c>
      <c r="H85" s="141" t="n">
        <v>287579250</v>
      </c>
      <c r="I85" s="141" t="n">
        <v>267448702.5</v>
      </c>
      <c r="J85" s="141" t="n">
        <v>248727293.325</v>
      </c>
      <c r="K85" s="141" t="n">
        <v>231316382.79225</v>
      </c>
      <c r="L85" s="141" t="n">
        <v>215124235.996793</v>
      </c>
      <c r="M85" s="141" t="n">
        <v>200065539.477017</v>
      </c>
      <c r="N85" s="141" t="n">
        <v>186060951.713626</v>
      </c>
      <c r="O85" s="141" t="n">
        <v>173036685.093672</v>
      </c>
      <c r="P85" s="141" t="n">
        <v>160924117.137115</v>
      </c>
      <c r="Q85" s="141" t="n">
        <v>149659428.937517</v>
      </c>
      <c r="R85" s="141" t="n">
        <v>139183268.911891</v>
      </c>
      <c r="S85" s="141" t="n">
        <v>129440440.088058</v>
      </c>
      <c r="T85" s="141" t="n">
        <v>120379609.281894</v>
      </c>
      <c r="U85" s="141" t="n">
        <v>111953036.632162</v>
      </c>
      <c r="V85" s="141" t="n">
        <v>104116324.06791</v>
      </c>
      <c r="W85" s="141" t="n">
        <v>96828181.3831567</v>
      </c>
      <c r="X85" s="141" t="n">
        <v>90050208.6863358</v>
      </c>
      <c r="Y85" s="141" t="n">
        <v>83746694.0782923</v>
      </c>
    </row>
    <row r="86" customFormat="false" ht="15" hidden="false" customHeight="false" outlineLevel="0" collapsed="false">
      <c r="A86" s="0" t="s">
        <v>953</v>
      </c>
      <c r="B86" s="0" t="s">
        <v>1827</v>
      </c>
      <c r="C86" s="20" t="s">
        <v>370</v>
      </c>
      <c r="D86" s="20" t="s">
        <v>954</v>
      </c>
      <c r="E86" s="141" t="n">
        <v>253000000</v>
      </c>
      <c r="F86" s="141" t="n">
        <v>240350000</v>
      </c>
      <c r="G86" s="141" t="n">
        <v>223525500</v>
      </c>
      <c r="H86" s="141" t="n">
        <v>207878715</v>
      </c>
      <c r="I86" s="141" t="n">
        <v>193327204.95</v>
      </c>
      <c r="J86" s="141" t="n">
        <v>179794300.6035</v>
      </c>
      <c r="K86" s="141" t="n">
        <v>167208699.561255</v>
      </c>
      <c r="L86" s="141" t="n">
        <v>155504090.591967</v>
      </c>
      <c r="M86" s="141" t="n">
        <v>144618804.250529</v>
      </c>
      <c r="N86" s="141" t="n">
        <v>134495487.952992</v>
      </c>
      <c r="O86" s="141" t="n">
        <v>125080803.796283</v>
      </c>
      <c r="P86" s="141" t="n">
        <v>116325147.530543</v>
      </c>
      <c r="Q86" s="141" t="n">
        <v>108182387.203405</v>
      </c>
      <c r="R86" s="141" t="n">
        <v>100609620.099167</v>
      </c>
      <c r="S86" s="141" t="n">
        <v>93566946.6922251</v>
      </c>
      <c r="T86" s="141" t="n">
        <v>87017260.4237694</v>
      </c>
      <c r="U86" s="141" t="n">
        <v>80926052.1941055</v>
      </c>
      <c r="V86" s="141" t="n">
        <v>75261228.5405181</v>
      </c>
      <c r="W86" s="141" t="n">
        <v>69992942.5426819</v>
      </c>
      <c r="X86" s="141" t="n">
        <v>65093436.5646941</v>
      </c>
      <c r="Y86" s="141" t="n">
        <v>60536896.0051656</v>
      </c>
    </row>
    <row r="87" customFormat="false" ht="15" hidden="false" customHeight="false" outlineLevel="0" collapsed="false">
      <c r="A87" s="0" t="s">
        <v>955</v>
      </c>
      <c r="B87" s="0" t="s">
        <v>1828</v>
      </c>
      <c r="C87" s="20" t="s">
        <v>372</v>
      </c>
      <c r="D87" s="20" t="s">
        <v>956</v>
      </c>
      <c r="E87" s="141" t="n">
        <v>906000000</v>
      </c>
      <c r="F87" s="141" t="n">
        <v>860700000</v>
      </c>
      <c r="G87" s="141" t="n">
        <v>800451000</v>
      </c>
      <c r="H87" s="141" t="n">
        <v>744419430</v>
      </c>
      <c r="I87" s="141" t="n">
        <v>692310069.9</v>
      </c>
      <c r="J87" s="141" t="n">
        <v>643848365.007</v>
      </c>
      <c r="K87" s="141" t="n">
        <v>598778979.45651</v>
      </c>
      <c r="L87" s="141" t="n">
        <v>556864450.894554</v>
      </c>
      <c r="M87" s="141" t="n">
        <v>517883939.331936</v>
      </c>
      <c r="N87" s="141" t="n">
        <v>481632063.5787</v>
      </c>
      <c r="O87" s="141" t="n">
        <v>447917819.128191</v>
      </c>
      <c r="P87" s="141" t="n">
        <v>416563571.789218</v>
      </c>
      <c r="Q87" s="141" t="n">
        <v>387404121.763973</v>
      </c>
      <c r="R87" s="141" t="n">
        <v>360285833.240494</v>
      </c>
      <c r="S87" s="141" t="n">
        <v>335065824.91366</v>
      </c>
      <c r="T87" s="141" t="n">
        <v>311611217.169704</v>
      </c>
      <c r="U87" s="141" t="n">
        <v>289798431.967824</v>
      </c>
      <c r="V87" s="141" t="n">
        <v>269512541.730077</v>
      </c>
      <c r="W87" s="141" t="n">
        <v>250646663.808971</v>
      </c>
      <c r="X87" s="141" t="n">
        <v>233101397.342343</v>
      </c>
      <c r="Y87" s="141" t="n">
        <v>216784299.528379</v>
      </c>
    </row>
    <row r="88" customFormat="false" ht="15" hidden="false" customHeight="false" outlineLevel="0" collapsed="false">
      <c r="A88" s="0" t="s">
        <v>957</v>
      </c>
      <c r="B88" s="0" t="s">
        <v>1829</v>
      </c>
      <c r="C88" s="20" t="s">
        <v>372</v>
      </c>
      <c r="D88" s="20" t="s">
        <v>958</v>
      </c>
      <c r="E88" s="141" t="n">
        <v>1086000000</v>
      </c>
      <c r="F88" s="141" t="n">
        <v>1031700000</v>
      </c>
      <c r="G88" s="141" t="n">
        <v>959481000</v>
      </c>
      <c r="H88" s="141" t="n">
        <v>892317330</v>
      </c>
      <c r="I88" s="141" t="n">
        <v>829855116.9</v>
      </c>
      <c r="J88" s="141" t="n">
        <v>771765258.717</v>
      </c>
      <c r="K88" s="141" t="n">
        <v>717741690.60681</v>
      </c>
      <c r="L88" s="141" t="n">
        <v>667499772.264334</v>
      </c>
      <c r="M88" s="141" t="n">
        <v>620774788.20583</v>
      </c>
      <c r="N88" s="141" t="n">
        <v>577320553.031422</v>
      </c>
      <c r="O88" s="141" t="n">
        <v>536908114.319223</v>
      </c>
      <c r="P88" s="141" t="n">
        <v>499324546.316877</v>
      </c>
      <c r="Q88" s="141" t="n">
        <v>464371828.074696</v>
      </c>
      <c r="R88" s="141" t="n">
        <v>431865800.109467</v>
      </c>
      <c r="S88" s="141" t="n">
        <v>401635194.101804</v>
      </c>
      <c r="T88" s="141" t="n">
        <v>373520730.514678</v>
      </c>
      <c r="U88" s="141" t="n">
        <v>347374279.378651</v>
      </c>
      <c r="V88" s="141" t="n">
        <v>323058079.822145</v>
      </c>
      <c r="W88" s="141" t="n">
        <v>300444014.234595</v>
      </c>
      <c r="X88" s="141" t="n">
        <v>279412933.238173</v>
      </c>
      <c r="Y88" s="141" t="n">
        <v>259854027.911501</v>
      </c>
    </row>
    <row r="89" customFormat="false" ht="15" hidden="false" customHeight="false" outlineLevel="0" collapsed="false">
      <c r="A89" s="0" t="s">
        <v>959</v>
      </c>
      <c r="B89" s="0" t="s">
        <v>1830</v>
      </c>
      <c r="C89" s="20" t="s">
        <v>372</v>
      </c>
      <c r="D89" s="20" t="s">
        <v>960</v>
      </c>
      <c r="E89" s="141" t="n">
        <v>1090000000</v>
      </c>
      <c r="F89" s="141" t="n">
        <v>1035500000</v>
      </c>
      <c r="G89" s="141" t="n">
        <v>963015000</v>
      </c>
      <c r="H89" s="141" t="n">
        <v>895603950</v>
      </c>
      <c r="I89" s="141" t="n">
        <v>832911673.5</v>
      </c>
      <c r="J89" s="141" t="n">
        <v>774607856.355</v>
      </c>
      <c r="K89" s="141" t="n">
        <v>720385306.41015</v>
      </c>
      <c r="L89" s="141" t="n">
        <v>669958334.96144</v>
      </c>
      <c r="M89" s="141" t="n">
        <v>623061251.514139</v>
      </c>
      <c r="N89" s="141" t="n">
        <v>579446963.908149</v>
      </c>
      <c r="O89" s="141" t="n">
        <v>538885676.434579</v>
      </c>
      <c r="P89" s="141" t="n">
        <v>501163679.084158</v>
      </c>
      <c r="Q89" s="141" t="n">
        <v>466082221.548267</v>
      </c>
      <c r="R89" s="141" t="n">
        <v>433456466.039888</v>
      </c>
      <c r="S89" s="141" t="n">
        <v>403114513.417096</v>
      </c>
      <c r="T89" s="141" t="n">
        <v>374896497.4779</v>
      </c>
      <c r="U89" s="141" t="n">
        <v>348653742.654447</v>
      </c>
      <c r="V89" s="141" t="n">
        <v>324247980.668635</v>
      </c>
      <c r="W89" s="141" t="n">
        <v>301550622.021831</v>
      </c>
      <c r="X89" s="141" t="n">
        <v>280442078.480303</v>
      </c>
      <c r="Y89" s="141" t="n">
        <v>260811132.986682</v>
      </c>
    </row>
    <row r="90" customFormat="false" ht="15" hidden="false" customHeight="false" outlineLevel="0" collapsed="false">
      <c r="A90" s="0" t="s">
        <v>961</v>
      </c>
      <c r="B90" s="0" t="s">
        <v>1831</v>
      </c>
      <c r="C90" s="20" t="s">
        <v>372</v>
      </c>
      <c r="D90" s="20" t="s">
        <v>962</v>
      </c>
      <c r="E90" s="141" t="n">
        <v>800000000</v>
      </c>
      <c r="F90" s="141" t="n">
        <v>760000000</v>
      </c>
      <c r="G90" s="141" t="n">
        <v>706800000</v>
      </c>
      <c r="H90" s="141" t="n">
        <v>657324000</v>
      </c>
      <c r="I90" s="141" t="n">
        <v>611311320</v>
      </c>
      <c r="J90" s="141" t="n">
        <v>568519527.6</v>
      </c>
      <c r="K90" s="141" t="n">
        <v>528723160.668</v>
      </c>
      <c r="L90" s="141" t="n">
        <v>491712539.42124</v>
      </c>
      <c r="M90" s="141" t="n">
        <v>457292661.661753</v>
      </c>
      <c r="N90" s="141" t="n">
        <v>425282175.345431</v>
      </c>
      <c r="O90" s="141" t="n">
        <v>395512423.071251</v>
      </c>
      <c r="P90" s="141" t="n">
        <v>367826553.456263</v>
      </c>
      <c r="Q90" s="141" t="n">
        <v>342078694.714325</v>
      </c>
      <c r="R90" s="141" t="n">
        <v>318133186.084322</v>
      </c>
      <c r="S90" s="141" t="n">
        <v>295863863.058419</v>
      </c>
      <c r="T90" s="141" t="n">
        <v>275153392.64433</v>
      </c>
      <c r="U90" s="141" t="n">
        <v>255892655.159227</v>
      </c>
      <c r="V90" s="141" t="n">
        <v>237980169.298081</v>
      </c>
      <c r="W90" s="141" t="n">
        <v>221321557.447215</v>
      </c>
      <c r="X90" s="141" t="n">
        <v>205829048.42591</v>
      </c>
      <c r="Y90" s="141" t="n">
        <v>191421015.036097</v>
      </c>
    </row>
    <row r="91" customFormat="false" ht="15" hidden="false" customHeight="false" outlineLevel="0" collapsed="false">
      <c r="A91" s="0" t="s">
        <v>963</v>
      </c>
      <c r="B91" s="0" t="s">
        <v>1832</v>
      </c>
      <c r="C91" s="20" t="s">
        <v>374</v>
      </c>
      <c r="D91" s="20" t="s">
        <v>964</v>
      </c>
      <c r="E91" s="141" t="n">
        <v>644000000</v>
      </c>
      <c r="F91" s="141" t="n">
        <v>611800000</v>
      </c>
      <c r="G91" s="141" t="n">
        <v>568974000</v>
      </c>
      <c r="H91" s="141" t="n">
        <v>529145820</v>
      </c>
      <c r="I91" s="141" t="n">
        <v>492105612.6</v>
      </c>
      <c r="J91" s="141" t="n">
        <v>457658219.718</v>
      </c>
      <c r="K91" s="141" t="n">
        <v>425622144.33774</v>
      </c>
      <c r="L91" s="141" t="n">
        <v>395828594.234098</v>
      </c>
      <c r="M91" s="141" t="n">
        <v>368120592.637711</v>
      </c>
      <c r="N91" s="141" t="n">
        <v>342352151.153072</v>
      </c>
      <c r="O91" s="141" t="n">
        <v>318387500.572357</v>
      </c>
      <c r="P91" s="141" t="n">
        <v>296100375.532292</v>
      </c>
      <c r="Q91" s="141" t="n">
        <v>275373349.245031</v>
      </c>
      <c r="R91" s="141" t="n">
        <v>256097214.797879</v>
      </c>
      <c r="S91" s="141" t="n">
        <v>238170409.762028</v>
      </c>
      <c r="T91" s="141" t="n">
        <v>221498481.078686</v>
      </c>
      <c r="U91" s="141" t="n">
        <v>205993587.403178</v>
      </c>
      <c r="V91" s="141" t="n">
        <v>191574036.284955</v>
      </c>
      <c r="W91" s="141" t="n">
        <v>178163853.745008</v>
      </c>
      <c r="X91" s="141" t="n">
        <v>165692383.982858</v>
      </c>
      <c r="Y91" s="141" t="n">
        <v>154093917.104058</v>
      </c>
    </row>
    <row r="92" customFormat="false" ht="15" hidden="false" customHeight="false" outlineLevel="0" collapsed="false">
      <c r="A92" s="0" t="s">
        <v>965</v>
      </c>
      <c r="B92" s="0" t="s">
        <v>1833</v>
      </c>
      <c r="C92" s="20" t="s">
        <v>374</v>
      </c>
      <c r="D92" s="20" t="s">
        <v>966</v>
      </c>
      <c r="E92" s="141" t="n">
        <v>652000000</v>
      </c>
      <c r="F92" s="141" t="n">
        <v>619400000</v>
      </c>
      <c r="G92" s="141" t="n">
        <v>576042000</v>
      </c>
      <c r="H92" s="141" t="n">
        <v>535719060</v>
      </c>
      <c r="I92" s="141" t="n">
        <v>498218725.8</v>
      </c>
      <c r="J92" s="141" t="n">
        <v>463343414.994</v>
      </c>
      <c r="K92" s="141" t="n">
        <v>430909375.94442</v>
      </c>
      <c r="L92" s="141" t="n">
        <v>400745719.628311</v>
      </c>
      <c r="M92" s="141" t="n">
        <v>372693519.254329</v>
      </c>
      <c r="N92" s="141" t="n">
        <v>346604972.906526</v>
      </c>
      <c r="O92" s="141" t="n">
        <v>322342624.803069</v>
      </c>
      <c r="P92" s="141" t="n">
        <v>299778641.066854</v>
      </c>
      <c r="Q92" s="141" t="n">
        <v>278794136.192175</v>
      </c>
      <c r="R92" s="141" t="n">
        <v>259278546.658722</v>
      </c>
      <c r="S92" s="141" t="n">
        <v>241129048.392612</v>
      </c>
      <c r="T92" s="141" t="n">
        <v>224250015.005129</v>
      </c>
      <c r="U92" s="141" t="n">
        <v>208552513.95477</v>
      </c>
      <c r="V92" s="141" t="n">
        <v>193953837.977936</v>
      </c>
      <c r="W92" s="141" t="n">
        <v>180377069.319481</v>
      </c>
      <c r="X92" s="141" t="n">
        <v>167750674.467117</v>
      </c>
      <c r="Y92" s="141" t="n">
        <v>156008127.254419</v>
      </c>
    </row>
    <row r="93" customFormat="false" ht="15" hidden="false" customHeight="false" outlineLevel="0" collapsed="false">
      <c r="A93" s="0" t="s">
        <v>967</v>
      </c>
      <c r="B93" s="0" t="s">
        <v>1834</v>
      </c>
      <c r="C93" s="20" t="s">
        <v>374</v>
      </c>
      <c r="D93" s="20" t="s">
        <v>968</v>
      </c>
      <c r="E93" s="141" t="n">
        <v>681000000</v>
      </c>
      <c r="F93" s="141" t="n">
        <v>646950000</v>
      </c>
      <c r="G93" s="141" t="n">
        <v>601663500</v>
      </c>
      <c r="H93" s="141" t="n">
        <v>559547055</v>
      </c>
      <c r="I93" s="141" t="n">
        <v>520378761.15</v>
      </c>
      <c r="J93" s="141" t="n">
        <v>483952247.8695</v>
      </c>
      <c r="K93" s="141" t="n">
        <v>450075590.518635</v>
      </c>
      <c r="L93" s="141" t="n">
        <v>418570299.182331</v>
      </c>
      <c r="M93" s="141" t="n">
        <v>389270378.239567</v>
      </c>
      <c r="N93" s="141" t="n">
        <v>362021451.762798</v>
      </c>
      <c r="O93" s="141" t="n">
        <v>336679950.139402</v>
      </c>
      <c r="P93" s="141" t="n">
        <v>313112353.629644</v>
      </c>
      <c r="Q93" s="141" t="n">
        <v>291194488.875569</v>
      </c>
      <c r="R93" s="141" t="n">
        <v>270810874.654279</v>
      </c>
      <c r="S93" s="141" t="n">
        <v>251854113.428479</v>
      </c>
      <c r="T93" s="141" t="n">
        <v>234224325.488486</v>
      </c>
      <c r="U93" s="141" t="n">
        <v>217828622.704292</v>
      </c>
      <c r="V93" s="141" t="n">
        <v>202580619.114991</v>
      </c>
      <c r="W93" s="141" t="n">
        <v>188399975.776942</v>
      </c>
      <c r="X93" s="141" t="n">
        <v>175211977.472556</v>
      </c>
      <c r="Y93" s="141" t="n">
        <v>162947139.049477</v>
      </c>
    </row>
    <row r="94" customFormat="false" ht="15" hidden="false" customHeight="false" outlineLevel="0" collapsed="false">
      <c r="A94" s="0" t="s">
        <v>969</v>
      </c>
      <c r="B94" s="0" t="s">
        <v>1835</v>
      </c>
      <c r="C94" s="20" t="s">
        <v>374</v>
      </c>
      <c r="D94" s="20" t="s">
        <v>970</v>
      </c>
      <c r="E94" s="141" t="n">
        <v>606000000</v>
      </c>
      <c r="F94" s="141" t="n">
        <v>575700000</v>
      </c>
      <c r="G94" s="141" t="n">
        <v>535401000</v>
      </c>
      <c r="H94" s="141" t="n">
        <v>497922930</v>
      </c>
      <c r="I94" s="141" t="n">
        <v>463068324.9</v>
      </c>
      <c r="J94" s="141" t="n">
        <v>430653542.157</v>
      </c>
      <c r="K94" s="141" t="n">
        <v>400507794.20601</v>
      </c>
      <c r="L94" s="141" t="n">
        <v>372472248.611589</v>
      </c>
      <c r="M94" s="141" t="n">
        <v>346399191.208778</v>
      </c>
      <c r="N94" s="141" t="n">
        <v>322151247.824164</v>
      </c>
      <c r="O94" s="141" t="n">
        <v>299600660.476472</v>
      </c>
      <c r="P94" s="141" t="n">
        <v>278628614.243119</v>
      </c>
      <c r="Q94" s="141" t="n">
        <v>259124611.246101</v>
      </c>
      <c r="R94" s="141" t="n">
        <v>240985888.458874</v>
      </c>
      <c r="S94" s="141" t="n">
        <v>224116876.266753</v>
      </c>
      <c r="T94" s="141" t="n">
        <v>208428694.92808</v>
      </c>
      <c r="U94" s="141" t="n">
        <v>193838686.283115</v>
      </c>
      <c r="V94" s="141" t="n">
        <v>180269978.243296</v>
      </c>
      <c r="W94" s="141" t="n">
        <v>167651079.766266</v>
      </c>
      <c r="X94" s="141" t="n">
        <v>155915504.182627</v>
      </c>
      <c r="Y94" s="141" t="n">
        <v>145001418.889843</v>
      </c>
    </row>
    <row r="95" customFormat="false" ht="15" hidden="false" customHeight="false" outlineLevel="0" collapsed="false">
      <c r="A95" s="0" t="s">
        <v>971</v>
      </c>
      <c r="B95" s="0" t="s">
        <v>1836</v>
      </c>
      <c r="C95" s="20" t="s">
        <v>374</v>
      </c>
      <c r="D95" s="20" t="s">
        <v>972</v>
      </c>
      <c r="E95" s="141" t="n">
        <v>620000000</v>
      </c>
      <c r="F95" s="141" t="n">
        <v>589000000</v>
      </c>
      <c r="G95" s="141" t="n">
        <v>547770000</v>
      </c>
      <c r="H95" s="141" t="n">
        <v>509426100</v>
      </c>
      <c r="I95" s="141" t="n">
        <v>473766273</v>
      </c>
      <c r="J95" s="141" t="n">
        <v>440602633.89</v>
      </c>
      <c r="K95" s="141" t="n">
        <v>409760449.5177</v>
      </c>
      <c r="L95" s="141" t="n">
        <v>381077218.051461</v>
      </c>
      <c r="M95" s="141" t="n">
        <v>354401812.787859</v>
      </c>
      <c r="N95" s="141" t="n">
        <v>329593685.892709</v>
      </c>
      <c r="O95" s="141" t="n">
        <v>306522127.880219</v>
      </c>
      <c r="P95" s="141" t="n">
        <v>285065578.928604</v>
      </c>
      <c r="Q95" s="141" t="n">
        <v>265110988.403602</v>
      </c>
      <c r="R95" s="141" t="n">
        <v>246553219.215349</v>
      </c>
      <c r="S95" s="141" t="n">
        <v>229294493.870275</v>
      </c>
      <c r="T95" s="141" t="n">
        <v>213243879.299356</v>
      </c>
      <c r="U95" s="141" t="n">
        <v>198316807.748401</v>
      </c>
      <c r="V95" s="141" t="n">
        <v>184434631.206013</v>
      </c>
      <c r="W95" s="141" t="n">
        <v>171524207.021592</v>
      </c>
      <c r="X95" s="141" t="n">
        <v>159517512.530081</v>
      </c>
      <c r="Y95" s="141" t="n">
        <v>148351286.652975</v>
      </c>
    </row>
    <row r="96" customFormat="false" ht="15" hidden="false" customHeight="false" outlineLevel="0" collapsed="false">
      <c r="A96" s="0" t="s">
        <v>973</v>
      </c>
      <c r="B96" s="0" t="s">
        <v>1837</v>
      </c>
      <c r="C96" s="20" t="s">
        <v>374</v>
      </c>
      <c r="D96" s="20" t="s">
        <v>974</v>
      </c>
      <c r="E96" s="141" t="n">
        <v>680000000</v>
      </c>
      <c r="F96" s="141" t="n">
        <v>646000000</v>
      </c>
      <c r="G96" s="141" t="n">
        <v>600780000</v>
      </c>
      <c r="H96" s="141" t="n">
        <v>558725400</v>
      </c>
      <c r="I96" s="141" t="n">
        <v>519614622</v>
      </c>
      <c r="J96" s="141" t="n">
        <v>483241598.46</v>
      </c>
      <c r="K96" s="141" t="n">
        <v>449414686.5678</v>
      </c>
      <c r="L96" s="141" t="n">
        <v>417955658.508054</v>
      </c>
      <c r="M96" s="141" t="n">
        <v>388698762.41249</v>
      </c>
      <c r="N96" s="141" t="n">
        <v>361489849.043616</v>
      </c>
      <c r="O96" s="141" t="n">
        <v>336185559.610563</v>
      </c>
      <c r="P96" s="141" t="n">
        <v>312652570.437824</v>
      </c>
      <c r="Q96" s="141" t="n">
        <v>290766890.507176</v>
      </c>
      <c r="R96" s="141" t="n">
        <v>270413208.171674</v>
      </c>
      <c r="S96" s="141" t="n">
        <v>251484283.599656</v>
      </c>
      <c r="T96" s="141" t="n">
        <v>233880383.747681</v>
      </c>
      <c r="U96" s="141" t="n">
        <v>217508756.885343</v>
      </c>
      <c r="V96" s="141" t="n">
        <v>202283143.903369</v>
      </c>
      <c r="W96" s="141" t="n">
        <v>188123323.830133</v>
      </c>
      <c r="X96" s="141" t="n">
        <v>174954691.162024</v>
      </c>
      <c r="Y96" s="141" t="n">
        <v>162707862.780682</v>
      </c>
    </row>
    <row r="97" customFormat="false" ht="15" hidden="false" customHeight="false" outlineLevel="0" collapsed="false">
      <c r="A97" s="0" t="s">
        <v>975</v>
      </c>
      <c r="B97" s="0" t="s">
        <v>1838</v>
      </c>
      <c r="C97" s="20" t="s">
        <v>374</v>
      </c>
      <c r="D97" s="20" t="s">
        <v>976</v>
      </c>
      <c r="E97" s="141" t="n">
        <v>420000000</v>
      </c>
      <c r="F97" s="141" t="n">
        <v>399000000</v>
      </c>
      <c r="G97" s="141" t="n">
        <v>371070000</v>
      </c>
      <c r="H97" s="141" t="n">
        <v>345095100</v>
      </c>
      <c r="I97" s="141" t="n">
        <v>320938443</v>
      </c>
      <c r="J97" s="141" t="n">
        <v>298472751.99</v>
      </c>
      <c r="K97" s="141" t="n">
        <v>277579659.3507</v>
      </c>
      <c r="L97" s="141" t="n">
        <v>258149083.196151</v>
      </c>
      <c r="M97" s="141" t="n">
        <v>240078647.37242</v>
      </c>
      <c r="N97" s="141" t="n">
        <v>223273142.056351</v>
      </c>
      <c r="O97" s="141" t="n">
        <v>207644022.112406</v>
      </c>
      <c r="P97" s="141" t="n">
        <v>193108940.564538</v>
      </c>
      <c r="Q97" s="141" t="n">
        <v>179591314.72502</v>
      </c>
      <c r="R97" s="141" t="n">
        <v>167019922.694269</v>
      </c>
      <c r="S97" s="141" t="n">
        <v>155328528.10567</v>
      </c>
      <c r="T97" s="141" t="n">
        <v>144455531.138273</v>
      </c>
      <c r="U97" s="141" t="n">
        <v>134343643.958594</v>
      </c>
      <c r="V97" s="141" t="n">
        <v>124939588.881493</v>
      </c>
      <c r="W97" s="141" t="n">
        <v>116193817.659788</v>
      </c>
      <c r="X97" s="141" t="n">
        <v>108060250.423603</v>
      </c>
      <c r="Y97" s="141" t="n">
        <v>100496032.893951</v>
      </c>
    </row>
    <row r="98" customFormat="false" ht="15" hidden="false" customHeight="false" outlineLevel="0" collapsed="false">
      <c r="A98" s="0" t="s">
        <v>977</v>
      </c>
      <c r="B98" s="0" t="s">
        <v>1839</v>
      </c>
      <c r="C98" s="20" t="s">
        <v>374</v>
      </c>
      <c r="D98" s="20" t="s">
        <v>978</v>
      </c>
      <c r="E98" s="141" t="n">
        <v>500000000</v>
      </c>
      <c r="F98" s="141" t="n">
        <v>475000000</v>
      </c>
      <c r="G98" s="141" t="n">
        <v>441750000</v>
      </c>
      <c r="H98" s="141" t="n">
        <v>410827500</v>
      </c>
      <c r="I98" s="141" t="n">
        <v>382069575</v>
      </c>
      <c r="J98" s="141" t="n">
        <v>355324704.75</v>
      </c>
      <c r="K98" s="141" t="n">
        <v>330451975.4175</v>
      </c>
      <c r="L98" s="141" t="n">
        <v>307320337.138275</v>
      </c>
      <c r="M98" s="141" t="n">
        <v>285807913.538596</v>
      </c>
      <c r="N98" s="141" t="n">
        <v>265801359.590894</v>
      </c>
      <c r="O98" s="141" t="n">
        <v>247195264.419532</v>
      </c>
      <c r="P98" s="141" t="n">
        <v>229891595.910164</v>
      </c>
      <c r="Q98" s="141" t="n">
        <v>213799184.196453</v>
      </c>
      <c r="R98" s="141" t="n">
        <v>198833241.302701</v>
      </c>
      <c r="S98" s="141" t="n">
        <v>184914914.411512</v>
      </c>
      <c r="T98" s="141" t="n">
        <v>171970870.402706</v>
      </c>
      <c r="U98" s="141" t="n">
        <v>159932909.474517</v>
      </c>
      <c r="V98" s="141" t="n">
        <v>148737605.811301</v>
      </c>
      <c r="W98" s="141" t="n">
        <v>138325973.40451</v>
      </c>
      <c r="X98" s="141" t="n">
        <v>128643155.266194</v>
      </c>
      <c r="Y98" s="141" t="n">
        <v>119638134.39756</v>
      </c>
    </row>
    <row r="99" customFormat="false" ht="15" hidden="false" customHeight="false" outlineLevel="0" collapsed="false">
      <c r="A99" s="0" t="s">
        <v>979</v>
      </c>
      <c r="B99" s="0" t="s">
        <v>1840</v>
      </c>
      <c r="C99" s="20" t="s">
        <v>374</v>
      </c>
      <c r="D99" s="20" t="s">
        <v>980</v>
      </c>
      <c r="E99" s="141" t="n">
        <v>839000000</v>
      </c>
      <c r="F99" s="141" t="n">
        <v>797050000</v>
      </c>
      <c r="G99" s="141" t="n">
        <v>741256500</v>
      </c>
      <c r="H99" s="141" t="n">
        <v>689368545</v>
      </c>
      <c r="I99" s="141" t="n">
        <v>641112746.85</v>
      </c>
      <c r="J99" s="141" t="n">
        <v>596234854.5705</v>
      </c>
      <c r="K99" s="141" t="n">
        <v>554498414.750565</v>
      </c>
      <c r="L99" s="141" t="n">
        <v>515683525.718026</v>
      </c>
      <c r="M99" s="141" t="n">
        <v>479585678.917764</v>
      </c>
      <c r="N99" s="141" t="n">
        <v>446014681.39352</v>
      </c>
      <c r="O99" s="141" t="n">
        <v>414793653.695974</v>
      </c>
      <c r="P99" s="141" t="n">
        <v>385758097.937256</v>
      </c>
      <c r="Q99" s="141" t="n">
        <v>358755031.081648</v>
      </c>
      <c r="R99" s="141" t="n">
        <v>333642178.905933</v>
      </c>
      <c r="S99" s="141" t="n">
        <v>310287226.382517</v>
      </c>
      <c r="T99" s="141" t="n">
        <v>288567120.535741</v>
      </c>
      <c r="U99" s="141" t="n">
        <v>268367422.098239</v>
      </c>
      <c r="V99" s="141" t="n">
        <v>249581702.551363</v>
      </c>
      <c r="W99" s="141" t="n">
        <v>232110983.372767</v>
      </c>
      <c r="X99" s="141" t="n">
        <v>215863214.536673</v>
      </c>
      <c r="Y99" s="141" t="n">
        <v>200752789.519106</v>
      </c>
    </row>
    <row r="100" customFormat="false" ht="15" hidden="false" customHeight="false" outlineLevel="0" collapsed="false">
      <c r="A100" s="0" t="s">
        <v>981</v>
      </c>
      <c r="B100" s="0" t="s">
        <v>1841</v>
      </c>
      <c r="C100" s="20" t="s">
        <v>374</v>
      </c>
      <c r="D100" s="20" t="s">
        <v>982</v>
      </c>
      <c r="E100" s="141" t="n">
        <v>790000000</v>
      </c>
      <c r="F100" s="141" t="n">
        <v>750500000</v>
      </c>
      <c r="G100" s="141" t="n">
        <v>697965000</v>
      </c>
      <c r="H100" s="141" t="n">
        <v>649107450</v>
      </c>
      <c r="I100" s="141" t="n">
        <v>603669928.5</v>
      </c>
      <c r="J100" s="141" t="n">
        <v>561413033.505</v>
      </c>
      <c r="K100" s="141" t="n">
        <v>522114121.15965</v>
      </c>
      <c r="L100" s="141" t="n">
        <v>485566132.678475</v>
      </c>
      <c r="M100" s="141" t="n">
        <v>451576503.390981</v>
      </c>
      <c r="N100" s="141" t="n">
        <v>419966148.153613</v>
      </c>
      <c r="O100" s="141" t="n">
        <v>390568517.78286</v>
      </c>
      <c r="P100" s="141" t="n">
        <v>363228721.53806</v>
      </c>
      <c r="Q100" s="141" t="n">
        <v>337802711.030396</v>
      </c>
      <c r="R100" s="141" t="n">
        <v>314156521.258268</v>
      </c>
      <c r="S100" s="141" t="n">
        <v>292165564.770189</v>
      </c>
      <c r="T100" s="141" t="n">
        <v>271713975.236276</v>
      </c>
      <c r="U100" s="141" t="n">
        <v>252693996.969737</v>
      </c>
      <c r="V100" s="141" t="n">
        <v>235005417.181855</v>
      </c>
      <c r="W100" s="141" t="n">
        <v>218555037.979125</v>
      </c>
      <c r="X100" s="141" t="n">
        <v>203256185.320586</v>
      </c>
      <c r="Y100" s="141" t="n">
        <v>189028252.348145</v>
      </c>
    </row>
    <row r="101" customFormat="false" ht="15" hidden="false" customHeight="false" outlineLevel="0" collapsed="false">
      <c r="A101" s="0" t="s">
        <v>983</v>
      </c>
      <c r="B101" s="0" t="s">
        <v>1842</v>
      </c>
      <c r="C101" s="20" t="s">
        <v>374</v>
      </c>
      <c r="D101" s="20" t="s">
        <v>984</v>
      </c>
      <c r="E101" s="141" t="n">
        <v>861000000</v>
      </c>
      <c r="F101" s="141" t="n">
        <v>817950000</v>
      </c>
      <c r="G101" s="141" t="n">
        <v>760693500</v>
      </c>
      <c r="H101" s="141" t="n">
        <v>707444955</v>
      </c>
      <c r="I101" s="141" t="n">
        <v>657923808.15</v>
      </c>
      <c r="J101" s="141" t="n">
        <v>611869141.5795</v>
      </c>
      <c r="K101" s="141" t="n">
        <v>569038301.668935</v>
      </c>
      <c r="L101" s="141" t="n">
        <v>529205620.55211</v>
      </c>
      <c r="M101" s="141" t="n">
        <v>492161227.113462</v>
      </c>
      <c r="N101" s="141" t="n">
        <v>457709941.21552</v>
      </c>
      <c r="O101" s="141" t="n">
        <v>425670245.330433</v>
      </c>
      <c r="P101" s="141" t="n">
        <v>395873328.157303</v>
      </c>
      <c r="Q101" s="141" t="n">
        <v>368162195.186292</v>
      </c>
      <c r="R101" s="141" t="n">
        <v>342390841.523251</v>
      </c>
      <c r="S101" s="141" t="n">
        <v>318423482.616624</v>
      </c>
      <c r="T101" s="141" t="n">
        <v>296133838.83346</v>
      </c>
      <c r="U101" s="141" t="n">
        <v>275404470.115118</v>
      </c>
      <c r="V101" s="141" t="n">
        <v>256126157.20706</v>
      </c>
      <c r="W101" s="141" t="n">
        <v>238197326.202566</v>
      </c>
      <c r="X101" s="141" t="n">
        <v>221523513.368386</v>
      </c>
      <c r="Y101" s="141" t="n">
        <v>206016867.432599</v>
      </c>
    </row>
    <row r="102" customFormat="false" ht="15" hidden="false" customHeight="false" outlineLevel="0" collapsed="false">
      <c r="A102" s="0" t="s">
        <v>985</v>
      </c>
      <c r="B102" s="0" t="s">
        <v>1843</v>
      </c>
      <c r="C102" s="20" t="s">
        <v>374</v>
      </c>
      <c r="D102" s="20" t="s">
        <v>986</v>
      </c>
      <c r="E102" s="141" t="n">
        <v>659000000</v>
      </c>
      <c r="F102" s="141" t="n">
        <v>626050000</v>
      </c>
      <c r="G102" s="141" t="n">
        <v>582226500</v>
      </c>
      <c r="H102" s="141" t="n">
        <v>541470645</v>
      </c>
      <c r="I102" s="141" t="n">
        <v>503567699.85</v>
      </c>
      <c r="J102" s="141" t="n">
        <v>468317960.8605</v>
      </c>
      <c r="K102" s="141" t="n">
        <v>435535703.600265</v>
      </c>
      <c r="L102" s="141" t="n">
        <v>405048204.348247</v>
      </c>
      <c r="M102" s="141" t="n">
        <v>376694830.043869</v>
      </c>
      <c r="N102" s="141" t="n">
        <v>350326191.940798</v>
      </c>
      <c r="O102" s="141" t="n">
        <v>325803358.504943</v>
      </c>
      <c r="P102" s="141" t="n">
        <v>302997123.409597</v>
      </c>
      <c r="Q102" s="141" t="n">
        <v>281787324.770925</v>
      </c>
      <c r="R102" s="141" t="n">
        <v>262062212.03696</v>
      </c>
      <c r="S102" s="141" t="n">
        <v>243717857.194373</v>
      </c>
      <c r="T102" s="141" t="n">
        <v>226657607.190767</v>
      </c>
      <c r="U102" s="141" t="n">
        <v>210791574.687413</v>
      </c>
      <c r="V102" s="141" t="n">
        <v>196036164.459294</v>
      </c>
      <c r="W102" s="141" t="n">
        <v>182313632.947144</v>
      </c>
      <c r="X102" s="141" t="n">
        <v>169551678.640844</v>
      </c>
      <c r="Y102" s="141" t="n">
        <v>157683061.135985</v>
      </c>
    </row>
    <row r="103" customFormat="false" ht="15" hidden="false" customHeight="false" outlineLevel="0" collapsed="false">
      <c r="A103" s="0" t="s">
        <v>987</v>
      </c>
      <c r="B103" s="0" t="s">
        <v>1844</v>
      </c>
      <c r="C103" s="20" t="s">
        <v>374</v>
      </c>
      <c r="D103" s="20" t="s">
        <v>988</v>
      </c>
      <c r="E103" s="141" t="n">
        <v>599000000</v>
      </c>
      <c r="F103" s="141" t="n">
        <v>569050000</v>
      </c>
      <c r="G103" s="141" t="n">
        <v>529216500</v>
      </c>
      <c r="H103" s="141" t="n">
        <v>492171345</v>
      </c>
      <c r="I103" s="141" t="n">
        <v>457719350.85</v>
      </c>
      <c r="J103" s="141" t="n">
        <v>425678996.2905</v>
      </c>
      <c r="K103" s="141" t="n">
        <v>395881466.550165</v>
      </c>
      <c r="L103" s="141" t="n">
        <v>368169763.891654</v>
      </c>
      <c r="M103" s="141" t="n">
        <v>342397880.419238</v>
      </c>
      <c r="N103" s="141" t="n">
        <v>318430028.789891</v>
      </c>
      <c r="O103" s="141" t="n">
        <v>296139926.774599</v>
      </c>
      <c r="P103" s="141" t="n">
        <v>275410131.900377</v>
      </c>
      <c r="Q103" s="141" t="n">
        <v>256131422.667351</v>
      </c>
      <c r="R103" s="141" t="n">
        <v>238202223.080636</v>
      </c>
      <c r="S103" s="141" t="n">
        <v>221528067.464991</v>
      </c>
      <c r="T103" s="141" t="n">
        <v>206021102.742442</v>
      </c>
      <c r="U103" s="141" t="n">
        <v>191599625.550471</v>
      </c>
      <c r="V103" s="141" t="n">
        <v>178187651.761938</v>
      </c>
      <c r="W103" s="141" t="n">
        <v>165714516.138603</v>
      </c>
      <c r="X103" s="141" t="n">
        <v>154114500.0089</v>
      </c>
      <c r="Y103" s="141" t="n">
        <v>143326485.008277</v>
      </c>
    </row>
    <row r="104" customFormat="false" ht="15" hidden="false" customHeight="false" outlineLevel="0" collapsed="false">
      <c r="A104" s="0" t="s">
        <v>989</v>
      </c>
      <c r="B104" s="0" t="s">
        <v>1845</v>
      </c>
      <c r="C104" s="20" t="s">
        <v>374</v>
      </c>
      <c r="D104" s="20" t="s">
        <v>990</v>
      </c>
      <c r="E104" s="141" t="n">
        <v>604000000</v>
      </c>
      <c r="F104" s="141" t="n">
        <v>573800000</v>
      </c>
      <c r="G104" s="141" t="n">
        <v>533634000</v>
      </c>
      <c r="H104" s="141" t="n">
        <v>496279620</v>
      </c>
      <c r="I104" s="141" t="n">
        <v>461540046.6</v>
      </c>
      <c r="J104" s="141" t="n">
        <v>429232243.338</v>
      </c>
      <c r="K104" s="141" t="n">
        <v>399185986.30434</v>
      </c>
      <c r="L104" s="141" t="n">
        <v>371242967.263036</v>
      </c>
      <c r="M104" s="141" t="n">
        <v>345255959.554624</v>
      </c>
      <c r="N104" s="141" t="n">
        <v>321088042.3858</v>
      </c>
      <c r="O104" s="141" t="n">
        <v>298611879.418794</v>
      </c>
      <c r="P104" s="141" t="n">
        <v>277709047.859479</v>
      </c>
      <c r="Q104" s="141" t="n">
        <v>258269414.509315</v>
      </c>
      <c r="R104" s="141" t="n">
        <v>240190555.493663</v>
      </c>
      <c r="S104" s="141" t="n">
        <v>223377216.609107</v>
      </c>
      <c r="T104" s="141" t="n">
        <v>207740811.446469</v>
      </c>
      <c r="U104" s="141" t="n">
        <v>193198954.645216</v>
      </c>
      <c r="V104" s="141" t="n">
        <v>179675027.820051</v>
      </c>
      <c r="W104" s="141" t="n">
        <v>167097775.872648</v>
      </c>
      <c r="X104" s="141" t="n">
        <v>155400931.561562</v>
      </c>
      <c r="Y104" s="141" t="n">
        <v>144522866.352253</v>
      </c>
    </row>
    <row r="105" customFormat="false" ht="15" hidden="false" customHeight="false" outlineLevel="0" collapsed="false">
      <c r="A105" s="0" t="s">
        <v>991</v>
      </c>
      <c r="B105" s="0" t="s">
        <v>1846</v>
      </c>
      <c r="C105" s="20" t="s">
        <v>374</v>
      </c>
      <c r="D105" s="20" t="s">
        <v>992</v>
      </c>
      <c r="E105" s="141" t="n">
        <v>566000000</v>
      </c>
      <c r="F105" s="141" t="n">
        <v>537700000</v>
      </c>
      <c r="G105" s="141" t="n">
        <v>500061000</v>
      </c>
      <c r="H105" s="141" t="n">
        <v>465056730</v>
      </c>
      <c r="I105" s="141" t="n">
        <v>432502758.9</v>
      </c>
      <c r="J105" s="141" t="n">
        <v>402227565.777</v>
      </c>
      <c r="K105" s="141" t="n">
        <v>374071636.17261</v>
      </c>
      <c r="L105" s="141" t="n">
        <v>347886621.640527</v>
      </c>
      <c r="M105" s="141" t="n">
        <v>323534558.125691</v>
      </c>
      <c r="N105" s="141" t="n">
        <v>300887139.056892</v>
      </c>
      <c r="O105" s="141" t="n">
        <v>279825039.32291</v>
      </c>
      <c r="P105" s="141" t="n">
        <v>260237286.570306</v>
      </c>
      <c r="Q105" s="141" t="n">
        <v>242020676.510385</v>
      </c>
      <c r="R105" s="141" t="n">
        <v>225079229.154658</v>
      </c>
      <c r="S105" s="141" t="n">
        <v>209323683.113832</v>
      </c>
      <c r="T105" s="141" t="n">
        <v>194671025.295864</v>
      </c>
      <c r="U105" s="141" t="n">
        <v>181044053.525153</v>
      </c>
      <c r="V105" s="141" t="n">
        <v>168370969.778392</v>
      </c>
      <c r="W105" s="141" t="n">
        <v>156585001.893905</v>
      </c>
      <c r="X105" s="141" t="n">
        <v>145624051.761332</v>
      </c>
      <c r="Y105" s="141" t="n">
        <v>135430368.138038</v>
      </c>
    </row>
    <row r="106" customFormat="false" ht="15" hidden="false" customHeight="false" outlineLevel="0" collapsed="false">
      <c r="A106" s="0" t="s">
        <v>993</v>
      </c>
      <c r="B106" s="0" t="s">
        <v>1847</v>
      </c>
      <c r="C106" s="20" t="s">
        <v>374</v>
      </c>
      <c r="D106" s="20" t="s">
        <v>994</v>
      </c>
      <c r="E106" s="141" t="n">
        <v>566000000</v>
      </c>
      <c r="F106" s="141" t="n">
        <v>537700000</v>
      </c>
      <c r="G106" s="141" t="n">
        <v>500061000</v>
      </c>
      <c r="H106" s="141" t="n">
        <v>465056730</v>
      </c>
      <c r="I106" s="141" t="n">
        <v>432502758.9</v>
      </c>
      <c r="J106" s="141" t="n">
        <v>402227565.777</v>
      </c>
      <c r="K106" s="141" t="n">
        <v>374071636.17261</v>
      </c>
      <c r="L106" s="141" t="n">
        <v>347886621.640527</v>
      </c>
      <c r="M106" s="141" t="n">
        <v>323534558.125691</v>
      </c>
      <c r="N106" s="141" t="n">
        <v>300887139.056892</v>
      </c>
      <c r="O106" s="141" t="n">
        <v>279825039.32291</v>
      </c>
      <c r="P106" s="141" t="n">
        <v>260237286.570306</v>
      </c>
      <c r="Q106" s="141" t="n">
        <v>242020676.510385</v>
      </c>
      <c r="R106" s="141" t="n">
        <v>225079229.154658</v>
      </c>
      <c r="S106" s="141" t="n">
        <v>209323683.113832</v>
      </c>
      <c r="T106" s="141" t="n">
        <v>194671025.295864</v>
      </c>
      <c r="U106" s="141" t="n">
        <v>181044053.525153</v>
      </c>
      <c r="V106" s="141" t="n">
        <v>168370969.778392</v>
      </c>
      <c r="W106" s="141" t="n">
        <v>156585001.893905</v>
      </c>
      <c r="X106" s="141" t="n">
        <v>145624051.761332</v>
      </c>
      <c r="Y106" s="141" t="n">
        <v>135430368.138038</v>
      </c>
    </row>
    <row r="107" customFormat="false" ht="15" hidden="false" customHeight="false" outlineLevel="0" collapsed="false">
      <c r="A107" s="0" t="s">
        <v>995</v>
      </c>
      <c r="B107" s="0" t="s">
        <v>1848</v>
      </c>
      <c r="C107" s="20" t="s">
        <v>374</v>
      </c>
      <c r="D107" s="20" t="s">
        <v>996</v>
      </c>
      <c r="E107" s="141" t="n">
        <v>630000000</v>
      </c>
      <c r="F107" s="141" t="n">
        <v>598500000</v>
      </c>
      <c r="G107" s="141" t="n">
        <v>556605000</v>
      </c>
      <c r="H107" s="141" t="n">
        <v>517642650</v>
      </c>
      <c r="I107" s="141" t="n">
        <v>481407664.5</v>
      </c>
      <c r="J107" s="141" t="n">
        <v>447709127.985</v>
      </c>
      <c r="K107" s="141" t="n">
        <v>416369489.02605</v>
      </c>
      <c r="L107" s="141" t="n">
        <v>387223624.794227</v>
      </c>
      <c r="M107" s="141" t="n">
        <v>360117971.058631</v>
      </c>
      <c r="N107" s="141" t="n">
        <v>334909713.084527</v>
      </c>
      <c r="O107" s="141" t="n">
        <v>311466033.16861</v>
      </c>
      <c r="P107" s="141" t="n">
        <v>289663410.846807</v>
      </c>
      <c r="Q107" s="141" t="n">
        <v>269386972.087531</v>
      </c>
      <c r="R107" s="141" t="n">
        <v>250529884.041403</v>
      </c>
      <c r="S107" s="141" t="n">
        <v>232992792.158505</v>
      </c>
      <c r="T107" s="141" t="n">
        <v>216683296.70741</v>
      </c>
      <c r="U107" s="141" t="n">
        <v>201515465.937891</v>
      </c>
      <c r="V107" s="141" t="n">
        <v>187409383.322239</v>
      </c>
      <c r="W107" s="141" t="n">
        <v>174290726.489682</v>
      </c>
      <c r="X107" s="141" t="n">
        <v>162090375.635404</v>
      </c>
      <c r="Y107" s="141" t="n">
        <v>150744049.340926</v>
      </c>
    </row>
    <row r="108" customFormat="false" ht="15" hidden="false" customHeight="false" outlineLevel="0" collapsed="false">
      <c r="A108" s="0" t="s">
        <v>997</v>
      </c>
      <c r="B108" s="0" t="s">
        <v>1849</v>
      </c>
      <c r="C108" s="20" t="s">
        <v>374</v>
      </c>
      <c r="D108" s="20" t="s">
        <v>998</v>
      </c>
      <c r="E108" s="141" t="n">
        <v>799000000</v>
      </c>
      <c r="F108" s="141" t="n">
        <v>759050000</v>
      </c>
      <c r="G108" s="141" t="n">
        <v>705916500</v>
      </c>
      <c r="H108" s="141" t="n">
        <v>656502345</v>
      </c>
      <c r="I108" s="141" t="n">
        <v>610547180.85</v>
      </c>
      <c r="J108" s="141" t="n">
        <v>567808878.1905</v>
      </c>
      <c r="K108" s="141" t="n">
        <v>528062256.717165</v>
      </c>
      <c r="L108" s="141" t="n">
        <v>491097898.746964</v>
      </c>
      <c r="M108" s="141" t="n">
        <v>456721045.834676</v>
      </c>
      <c r="N108" s="141" t="n">
        <v>424750572.626249</v>
      </c>
      <c r="O108" s="141" t="n">
        <v>395018032.542411</v>
      </c>
      <c r="P108" s="141" t="n">
        <v>367366770.264443</v>
      </c>
      <c r="Q108" s="141" t="n">
        <v>341651096.345932</v>
      </c>
      <c r="R108" s="141" t="n">
        <v>317735519.601716</v>
      </c>
      <c r="S108" s="141" t="n">
        <v>295494033.229596</v>
      </c>
      <c r="T108" s="141" t="n">
        <v>274809450.903525</v>
      </c>
      <c r="U108" s="141" t="n">
        <v>255572789.340278</v>
      </c>
      <c r="V108" s="141" t="n">
        <v>237682694.086458</v>
      </c>
      <c r="W108" s="141" t="n">
        <v>221044905.500406</v>
      </c>
      <c r="X108" s="141" t="n">
        <v>205571762.115378</v>
      </c>
      <c r="Y108" s="141" t="n">
        <v>191181738.767302</v>
      </c>
    </row>
    <row r="109" customFormat="false" ht="15" hidden="false" customHeight="false" outlineLevel="0" collapsed="false">
      <c r="A109" s="0" t="s">
        <v>999</v>
      </c>
      <c r="B109" s="0" t="s">
        <v>1850</v>
      </c>
      <c r="C109" s="20" t="s">
        <v>374</v>
      </c>
      <c r="D109" s="20" t="s">
        <v>1000</v>
      </c>
      <c r="E109" s="141" t="n">
        <v>580000000</v>
      </c>
      <c r="F109" s="141" t="n">
        <v>551000000</v>
      </c>
      <c r="G109" s="141" t="n">
        <v>512430000</v>
      </c>
      <c r="H109" s="141" t="n">
        <v>476559900</v>
      </c>
      <c r="I109" s="141" t="n">
        <v>443200707</v>
      </c>
      <c r="J109" s="141" t="n">
        <v>412176657.51</v>
      </c>
      <c r="K109" s="141" t="n">
        <v>383324291.4843</v>
      </c>
      <c r="L109" s="141" t="n">
        <v>356491591.080399</v>
      </c>
      <c r="M109" s="141" t="n">
        <v>331537179.704771</v>
      </c>
      <c r="N109" s="141" t="n">
        <v>308329577.125437</v>
      </c>
      <c r="O109" s="141" t="n">
        <v>286746506.726657</v>
      </c>
      <c r="P109" s="141" t="n">
        <v>266674251.255791</v>
      </c>
      <c r="Q109" s="141" t="n">
        <v>248007053.667885</v>
      </c>
      <c r="R109" s="141" t="n">
        <v>230646559.911133</v>
      </c>
      <c r="S109" s="141" t="n">
        <v>214501300.717354</v>
      </c>
      <c r="T109" s="141" t="n">
        <v>199486209.667139</v>
      </c>
      <c r="U109" s="141" t="n">
        <v>185522174.99044</v>
      </c>
      <c r="V109" s="141" t="n">
        <v>172535622.741109</v>
      </c>
      <c r="W109" s="141" t="n">
        <v>160458129.149231</v>
      </c>
      <c r="X109" s="141" t="n">
        <v>149226060.108785</v>
      </c>
      <c r="Y109" s="141" t="n">
        <v>138780235.90117</v>
      </c>
    </row>
    <row r="110" customFormat="false" ht="15" hidden="false" customHeight="false" outlineLevel="0" collapsed="false">
      <c r="A110" s="0" t="s">
        <v>1001</v>
      </c>
      <c r="B110" s="0" t="s">
        <v>1851</v>
      </c>
      <c r="C110" s="20" t="s">
        <v>374</v>
      </c>
      <c r="D110" s="20" t="s">
        <v>1002</v>
      </c>
      <c r="E110" s="141" t="n">
        <v>550000000</v>
      </c>
      <c r="F110" s="141" t="n">
        <v>522500000</v>
      </c>
      <c r="G110" s="141" t="n">
        <v>485925000</v>
      </c>
      <c r="H110" s="141" t="n">
        <v>451910250</v>
      </c>
      <c r="I110" s="141" t="n">
        <v>420276532.5</v>
      </c>
      <c r="J110" s="141" t="n">
        <v>390857175.225</v>
      </c>
      <c r="K110" s="141" t="n">
        <v>363497172.95925</v>
      </c>
      <c r="L110" s="141" t="n">
        <v>338052370.852103</v>
      </c>
      <c r="M110" s="141" t="n">
        <v>314388704.892455</v>
      </c>
      <c r="N110" s="141" t="n">
        <v>292381495.549984</v>
      </c>
      <c r="O110" s="141" t="n">
        <v>271914790.861485</v>
      </c>
      <c r="P110" s="141" t="n">
        <v>252880755.501181</v>
      </c>
      <c r="Q110" s="141" t="n">
        <v>235179102.616098</v>
      </c>
      <c r="R110" s="141" t="n">
        <v>218716565.432971</v>
      </c>
      <c r="S110" s="141" t="n">
        <v>203406405.852663</v>
      </c>
      <c r="T110" s="141" t="n">
        <v>189167957.442977</v>
      </c>
      <c r="U110" s="141" t="n">
        <v>175926200.421969</v>
      </c>
      <c r="V110" s="141" t="n">
        <v>163611366.392431</v>
      </c>
      <c r="W110" s="141" t="n">
        <v>152158570.744961</v>
      </c>
      <c r="X110" s="141" t="n">
        <v>141507470.792813</v>
      </c>
      <c r="Y110" s="141" t="n">
        <v>131601947.837316</v>
      </c>
    </row>
    <row r="111" customFormat="false" ht="15" hidden="false" customHeight="false" outlineLevel="0" collapsed="false">
      <c r="A111" s="0" t="s">
        <v>1003</v>
      </c>
      <c r="B111" s="0" t="s">
        <v>1852</v>
      </c>
      <c r="C111" s="20" t="s">
        <v>374</v>
      </c>
      <c r="D111" s="20" t="s">
        <v>1004</v>
      </c>
      <c r="E111" s="141" t="n">
        <v>899000000</v>
      </c>
      <c r="F111" s="141" t="n">
        <v>854050000</v>
      </c>
      <c r="G111" s="141" t="n">
        <v>794266500</v>
      </c>
      <c r="H111" s="141" t="n">
        <v>738667845</v>
      </c>
      <c r="I111" s="141" t="n">
        <v>686961095.85</v>
      </c>
      <c r="J111" s="141" t="n">
        <v>638873819.1405</v>
      </c>
      <c r="K111" s="141" t="n">
        <v>594152651.800665</v>
      </c>
      <c r="L111" s="141" t="n">
        <v>552561966.174619</v>
      </c>
      <c r="M111" s="141" t="n">
        <v>513882628.542395</v>
      </c>
      <c r="N111" s="141" t="n">
        <v>477910844.544428</v>
      </c>
      <c r="O111" s="141" t="n">
        <v>444457085.426318</v>
      </c>
      <c r="P111" s="141" t="n">
        <v>413345089.446476</v>
      </c>
      <c r="Q111" s="141" t="n">
        <v>384410933.185222</v>
      </c>
      <c r="R111" s="141" t="n">
        <v>357502167.862257</v>
      </c>
      <c r="S111" s="141" t="n">
        <v>332477016.111899</v>
      </c>
      <c r="T111" s="141" t="n">
        <v>309203624.984066</v>
      </c>
      <c r="U111" s="141" t="n">
        <v>287559371.235181</v>
      </c>
      <c r="V111" s="141" t="n">
        <v>267430215.248719</v>
      </c>
      <c r="W111" s="141" t="n">
        <v>248710100.181308</v>
      </c>
      <c r="X111" s="141" t="n">
        <v>231300393.168617</v>
      </c>
      <c r="Y111" s="141" t="n">
        <v>215109365.646814</v>
      </c>
    </row>
    <row r="112" customFormat="false" ht="15" hidden="false" customHeight="false" outlineLevel="0" collapsed="false">
      <c r="A112" s="0" t="s">
        <v>1005</v>
      </c>
      <c r="B112" s="0" t="s">
        <v>1853</v>
      </c>
      <c r="C112" s="20" t="s">
        <v>374</v>
      </c>
      <c r="D112" s="20" t="s">
        <v>1006</v>
      </c>
      <c r="E112" s="141" t="n">
        <v>899000000</v>
      </c>
      <c r="F112" s="141" t="n">
        <v>854050000</v>
      </c>
      <c r="G112" s="141" t="n">
        <v>794266500</v>
      </c>
      <c r="H112" s="141" t="n">
        <v>738667845</v>
      </c>
      <c r="I112" s="141" t="n">
        <v>686961095.85</v>
      </c>
      <c r="J112" s="141" t="n">
        <v>638873819.1405</v>
      </c>
      <c r="K112" s="141" t="n">
        <v>594152651.800665</v>
      </c>
      <c r="L112" s="141" t="n">
        <v>552561966.174619</v>
      </c>
      <c r="M112" s="141" t="n">
        <v>513882628.542395</v>
      </c>
      <c r="N112" s="141" t="n">
        <v>477910844.544428</v>
      </c>
      <c r="O112" s="141" t="n">
        <v>444457085.426318</v>
      </c>
      <c r="P112" s="141" t="n">
        <v>413345089.446476</v>
      </c>
      <c r="Q112" s="141" t="n">
        <v>384410933.185222</v>
      </c>
      <c r="R112" s="141" t="n">
        <v>357502167.862257</v>
      </c>
      <c r="S112" s="141" t="n">
        <v>332477016.111899</v>
      </c>
      <c r="T112" s="141" t="n">
        <v>309203624.984066</v>
      </c>
      <c r="U112" s="141" t="n">
        <v>287559371.235181</v>
      </c>
      <c r="V112" s="141" t="n">
        <v>267430215.248719</v>
      </c>
      <c r="W112" s="141" t="n">
        <v>248710100.181308</v>
      </c>
      <c r="X112" s="141" t="n">
        <v>231300393.168617</v>
      </c>
      <c r="Y112" s="141" t="n">
        <v>215109365.646814</v>
      </c>
    </row>
    <row r="113" customFormat="false" ht="15" hidden="false" customHeight="false" outlineLevel="0" collapsed="false">
      <c r="A113" s="0" t="s">
        <v>1007</v>
      </c>
      <c r="B113" s="0" t="s">
        <v>1854</v>
      </c>
      <c r="C113" s="20" t="s">
        <v>374</v>
      </c>
      <c r="D113" s="20" t="s">
        <v>1008</v>
      </c>
      <c r="E113" s="141" t="n">
        <v>800000000</v>
      </c>
      <c r="F113" s="141" t="n">
        <v>760000000</v>
      </c>
      <c r="G113" s="141" t="n">
        <v>706800000</v>
      </c>
      <c r="H113" s="141" t="n">
        <v>657324000</v>
      </c>
      <c r="I113" s="141" t="n">
        <v>611311320</v>
      </c>
      <c r="J113" s="141" t="n">
        <v>568519527.6</v>
      </c>
      <c r="K113" s="141" t="n">
        <v>528723160.668</v>
      </c>
      <c r="L113" s="141" t="n">
        <v>491712539.42124</v>
      </c>
      <c r="M113" s="141" t="n">
        <v>457292661.661753</v>
      </c>
      <c r="N113" s="141" t="n">
        <v>425282175.345431</v>
      </c>
      <c r="O113" s="141" t="n">
        <v>395512423.071251</v>
      </c>
      <c r="P113" s="141" t="n">
        <v>367826553.456263</v>
      </c>
      <c r="Q113" s="141" t="n">
        <v>342078694.714325</v>
      </c>
      <c r="R113" s="141" t="n">
        <v>318133186.084322</v>
      </c>
      <c r="S113" s="141" t="n">
        <v>295863863.058419</v>
      </c>
      <c r="T113" s="141" t="n">
        <v>275153392.64433</v>
      </c>
      <c r="U113" s="141" t="n">
        <v>255892655.159227</v>
      </c>
      <c r="V113" s="141" t="n">
        <v>237980169.298081</v>
      </c>
      <c r="W113" s="141" t="n">
        <v>221321557.447215</v>
      </c>
      <c r="X113" s="141" t="n">
        <v>205829048.42591</v>
      </c>
      <c r="Y113" s="141" t="n">
        <v>191421015.036097</v>
      </c>
    </row>
    <row r="114" customFormat="false" ht="15" hidden="false" customHeight="false" outlineLevel="0" collapsed="false">
      <c r="A114" s="0" t="s">
        <v>1009</v>
      </c>
      <c r="B114" s="0" t="s">
        <v>1855</v>
      </c>
      <c r="C114" s="20" t="s">
        <v>374</v>
      </c>
      <c r="D114" s="20" t="s">
        <v>1010</v>
      </c>
      <c r="E114" s="141" t="n">
        <v>798000000</v>
      </c>
      <c r="F114" s="141" t="n">
        <v>758100000</v>
      </c>
      <c r="G114" s="141" t="n">
        <v>705033000</v>
      </c>
      <c r="H114" s="141" t="n">
        <v>655680690</v>
      </c>
      <c r="I114" s="141" t="n">
        <v>609783041.7</v>
      </c>
      <c r="J114" s="141" t="n">
        <v>567098228.781</v>
      </c>
      <c r="K114" s="141" t="n">
        <v>527401352.76633</v>
      </c>
      <c r="L114" s="141" t="n">
        <v>490483258.072687</v>
      </c>
      <c r="M114" s="141" t="n">
        <v>456149430.007599</v>
      </c>
      <c r="N114" s="141" t="n">
        <v>424218969.907067</v>
      </c>
      <c r="O114" s="141" t="n">
        <v>394523642.013572</v>
      </c>
      <c r="P114" s="141" t="n">
        <v>366906987.072622</v>
      </c>
      <c r="Q114" s="141" t="n">
        <v>341223497.977539</v>
      </c>
      <c r="R114" s="141" t="n">
        <v>317337853.119111</v>
      </c>
      <c r="S114" s="141" t="n">
        <v>295124203.400773</v>
      </c>
      <c r="T114" s="141" t="n">
        <v>274465509.162719</v>
      </c>
      <c r="U114" s="141" t="n">
        <v>255252923.521329</v>
      </c>
      <c r="V114" s="141" t="n">
        <v>237385218.874836</v>
      </c>
      <c r="W114" s="141" t="n">
        <v>220768253.553597</v>
      </c>
      <c r="X114" s="141" t="n">
        <v>205314475.804846</v>
      </c>
      <c r="Y114" s="141" t="n">
        <v>190942462.498506</v>
      </c>
    </row>
    <row r="115" customFormat="false" ht="15" hidden="false" customHeight="false" outlineLevel="0" collapsed="false">
      <c r="A115" s="0" t="s">
        <v>1011</v>
      </c>
      <c r="B115" s="0" t="s">
        <v>1856</v>
      </c>
      <c r="C115" s="20" t="s">
        <v>374</v>
      </c>
      <c r="D115" s="20" t="s">
        <v>1012</v>
      </c>
      <c r="E115" s="141" t="n">
        <v>859000000</v>
      </c>
      <c r="F115" s="141" t="n">
        <v>816050000</v>
      </c>
      <c r="G115" s="141" t="n">
        <v>758926500</v>
      </c>
      <c r="H115" s="141" t="n">
        <v>705801645</v>
      </c>
      <c r="I115" s="141" t="n">
        <v>656395529.85</v>
      </c>
      <c r="J115" s="141" t="n">
        <v>610447842.7605</v>
      </c>
      <c r="K115" s="141" t="n">
        <v>567716493.767265</v>
      </c>
      <c r="L115" s="141" t="n">
        <v>527976339.203557</v>
      </c>
      <c r="M115" s="141" t="n">
        <v>491017995.459308</v>
      </c>
      <c r="N115" s="141" t="n">
        <v>456646735.777156</v>
      </c>
      <c r="O115" s="141" t="n">
        <v>424681464.272755</v>
      </c>
      <c r="P115" s="141" t="n">
        <v>394953761.773662</v>
      </c>
      <c r="Q115" s="141" t="n">
        <v>367306998.449506</v>
      </c>
      <c r="R115" s="141" t="n">
        <v>341595508.558041</v>
      </c>
      <c r="S115" s="141" t="n">
        <v>317683822.958978</v>
      </c>
      <c r="T115" s="141" t="n">
        <v>295445955.351849</v>
      </c>
      <c r="U115" s="141" t="n">
        <v>274764738.47722</v>
      </c>
      <c r="V115" s="141" t="n">
        <v>255531206.783815</v>
      </c>
      <c r="W115" s="141" t="n">
        <v>237644022.308948</v>
      </c>
      <c r="X115" s="141" t="n">
        <v>221008940.747321</v>
      </c>
      <c r="Y115" s="141" t="n">
        <v>205538314.895009</v>
      </c>
    </row>
    <row r="116" customFormat="false" ht="15" hidden="false" customHeight="false" outlineLevel="0" collapsed="false">
      <c r="A116" s="0" t="s">
        <v>1013</v>
      </c>
      <c r="B116" s="0" t="s">
        <v>1857</v>
      </c>
      <c r="C116" s="20" t="s">
        <v>374</v>
      </c>
      <c r="D116" s="20" t="s">
        <v>1014</v>
      </c>
      <c r="E116" s="141" t="n">
        <v>616000000</v>
      </c>
      <c r="F116" s="141" t="n">
        <v>585200000</v>
      </c>
      <c r="G116" s="141" t="n">
        <v>544236000</v>
      </c>
      <c r="H116" s="141" t="n">
        <v>506139480</v>
      </c>
      <c r="I116" s="141" t="n">
        <v>470709716.4</v>
      </c>
      <c r="J116" s="141" t="n">
        <v>437760036.252</v>
      </c>
      <c r="K116" s="141" t="n">
        <v>407116833.71436</v>
      </c>
      <c r="L116" s="141" t="n">
        <v>378618655.354355</v>
      </c>
      <c r="M116" s="141" t="n">
        <v>352115349.47955</v>
      </c>
      <c r="N116" s="141" t="n">
        <v>327467275.015982</v>
      </c>
      <c r="O116" s="141" t="n">
        <v>304544565.764863</v>
      </c>
      <c r="P116" s="141" t="n">
        <v>283226446.161322</v>
      </c>
      <c r="Q116" s="141" t="n">
        <v>263400594.93003</v>
      </c>
      <c r="R116" s="141" t="n">
        <v>244962553.284928</v>
      </c>
      <c r="S116" s="141" t="n">
        <v>227815174.554983</v>
      </c>
      <c r="T116" s="141" t="n">
        <v>211868112.336134</v>
      </c>
      <c r="U116" s="141" t="n">
        <v>197037344.472605</v>
      </c>
      <c r="V116" s="141" t="n">
        <v>183244730.359522</v>
      </c>
      <c r="W116" s="141" t="n">
        <v>170417599.234356</v>
      </c>
      <c r="X116" s="141" t="n">
        <v>158488367.287951</v>
      </c>
      <c r="Y116" s="141" t="n">
        <v>147394181.577794</v>
      </c>
    </row>
    <row r="117" customFormat="false" ht="15" hidden="false" customHeight="false" outlineLevel="0" collapsed="false">
      <c r="A117" s="0" t="s">
        <v>1015</v>
      </c>
      <c r="B117" s="0" t="s">
        <v>1858</v>
      </c>
      <c r="C117" s="20" t="s">
        <v>374</v>
      </c>
      <c r="D117" s="20" t="s">
        <v>1016</v>
      </c>
      <c r="E117" s="141" t="n">
        <v>619000000</v>
      </c>
      <c r="F117" s="141" t="n">
        <v>588050000</v>
      </c>
      <c r="G117" s="141" t="n">
        <v>546886500</v>
      </c>
      <c r="H117" s="141" t="n">
        <v>508604445</v>
      </c>
      <c r="I117" s="141" t="n">
        <v>473002133.85</v>
      </c>
      <c r="J117" s="141" t="n">
        <v>439891984.4805</v>
      </c>
      <c r="K117" s="141" t="n">
        <v>409099545.566865</v>
      </c>
      <c r="L117" s="141" t="n">
        <v>380462577.377185</v>
      </c>
      <c r="M117" s="141" t="n">
        <v>353830196.960782</v>
      </c>
      <c r="N117" s="141" t="n">
        <v>329062083.173527</v>
      </c>
      <c r="O117" s="141" t="n">
        <v>306027737.35138</v>
      </c>
      <c r="P117" s="141" t="n">
        <v>284605795.736783</v>
      </c>
      <c r="Q117" s="141" t="n">
        <v>264683390.035209</v>
      </c>
      <c r="R117" s="141" t="n">
        <v>246155552.732744</v>
      </c>
      <c r="S117" s="141" t="n">
        <v>228924664.041452</v>
      </c>
      <c r="T117" s="141" t="n">
        <v>212899937.55855</v>
      </c>
      <c r="U117" s="141" t="n">
        <v>197996941.929452</v>
      </c>
      <c r="V117" s="141" t="n">
        <v>184137155.99439</v>
      </c>
      <c r="W117" s="141" t="n">
        <v>171247555.074783</v>
      </c>
      <c r="X117" s="141" t="n">
        <v>159260226.219548</v>
      </c>
      <c r="Y117" s="141" t="n">
        <v>148112010.38418</v>
      </c>
    </row>
    <row r="118" customFormat="false" ht="15" hidden="false" customHeight="false" outlineLevel="0" collapsed="false">
      <c r="A118" s="0" t="s">
        <v>1017</v>
      </c>
      <c r="B118" s="0" t="s">
        <v>1859</v>
      </c>
      <c r="C118" s="20" t="s">
        <v>374</v>
      </c>
      <c r="D118" s="20" t="s">
        <v>1018</v>
      </c>
      <c r="E118" s="141" t="n">
        <v>653000000</v>
      </c>
      <c r="F118" s="141" t="n">
        <v>620350000</v>
      </c>
      <c r="G118" s="141" t="n">
        <v>576925500</v>
      </c>
      <c r="H118" s="141" t="n">
        <v>536540715</v>
      </c>
      <c r="I118" s="141" t="n">
        <v>498982864.95</v>
      </c>
      <c r="J118" s="141" t="n">
        <v>464054064.4035</v>
      </c>
      <c r="K118" s="141" t="n">
        <v>431570279.895255</v>
      </c>
      <c r="L118" s="141" t="n">
        <v>401360360.302587</v>
      </c>
      <c r="M118" s="141" t="n">
        <v>373265135.081406</v>
      </c>
      <c r="N118" s="141" t="n">
        <v>347136575.625708</v>
      </c>
      <c r="O118" s="141" t="n">
        <v>322837015.331908</v>
      </c>
      <c r="P118" s="141" t="n">
        <v>300238424.258675</v>
      </c>
      <c r="Q118" s="141" t="n">
        <v>279221734.560567</v>
      </c>
      <c r="R118" s="141" t="n">
        <v>259676213.141328</v>
      </c>
      <c r="S118" s="141" t="n">
        <v>241498878.221435</v>
      </c>
      <c r="T118" s="141" t="n">
        <v>224593956.745934</v>
      </c>
      <c r="U118" s="141" t="n">
        <v>208872379.773719</v>
      </c>
      <c r="V118" s="141" t="n">
        <v>194251313.189559</v>
      </c>
      <c r="W118" s="141" t="n">
        <v>180653721.26629</v>
      </c>
      <c r="X118" s="141" t="n">
        <v>168007960.777649</v>
      </c>
      <c r="Y118" s="141" t="n">
        <v>156247403.523214</v>
      </c>
    </row>
    <row r="119" customFormat="false" ht="15" hidden="false" customHeight="false" outlineLevel="0" collapsed="false">
      <c r="A119" s="0" t="s">
        <v>1019</v>
      </c>
      <c r="B119" s="0" t="s">
        <v>1860</v>
      </c>
      <c r="C119" s="20" t="s">
        <v>374</v>
      </c>
      <c r="D119" s="20" t="s">
        <v>1020</v>
      </c>
      <c r="E119" s="141" t="n">
        <v>627000000</v>
      </c>
      <c r="F119" s="141" t="n">
        <v>595650000</v>
      </c>
      <c r="G119" s="141" t="n">
        <v>553954500</v>
      </c>
      <c r="H119" s="141" t="n">
        <v>515177685</v>
      </c>
      <c r="I119" s="141" t="n">
        <v>479115247.05</v>
      </c>
      <c r="J119" s="141" t="n">
        <v>445577179.7565</v>
      </c>
      <c r="K119" s="141" t="n">
        <v>414386777.173545</v>
      </c>
      <c r="L119" s="141" t="n">
        <v>385379702.771397</v>
      </c>
      <c r="M119" s="141" t="n">
        <v>358403123.577399</v>
      </c>
      <c r="N119" s="141" t="n">
        <v>333314904.926981</v>
      </c>
      <c r="O119" s="141" t="n">
        <v>309982861.582093</v>
      </c>
      <c r="P119" s="141" t="n">
        <v>288284061.271346</v>
      </c>
      <c r="Q119" s="141" t="n">
        <v>268104176.982352</v>
      </c>
      <c r="R119" s="141" t="n">
        <v>249336884.593587</v>
      </c>
      <c r="S119" s="141" t="n">
        <v>231883302.672036</v>
      </c>
      <c r="T119" s="141" t="n">
        <v>215651471.484994</v>
      </c>
      <c r="U119" s="141" t="n">
        <v>200555868.481044</v>
      </c>
      <c r="V119" s="141" t="n">
        <v>186516957.687371</v>
      </c>
      <c r="W119" s="141" t="n">
        <v>173460770.649255</v>
      </c>
      <c r="X119" s="141" t="n">
        <v>161318516.703807</v>
      </c>
      <c r="Y119" s="141" t="n">
        <v>150026220.534541</v>
      </c>
    </row>
    <row r="120" customFormat="false" ht="15" hidden="false" customHeight="false" outlineLevel="0" collapsed="false">
      <c r="A120" s="0" t="s">
        <v>1021</v>
      </c>
      <c r="B120" s="0" t="s">
        <v>1861</v>
      </c>
      <c r="C120" s="20" t="s">
        <v>374</v>
      </c>
      <c r="D120" s="20" t="s">
        <v>1022</v>
      </c>
      <c r="E120" s="141" t="n">
        <v>720000000</v>
      </c>
      <c r="F120" s="141" t="n">
        <v>684000000</v>
      </c>
      <c r="G120" s="141" t="n">
        <v>636120000</v>
      </c>
      <c r="H120" s="141" t="n">
        <v>591591600</v>
      </c>
      <c r="I120" s="141" t="n">
        <v>550180188</v>
      </c>
      <c r="J120" s="141" t="n">
        <v>511667574.84</v>
      </c>
      <c r="K120" s="141" t="n">
        <v>475850844.6012</v>
      </c>
      <c r="L120" s="141" t="n">
        <v>442541285.479116</v>
      </c>
      <c r="M120" s="141" t="n">
        <v>411563395.495578</v>
      </c>
      <c r="N120" s="141" t="n">
        <v>382753957.810888</v>
      </c>
      <c r="O120" s="141" t="n">
        <v>355961180.764125</v>
      </c>
      <c r="P120" s="141" t="n">
        <v>331043898.110637</v>
      </c>
      <c r="Q120" s="141" t="n">
        <v>307870825.242892</v>
      </c>
      <c r="R120" s="141" t="n">
        <v>286319867.47589</v>
      </c>
      <c r="S120" s="141" t="n">
        <v>266277476.752577</v>
      </c>
      <c r="T120" s="141" t="n">
        <v>247638053.379897</v>
      </c>
      <c r="U120" s="141" t="n">
        <v>230303389.643304</v>
      </c>
      <c r="V120" s="141" t="n">
        <v>214182152.368273</v>
      </c>
      <c r="W120" s="141" t="n">
        <v>199189401.702494</v>
      </c>
      <c r="X120" s="141" t="n">
        <v>185246143.583319</v>
      </c>
      <c r="Y120" s="141" t="n">
        <v>172278913.532487</v>
      </c>
    </row>
    <row r="121" customFormat="false" ht="15" hidden="false" customHeight="false" outlineLevel="0" collapsed="false">
      <c r="A121" s="0" t="s">
        <v>1023</v>
      </c>
      <c r="B121" s="0" t="s">
        <v>1862</v>
      </c>
      <c r="C121" s="20" t="s">
        <v>374</v>
      </c>
      <c r="D121" s="20" t="s">
        <v>1024</v>
      </c>
      <c r="E121" s="141" t="n">
        <v>758000000</v>
      </c>
      <c r="F121" s="141" t="n">
        <v>720100000</v>
      </c>
      <c r="G121" s="141" t="n">
        <v>669693000</v>
      </c>
      <c r="H121" s="141" t="n">
        <v>622814490</v>
      </c>
      <c r="I121" s="141" t="n">
        <v>579217475.7</v>
      </c>
      <c r="J121" s="141" t="n">
        <v>538672252.401</v>
      </c>
      <c r="K121" s="141" t="n">
        <v>500965194.73293</v>
      </c>
      <c r="L121" s="141" t="n">
        <v>465897631.101625</v>
      </c>
      <c r="M121" s="141" t="n">
        <v>433284796.924511</v>
      </c>
      <c r="N121" s="141" t="n">
        <v>402954861.139795</v>
      </c>
      <c r="O121" s="141" t="n">
        <v>374748020.86001</v>
      </c>
      <c r="P121" s="141" t="n">
        <v>348515659.399809</v>
      </c>
      <c r="Q121" s="141" t="n">
        <v>324119563.241822</v>
      </c>
      <c r="R121" s="141" t="n">
        <v>301431193.814895</v>
      </c>
      <c r="S121" s="141" t="n">
        <v>280331010.247852</v>
      </c>
      <c r="T121" s="141" t="n">
        <v>260707839.530503</v>
      </c>
      <c r="U121" s="141" t="n">
        <v>242458290.763367</v>
      </c>
      <c r="V121" s="141" t="n">
        <v>225486210.409932</v>
      </c>
      <c r="W121" s="141" t="n">
        <v>209702175.681237</v>
      </c>
      <c r="X121" s="141" t="n">
        <v>195023023.38355</v>
      </c>
      <c r="Y121" s="141" t="n">
        <v>181371411.746702</v>
      </c>
    </row>
    <row r="122" customFormat="false" ht="15" hidden="false" customHeight="false" outlineLevel="0" collapsed="false">
      <c r="A122" s="0" t="s">
        <v>1025</v>
      </c>
      <c r="B122" s="0" t="s">
        <v>1863</v>
      </c>
      <c r="C122" s="20" t="s">
        <v>374</v>
      </c>
      <c r="D122" s="20" t="s">
        <v>1026</v>
      </c>
      <c r="E122" s="141" t="n">
        <v>904000000</v>
      </c>
      <c r="F122" s="141" t="n">
        <v>858800000</v>
      </c>
      <c r="G122" s="141" t="n">
        <v>798684000</v>
      </c>
      <c r="H122" s="141" t="n">
        <v>742776120</v>
      </c>
      <c r="I122" s="141" t="n">
        <v>690781791.6</v>
      </c>
      <c r="J122" s="141" t="n">
        <v>642427066.188</v>
      </c>
      <c r="K122" s="141" t="n">
        <v>597457171.55484</v>
      </c>
      <c r="L122" s="141" t="n">
        <v>555635169.546001</v>
      </c>
      <c r="M122" s="141" t="n">
        <v>516740707.677781</v>
      </c>
      <c r="N122" s="141" t="n">
        <v>480568858.140337</v>
      </c>
      <c r="O122" s="141" t="n">
        <v>446929038.070513</v>
      </c>
      <c r="P122" s="141" t="n">
        <v>415644005.405577</v>
      </c>
      <c r="Q122" s="141" t="n">
        <v>386548925.027187</v>
      </c>
      <c r="R122" s="141" t="n">
        <v>359490500.275284</v>
      </c>
      <c r="S122" s="141" t="n">
        <v>334326165.256014</v>
      </c>
      <c r="T122" s="141" t="n">
        <v>310923333.688093</v>
      </c>
      <c r="U122" s="141" t="n">
        <v>289158700.329926</v>
      </c>
      <c r="V122" s="141" t="n">
        <v>268917591.306832</v>
      </c>
      <c r="W122" s="141" t="n">
        <v>250093359.915353</v>
      </c>
      <c r="X122" s="141" t="n">
        <v>232586824.721279</v>
      </c>
      <c r="Y122" s="141" t="n">
        <v>216305746.990789</v>
      </c>
    </row>
    <row r="123" customFormat="false" ht="15" hidden="false" customHeight="false" outlineLevel="0" collapsed="false">
      <c r="A123" s="0" t="s">
        <v>1027</v>
      </c>
      <c r="B123" s="0" t="s">
        <v>1864</v>
      </c>
      <c r="C123" s="20" t="s">
        <v>374</v>
      </c>
      <c r="D123" s="20" t="s">
        <v>1028</v>
      </c>
      <c r="E123" s="141" t="n">
        <v>859000000</v>
      </c>
      <c r="F123" s="141" t="n">
        <v>816050000</v>
      </c>
      <c r="G123" s="141" t="n">
        <v>758926500</v>
      </c>
      <c r="H123" s="141" t="n">
        <v>705801645</v>
      </c>
      <c r="I123" s="141" t="n">
        <v>656395529.85</v>
      </c>
      <c r="J123" s="141" t="n">
        <v>610447842.7605</v>
      </c>
      <c r="K123" s="141" t="n">
        <v>567716493.767265</v>
      </c>
      <c r="L123" s="141" t="n">
        <v>527976339.203557</v>
      </c>
      <c r="M123" s="141" t="n">
        <v>491017995.459308</v>
      </c>
      <c r="N123" s="141" t="n">
        <v>456646735.777156</v>
      </c>
      <c r="O123" s="141" t="n">
        <v>424681464.272755</v>
      </c>
      <c r="P123" s="141" t="n">
        <v>394953761.773662</v>
      </c>
      <c r="Q123" s="141" t="n">
        <v>367306998.449506</v>
      </c>
      <c r="R123" s="141" t="n">
        <v>341595508.558041</v>
      </c>
      <c r="S123" s="141" t="n">
        <v>317683822.958978</v>
      </c>
      <c r="T123" s="141" t="n">
        <v>295445955.351849</v>
      </c>
      <c r="U123" s="141" t="n">
        <v>274764738.47722</v>
      </c>
      <c r="V123" s="141" t="n">
        <v>255531206.783815</v>
      </c>
      <c r="W123" s="141" t="n">
        <v>237644022.308948</v>
      </c>
      <c r="X123" s="141" t="n">
        <v>221008940.747321</v>
      </c>
      <c r="Y123" s="141" t="n">
        <v>205538314.895009</v>
      </c>
    </row>
    <row r="124" customFormat="false" ht="15" hidden="false" customHeight="false" outlineLevel="0" collapsed="false">
      <c r="A124" s="0" t="s">
        <v>1029</v>
      </c>
      <c r="B124" s="0" t="s">
        <v>1865</v>
      </c>
      <c r="C124" s="20" t="s">
        <v>376</v>
      </c>
      <c r="D124" s="20" t="s">
        <v>1030</v>
      </c>
      <c r="E124" s="141" t="n">
        <v>1470000000</v>
      </c>
      <c r="F124" s="141" t="n">
        <v>1396500000</v>
      </c>
      <c r="G124" s="141" t="n">
        <v>1298745000</v>
      </c>
      <c r="H124" s="141" t="n">
        <v>1207832850</v>
      </c>
      <c r="I124" s="141" t="n">
        <v>1123284550.5</v>
      </c>
      <c r="J124" s="141" t="n">
        <v>1044654631.965</v>
      </c>
      <c r="K124" s="141" t="n">
        <v>971528807.72745</v>
      </c>
      <c r="L124" s="141" t="n">
        <v>903521791.186529</v>
      </c>
      <c r="M124" s="141" t="n">
        <v>840275265.803472</v>
      </c>
      <c r="N124" s="141" t="n">
        <v>781455997.197229</v>
      </c>
      <c r="O124" s="141" t="n">
        <v>726754077.393423</v>
      </c>
      <c r="P124" s="141" t="n">
        <v>675881291.975883</v>
      </c>
      <c r="Q124" s="141" t="n">
        <v>628569601.537571</v>
      </c>
      <c r="R124" s="141" t="n">
        <v>584569729.429941</v>
      </c>
      <c r="S124" s="141" t="n">
        <v>543649848.369845</v>
      </c>
      <c r="T124" s="141" t="n">
        <v>505594358.983956</v>
      </c>
      <c r="U124" s="141" t="n">
        <v>470202753.855079</v>
      </c>
      <c r="V124" s="141" t="n">
        <v>437288561.085224</v>
      </c>
      <c r="W124" s="141" t="n">
        <v>406678361.809258</v>
      </c>
      <c r="X124" s="141" t="n">
        <v>378210876.48261</v>
      </c>
      <c r="Y124" s="141" t="n">
        <v>351736115.128827</v>
      </c>
    </row>
    <row r="125" customFormat="false" ht="15" hidden="false" customHeight="false" outlineLevel="0" collapsed="false">
      <c r="A125" s="0" t="s">
        <v>1031</v>
      </c>
      <c r="B125" s="0" t="s">
        <v>1866</v>
      </c>
      <c r="C125" s="20" t="s">
        <v>376</v>
      </c>
      <c r="D125" s="20" t="s">
        <v>1032</v>
      </c>
      <c r="E125" s="141" t="n">
        <v>1780000000</v>
      </c>
      <c r="F125" s="141" t="n">
        <v>1691000000</v>
      </c>
      <c r="G125" s="141" t="n">
        <v>1572630000</v>
      </c>
      <c r="H125" s="141" t="n">
        <v>1462545900</v>
      </c>
      <c r="I125" s="141" t="n">
        <v>1360167687</v>
      </c>
      <c r="J125" s="141" t="n">
        <v>1264955948.91</v>
      </c>
      <c r="K125" s="141" t="n">
        <v>1176409032.4863</v>
      </c>
      <c r="L125" s="141" t="n">
        <v>1094060400.21226</v>
      </c>
      <c r="M125" s="141" t="n">
        <v>1017476172.1974</v>
      </c>
      <c r="N125" s="141" t="n">
        <v>946252840.143583</v>
      </c>
      <c r="O125" s="141" t="n">
        <v>880015141.333533</v>
      </c>
      <c r="P125" s="141" t="n">
        <v>818414081.440185</v>
      </c>
      <c r="Q125" s="141" t="n">
        <v>761125095.739372</v>
      </c>
      <c r="R125" s="141" t="n">
        <v>707846339.037616</v>
      </c>
      <c r="S125" s="141" t="n">
        <v>658297095.304983</v>
      </c>
      <c r="T125" s="141" t="n">
        <v>612216298.633634</v>
      </c>
      <c r="U125" s="141" t="n">
        <v>569361157.72928</v>
      </c>
      <c r="V125" s="141" t="n">
        <v>529505876.68823</v>
      </c>
      <c r="W125" s="141" t="n">
        <v>492440465.320054</v>
      </c>
      <c r="X125" s="141" t="n">
        <v>457969632.747651</v>
      </c>
      <c r="Y125" s="141" t="n">
        <v>425911758.455315</v>
      </c>
    </row>
    <row r="126" customFormat="false" ht="15" hidden="false" customHeight="false" outlineLevel="0" collapsed="false">
      <c r="A126" s="0" t="s">
        <v>1033</v>
      </c>
      <c r="B126" s="0" t="s">
        <v>1867</v>
      </c>
      <c r="C126" s="20" t="s">
        <v>376</v>
      </c>
      <c r="D126" s="20" t="s">
        <v>1034</v>
      </c>
      <c r="E126" s="141" t="n">
        <v>604000000</v>
      </c>
      <c r="F126" s="141" t="n">
        <v>573800000</v>
      </c>
      <c r="G126" s="141" t="n">
        <v>533634000</v>
      </c>
      <c r="H126" s="141" t="n">
        <v>496279620</v>
      </c>
      <c r="I126" s="141" t="n">
        <v>461540046.6</v>
      </c>
      <c r="J126" s="141" t="n">
        <v>429232243.338</v>
      </c>
      <c r="K126" s="141" t="n">
        <v>399185986.30434</v>
      </c>
      <c r="L126" s="141" t="n">
        <v>371242967.263036</v>
      </c>
      <c r="M126" s="141" t="n">
        <v>345255959.554624</v>
      </c>
      <c r="N126" s="141" t="n">
        <v>321088042.3858</v>
      </c>
      <c r="O126" s="141" t="n">
        <v>298611879.418794</v>
      </c>
      <c r="P126" s="141" t="n">
        <v>277709047.859479</v>
      </c>
      <c r="Q126" s="141" t="n">
        <v>258269414.509315</v>
      </c>
      <c r="R126" s="141" t="n">
        <v>240190555.493663</v>
      </c>
      <c r="S126" s="141" t="n">
        <v>223377216.609107</v>
      </c>
      <c r="T126" s="141" t="n">
        <v>207740811.446469</v>
      </c>
      <c r="U126" s="141" t="n">
        <v>193198954.645216</v>
      </c>
      <c r="V126" s="141" t="n">
        <v>179675027.820051</v>
      </c>
      <c r="W126" s="141" t="n">
        <v>167097775.872648</v>
      </c>
      <c r="X126" s="141" t="n">
        <v>155400931.561562</v>
      </c>
      <c r="Y126" s="141" t="n">
        <v>144522866.352253</v>
      </c>
    </row>
    <row r="127" customFormat="false" ht="15" hidden="false" customHeight="false" outlineLevel="0" collapsed="false">
      <c r="A127" s="0" t="s">
        <v>1035</v>
      </c>
      <c r="B127" s="0" t="s">
        <v>1868</v>
      </c>
      <c r="C127" s="20" t="s">
        <v>376</v>
      </c>
      <c r="D127" s="20" t="s">
        <v>1036</v>
      </c>
      <c r="E127" s="141" t="n">
        <v>552000000</v>
      </c>
      <c r="F127" s="141" t="n">
        <v>524400000</v>
      </c>
      <c r="G127" s="141" t="n">
        <v>487692000</v>
      </c>
      <c r="H127" s="141" t="n">
        <v>453553560</v>
      </c>
      <c r="I127" s="141" t="n">
        <v>421804810.8</v>
      </c>
      <c r="J127" s="141" t="n">
        <v>392278474.044</v>
      </c>
      <c r="K127" s="141" t="n">
        <v>364818980.86092</v>
      </c>
      <c r="L127" s="141" t="n">
        <v>339281652.200656</v>
      </c>
      <c r="M127" s="141" t="n">
        <v>315531936.54661</v>
      </c>
      <c r="N127" s="141" t="n">
        <v>293444700.988347</v>
      </c>
      <c r="O127" s="141" t="n">
        <v>272903571.919163</v>
      </c>
      <c r="P127" s="141" t="n">
        <v>253800321.884821</v>
      </c>
      <c r="Q127" s="141" t="n">
        <v>236034299.352884</v>
      </c>
      <c r="R127" s="141" t="n">
        <v>219511898.398182</v>
      </c>
      <c r="S127" s="141" t="n">
        <v>204146065.510309</v>
      </c>
      <c r="T127" s="141" t="n">
        <v>189855840.924588</v>
      </c>
      <c r="U127" s="141" t="n">
        <v>176565932.059867</v>
      </c>
      <c r="V127" s="141" t="n">
        <v>164206316.815676</v>
      </c>
      <c r="W127" s="141" t="n">
        <v>152711874.638579</v>
      </c>
      <c r="X127" s="141" t="n">
        <v>142022043.413878</v>
      </c>
      <c r="Y127" s="141" t="n">
        <v>132080500.374907</v>
      </c>
    </row>
    <row r="128" customFormat="false" ht="15" hidden="false" customHeight="false" outlineLevel="0" collapsed="false">
      <c r="A128" s="0" t="s">
        <v>1037</v>
      </c>
      <c r="B128" s="0" t="s">
        <v>1869</v>
      </c>
      <c r="C128" s="20" t="s">
        <v>376</v>
      </c>
      <c r="D128" s="20" t="s">
        <v>1038</v>
      </c>
      <c r="E128" s="141" t="n">
        <v>780000000</v>
      </c>
      <c r="F128" s="141" t="n">
        <v>741000000</v>
      </c>
      <c r="G128" s="141" t="n">
        <v>689130000</v>
      </c>
      <c r="H128" s="141" t="n">
        <v>640890900</v>
      </c>
      <c r="I128" s="141" t="n">
        <v>596028537</v>
      </c>
      <c r="J128" s="141" t="n">
        <v>554306539.41</v>
      </c>
      <c r="K128" s="141" t="n">
        <v>515505081.6513</v>
      </c>
      <c r="L128" s="141" t="n">
        <v>479419725.935709</v>
      </c>
      <c r="M128" s="141" t="n">
        <v>445860345.12021</v>
      </c>
      <c r="N128" s="141" t="n">
        <v>414650120.961795</v>
      </c>
      <c r="O128" s="141" t="n">
        <v>385624612.494469</v>
      </c>
      <c r="P128" s="141" t="n">
        <v>358630889.619856</v>
      </c>
      <c r="Q128" s="141" t="n">
        <v>333526727.346466</v>
      </c>
      <c r="R128" s="141" t="n">
        <v>310179856.432214</v>
      </c>
      <c r="S128" s="141" t="n">
        <v>288467266.481959</v>
      </c>
      <c r="T128" s="141" t="n">
        <v>268274557.828222</v>
      </c>
      <c r="U128" s="141" t="n">
        <v>249495338.780246</v>
      </c>
      <c r="V128" s="141" t="n">
        <v>232030665.065629</v>
      </c>
      <c r="W128" s="141" t="n">
        <v>215788518.511035</v>
      </c>
      <c r="X128" s="141" t="n">
        <v>200683322.215263</v>
      </c>
      <c r="Y128" s="141" t="n">
        <v>186635489.660194</v>
      </c>
    </row>
    <row r="129" customFormat="false" ht="15" hidden="false" customHeight="false" outlineLevel="0" collapsed="false">
      <c r="A129" s="0" t="s">
        <v>1039</v>
      </c>
      <c r="B129" s="0" t="s">
        <v>1870</v>
      </c>
      <c r="C129" s="20" t="s">
        <v>376</v>
      </c>
      <c r="D129" s="20" t="s">
        <v>1040</v>
      </c>
      <c r="E129" s="141" t="n">
        <v>680000000</v>
      </c>
      <c r="F129" s="141" t="n">
        <v>646000000</v>
      </c>
      <c r="G129" s="141" t="n">
        <v>600780000</v>
      </c>
      <c r="H129" s="141" t="n">
        <v>558725400</v>
      </c>
      <c r="I129" s="141" t="n">
        <v>519614622</v>
      </c>
      <c r="J129" s="141" t="n">
        <v>483241598.46</v>
      </c>
      <c r="K129" s="141" t="n">
        <v>449414686.5678</v>
      </c>
      <c r="L129" s="141" t="n">
        <v>417955658.508054</v>
      </c>
      <c r="M129" s="141" t="n">
        <v>388698762.41249</v>
      </c>
      <c r="N129" s="141" t="n">
        <v>361489849.043616</v>
      </c>
      <c r="O129" s="141" t="n">
        <v>336185559.610563</v>
      </c>
      <c r="P129" s="141" t="n">
        <v>312652570.437824</v>
      </c>
      <c r="Q129" s="141" t="n">
        <v>290766890.507176</v>
      </c>
      <c r="R129" s="141" t="n">
        <v>270413208.171674</v>
      </c>
      <c r="S129" s="141" t="n">
        <v>251484283.599656</v>
      </c>
      <c r="T129" s="141" t="n">
        <v>233880383.747681</v>
      </c>
      <c r="U129" s="141" t="n">
        <v>217508756.885343</v>
      </c>
      <c r="V129" s="141" t="n">
        <v>202283143.903369</v>
      </c>
      <c r="W129" s="141" t="n">
        <v>188123323.830133</v>
      </c>
      <c r="X129" s="141" t="n">
        <v>174954691.162024</v>
      </c>
      <c r="Y129" s="141" t="n">
        <v>162707862.780682</v>
      </c>
    </row>
    <row r="130" customFormat="false" ht="15" hidden="false" customHeight="false" outlineLevel="0" collapsed="false">
      <c r="A130" s="0" t="s">
        <v>1041</v>
      </c>
      <c r="B130" s="0" t="s">
        <v>1871</v>
      </c>
      <c r="C130" s="20" t="s">
        <v>376</v>
      </c>
      <c r="D130" s="20" t="s">
        <v>1042</v>
      </c>
      <c r="E130" s="141" t="n">
        <v>869000000</v>
      </c>
      <c r="F130" s="141" t="n">
        <v>825550000</v>
      </c>
      <c r="G130" s="141" t="n">
        <v>767761500</v>
      </c>
      <c r="H130" s="141" t="n">
        <v>714018195</v>
      </c>
      <c r="I130" s="141" t="n">
        <v>664036921.35</v>
      </c>
      <c r="J130" s="141" t="n">
        <v>617554336.8555</v>
      </c>
      <c r="K130" s="141" t="n">
        <v>574325533.275615</v>
      </c>
      <c r="L130" s="141" t="n">
        <v>534122745.946322</v>
      </c>
      <c r="M130" s="141" t="n">
        <v>496734153.73008</v>
      </c>
      <c r="N130" s="141" t="n">
        <v>461962762.968974</v>
      </c>
      <c r="O130" s="141" t="n">
        <v>429625369.561146</v>
      </c>
      <c r="P130" s="141" t="n">
        <v>399551593.691866</v>
      </c>
      <c r="Q130" s="141" t="n">
        <v>371582982.133435</v>
      </c>
      <c r="R130" s="141" t="n">
        <v>345572173.384095</v>
      </c>
      <c r="S130" s="141" t="n">
        <v>321382121.247208</v>
      </c>
      <c r="T130" s="141" t="n">
        <v>298885372.759904</v>
      </c>
      <c r="U130" s="141" t="n">
        <v>277963396.66671</v>
      </c>
      <c r="V130" s="141" t="n">
        <v>258505958.900041</v>
      </c>
      <c r="W130" s="141" t="n">
        <v>240410541.777038</v>
      </c>
      <c r="X130" s="141" t="n">
        <v>223581803.852645</v>
      </c>
      <c r="Y130" s="141" t="n">
        <v>207931077.58296</v>
      </c>
    </row>
    <row r="131" customFormat="false" ht="15" hidden="false" customHeight="false" outlineLevel="0" collapsed="false">
      <c r="A131" s="0" t="s">
        <v>1043</v>
      </c>
      <c r="B131" s="0" t="s">
        <v>1872</v>
      </c>
      <c r="C131" s="20" t="s">
        <v>376</v>
      </c>
      <c r="D131" s="20" t="s">
        <v>1044</v>
      </c>
      <c r="E131" s="141" t="n">
        <v>796000000</v>
      </c>
      <c r="F131" s="141" t="n">
        <v>756200000</v>
      </c>
      <c r="G131" s="141" t="n">
        <v>703266000</v>
      </c>
      <c r="H131" s="141" t="n">
        <v>654037380</v>
      </c>
      <c r="I131" s="141" t="n">
        <v>608254763.4</v>
      </c>
      <c r="J131" s="141" t="n">
        <v>565676929.962</v>
      </c>
      <c r="K131" s="141" t="n">
        <v>526079544.86466</v>
      </c>
      <c r="L131" s="141" t="n">
        <v>489253976.724134</v>
      </c>
      <c r="M131" s="141" t="n">
        <v>455006198.353445</v>
      </c>
      <c r="N131" s="141" t="n">
        <v>423155764.468704</v>
      </c>
      <c r="O131" s="141" t="n">
        <v>393534860.955894</v>
      </c>
      <c r="P131" s="141" t="n">
        <v>365987420.688982</v>
      </c>
      <c r="Q131" s="141" t="n">
        <v>340368301.240753</v>
      </c>
      <c r="R131" s="141" t="n">
        <v>316542520.1539</v>
      </c>
      <c r="S131" s="141" t="n">
        <v>294384543.743127</v>
      </c>
      <c r="T131" s="141" t="n">
        <v>273777625.681108</v>
      </c>
      <c r="U131" s="141" t="n">
        <v>254613191.883431</v>
      </c>
      <c r="V131" s="141" t="n">
        <v>236790268.451591</v>
      </c>
      <c r="W131" s="141" t="n">
        <v>220214949.659979</v>
      </c>
      <c r="X131" s="141" t="n">
        <v>204799903.183781</v>
      </c>
      <c r="Y131" s="141" t="n">
        <v>190463909.960916</v>
      </c>
    </row>
    <row r="132" customFormat="false" ht="15" hidden="false" customHeight="false" outlineLevel="0" collapsed="false">
      <c r="A132" s="0" t="s">
        <v>1045</v>
      </c>
      <c r="B132" s="0" t="s">
        <v>1873</v>
      </c>
      <c r="C132" s="20" t="s">
        <v>376</v>
      </c>
      <c r="D132" s="20" t="s">
        <v>1046</v>
      </c>
      <c r="E132" s="141" t="n">
        <v>885000000</v>
      </c>
      <c r="F132" s="141" t="n">
        <v>840750000</v>
      </c>
      <c r="G132" s="141" t="n">
        <v>781897500</v>
      </c>
      <c r="H132" s="141" t="n">
        <v>727164675</v>
      </c>
      <c r="I132" s="141" t="n">
        <v>676263147.75</v>
      </c>
      <c r="J132" s="141" t="n">
        <v>628924727.4075</v>
      </c>
      <c r="K132" s="141" t="n">
        <v>584899996.488975</v>
      </c>
      <c r="L132" s="141" t="n">
        <v>543956996.734747</v>
      </c>
      <c r="M132" s="141" t="n">
        <v>505880006.963315</v>
      </c>
      <c r="N132" s="141" t="n">
        <v>470468406.475883</v>
      </c>
      <c r="O132" s="141" t="n">
        <v>437535618.022571</v>
      </c>
      <c r="P132" s="141" t="n">
        <v>406908124.760991</v>
      </c>
      <c r="Q132" s="141" t="n">
        <v>378424556.027722</v>
      </c>
      <c r="R132" s="141" t="n">
        <v>351934837.105781</v>
      </c>
      <c r="S132" s="141" t="n">
        <v>327299398.508376</v>
      </c>
      <c r="T132" s="141" t="n">
        <v>304388440.61279</v>
      </c>
      <c r="U132" s="141" t="n">
        <v>283081249.769895</v>
      </c>
      <c r="V132" s="141" t="n">
        <v>263265562.286002</v>
      </c>
      <c r="W132" s="141" t="n">
        <v>244836972.925982</v>
      </c>
      <c r="X132" s="141" t="n">
        <v>227698384.821163</v>
      </c>
      <c r="Y132" s="141" t="n">
        <v>211759497.883682</v>
      </c>
    </row>
    <row r="133" customFormat="false" ht="15" hidden="false" customHeight="false" outlineLevel="0" collapsed="false">
      <c r="A133" s="0" t="s">
        <v>1047</v>
      </c>
      <c r="B133" s="0" t="s">
        <v>1874</v>
      </c>
      <c r="C133" s="20" t="s">
        <v>376</v>
      </c>
      <c r="D133" s="20" t="s">
        <v>1048</v>
      </c>
      <c r="E133" s="141" t="n">
        <v>1008000000</v>
      </c>
      <c r="F133" s="141" t="n">
        <v>957600000</v>
      </c>
      <c r="G133" s="141" t="n">
        <v>890568000</v>
      </c>
      <c r="H133" s="141" t="n">
        <v>828228240</v>
      </c>
      <c r="I133" s="141" t="n">
        <v>770252263.2</v>
      </c>
      <c r="J133" s="141" t="n">
        <v>716334604.776</v>
      </c>
      <c r="K133" s="141" t="n">
        <v>666191182.44168</v>
      </c>
      <c r="L133" s="141" t="n">
        <v>619557799.670763</v>
      </c>
      <c r="M133" s="141" t="n">
        <v>576188753.693809</v>
      </c>
      <c r="N133" s="141" t="n">
        <v>535855540.935243</v>
      </c>
      <c r="O133" s="141" t="n">
        <v>498345653.069776</v>
      </c>
      <c r="P133" s="141" t="n">
        <v>463461457.354891</v>
      </c>
      <c r="Q133" s="141" t="n">
        <v>431019155.340049</v>
      </c>
      <c r="R133" s="141" t="n">
        <v>400847814.466246</v>
      </c>
      <c r="S133" s="141" t="n">
        <v>372788467.453608</v>
      </c>
      <c r="T133" s="141" t="n">
        <v>346693274.731856</v>
      </c>
      <c r="U133" s="141" t="n">
        <v>322424745.500626</v>
      </c>
      <c r="V133" s="141" t="n">
        <v>299855013.315582</v>
      </c>
      <c r="W133" s="141" t="n">
        <v>278865162.383491</v>
      </c>
      <c r="X133" s="141" t="n">
        <v>259344601.016647</v>
      </c>
      <c r="Y133" s="141" t="n">
        <v>241190478.945482</v>
      </c>
    </row>
    <row r="134" customFormat="false" ht="15" hidden="false" customHeight="false" outlineLevel="0" collapsed="false">
      <c r="A134" s="0" t="s">
        <v>1049</v>
      </c>
      <c r="B134" s="0" t="s">
        <v>1875</v>
      </c>
      <c r="C134" s="20" t="s">
        <v>376</v>
      </c>
      <c r="D134" s="20" t="s">
        <v>1050</v>
      </c>
      <c r="E134" s="141" t="n">
        <v>1158000000</v>
      </c>
      <c r="F134" s="141" t="n">
        <v>1100100000</v>
      </c>
      <c r="G134" s="141" t="n">
        <v>1023093000</v>
      </c>
      <c r="H134" s="141" t="n">
        <v>951476490</v>
      </c>
      <c r="I134" s="141" t="n">
        <v>884873135.7</v>
      </c>
      <c r="J134" s="141" t="n">
        <v>822932016.201</v>
      </c>
      <c r="K134" s="141" t="n">
        <v>765326775.06693</v>
      </c>
      <c r="L134" s="141" t="n">
        <v>711753900.812245</v>
      </c>
      <c r="M134" s="141" t="n">
        <v>661931127.755388</v>
      </c>
      <c r="N134" s="141" t="n">
        <v>615595948.812511</v>
      </c>
      <c r="O134" s="141" t="n">
        <v>572504232.395635</v>
      </c>
      <c r="P134" s="141" t="n">
        <v>532428936.127941</v>
      </c>
      <c r="Q134" s="141" t="n">
        <v>495158910.598985</v>
      </c>
      <c r="R134" s="141" t="n">
        <v>460497786.857056</v>
      </c>
      <c r="S134" s="141" t="n">
        <v>428262941.777062</v>
      </c>
      <c r="T134" s="141" t="n">
        <v>398284535.852668</v>
      </c>
      <c r="U134" s="141" t="n">
        <v>370404618.342981</v>
      </c>
      <c r="V134" s="141" t="n">
        <v>344476295.058972</v>
      </c>
      <c r="W134" s="141" t="n">
        <v>320362954.404844</v>
      </c>
      <c r="X134" s="141" t="n">
        <v>297937547.596505</v>
      </c>
      <c r="Y134" s="141" t="n">
        <v>277081919.26475</v>
      </c>
    </row>
    <row r="135" customFormat="false" ht="15" hidden="false" customHeight="false" outlineLevel="0" collapsed="false">
      <c r="A135" s="0" t="s">
        <v>1051</v>
      </c>
      <c r="B135" s="0" t="s">
        <v>1876</v>
      </c>
      <c r="C135" s="20" t="s">
        <v>378</v>
      </c>
      <c r="D135" s="20" t="s">
        <v>1052</v>
      </c>
      <c r="E135" s="141" t="n">
        <v>569000000</v>
      </c>
      <c r="F135" s="141" t="n">
        <v>540550000</v>
      </c>
      <c r="G135" s="141" t="n">
        <v>502711500</v>
      </c>
      <c r="H135" s="141" t="n">
        <v>467521695</v>
      </c>
      <c r="I135" s="141" t="n">
        <v>434795176.35</v>
      </c>
      <c r="J135" s="141" t="n">
        <v>404359514.0055</v>
      </c>
      <c r="K135" s="141" t="n">
        <v>376054348.025115</v>
      </c>
      <c r="L135" s="141" t="n">
        <v>349730543.663357</v>
      </c>
      <c r="M135" s="141" t="n">
        <v>325249405.606922</v>
      </c>
      <c r="N135" s="141" t="n">
        <v>302481947.214437</v>
      </c>
      <c r="O135" s="141" t="n">
        <v>281308210.909427</v>
      </c>
      <c r="P135" s="141" t="n">
        <v>261616636.145767</v>
      </c>
      <c r="Q135" s="141" t="n">
        <v>243303471.615563</v>
      </c>
      <c r="R135" s="141" t="n">
        <v>226272228.602474</v>
      </c>
      <c r="S135" s="141" t="n">
        <v>210433172.600301</v>
      </c>
      <c r="T135" s="141" t="n">
        <v>195702850.51828</v>
      </c>
      <c r="U135" s="141" t="n">
        <v>182003650.982</v>
      </c>
      <c r="V135" s="141" t="n">
        <v>169263395.41326</v>
      </c>
      <c r="W135" s="141" t="n">
        <v>157414957.734332</v>
      </c>
      <c r="X135" s="141" t="n">
        <v>146395910.692929</v>
      </c>
      <c r="Y135" s="141" t="n">
        <v>136148196.944424</v>
      </c>
    </row>
    <row r="136" customFormat="false" ht="15" hidden="false" customHeight="false" outlineLevel="0" collapsed="false">
      <c r="A136" s="0" t="s">
        <v>1053</v>
      </c>
      <c r="B136" s="0" t="s">
        <v>1877</v>
      </c>
      <c r="C136" s="20" t="s">
        <v>378</v>
      </c>
      <c r="D136" s="20" t="s">
        <v>1054</v>
      </c>
      <c r="E136" s="141" t="n">
        <v>599000000</v>
      </c>
      <c r="F136" s="141" t="n">
        <v>569050000</v>
      </c>
      <c r="G136" s="141" t="n">
        <v>529216500</v>
      </c>
      <c r="H136" s="141" t="n">
        <v>492171345</v>
      </c>
      <c r="I136" s="141" t="n">
        <v>457719350.85</v>
      </c>
      <c r="J136" s="141" t="n">
        <v>425678996.2905</v>
      </c>
      <c r="K136" s="141" t="n">
        <v>395881466.550165</v>
      </c>
      <c r="L136" s="141" t="n">
        <v>368169763.891654</v>
      </c>
      <c r="M136" s="141" t="n">
        <v>342397880.419238</v>
      </c>
      <c r="N136" s="141" t="n">
        <v>318430028.789891</v>
      </c>
      <c r="O136" s="141" t="n">
        <v>296139926.774599</v>
      </c>
      <c r="P136" s="141" t="n">
        <v>275410131.900377</v>
      </c>
      <c r="Q136" s="141" t="n">
        <v>256131422.667351</v>
      </c>
      <c r="R136" s="141" t="n">
        <v>238202223.080636</v>
      </c>
      <c r="S136" s="141" t="n">
        <v>221528067.464991</v>
      </c>
      <c r="T136" s="141" t="n">
        <v>206021102.742442</v>
      </c>
      <c r="U136" s="141" t="n">
        <v>191599625.550471</v>
      </c>
      <c r="V136" s="141" t="n">
        <v>178187651.761938</v>
      </c>
      <c r="W136" s="141" t="n">
        <v>165714516.138603</v>
      </c>
      <c r="X136" s="141" t="n">
        <v>154114500.0089</v>
      </c>
      <c r="Y136" s="141" t="n">
        <v>143326485.008277</v>
      </c>
    </row>
    <row r="137" customFormat="false" ht="15" hidden="false" customHeight="false" outlineLevel="0" collapsed="false">
      <c r="A137" s="0" t="s">
        <v>1055</v>
      </c>
      <c r="B137" s="0" t="s">
        <v>1878</v>
      </c>
      <c r="C137" s="20" t="s">
        <v>378</v>
      </c>
      <c r="D137" s="20" t="s">
        <v>1056</v>
      </c>
      <c r="E137" s="141" t="n">
        <v>551000000</v>
      </c>
      <c r="F137" s="141" t="n">
        <v>523450000</v>
      </c>
      <c r="G137" s="141" t="n">
        <v>486808500</v>
      </c>
      <c r="H137" s="141" t="n">
        <v>452731905</v>
      </c>
      <c r="I137" s="141" t="n">
        <v>421040671.65</v>
      </c>
      <c r="J137" s="141" t="n">
        <v>391567824.6345</v>
      </c>
      <c r="K137" s="141" t="n">
        <v>364158076.910085</v>
      </c>
      <c r="L137" s="141" t="n">
        <v>338667011.526379</v>
      </c>
      <c r="M137" s="141" t="n">
        <v>314960320.719533</v>
      </c>
      <c r="N137" s="141" t="n">
        <v>292913098.269165</v>
      </c>
      <c r="O137" s="141" t="n">
        <v>272409181.390324</v>
      </c>
      <c r="P137" s="141" t="n">
        <v>253340538.693001</v>
      </c>
      <c r="Q137" s="141" t="n">
        <v>235606700.984491</v>
      </c>
      <c r="R137" s="141" t="n">
        <v>219114231.915577</v>
      </c>
      <c r="S137" s="141" t="n">
        <v>203776235.681486</v>
      </c>
      <c r="T137" s="141" t="n">
        <v>189511899.183782</v>
      </c>
      <c r="U137" s="141" t="n">
        <v>176246066.240918</v>
      </c>
      <c r="V137" s="141" t="n">
        <v>163908841.604053</v>
      </c>
      <c r="W137" s="141" t="n">
        <v>152435222.69177</v>
      </c>
      <c r="X137" s="141" t="n">
        <v>141764757.103346</v>
      </c>
      <c r="Y137" s="141" t="n">
        <v>131841224.106112</v>
      </c>
    </row>
    <row r="138" customFormat="false" ht="15" hidden="false" customHeight="false" outlineLevel="0" collapsed="false">
      <c r="A138" s="0" t="s">
        <v>1057</v>
      </c>
      <c r="B138" s="0" t="s">
        <v>1879</v>
      </c>
      <c r="C138" s="20" t="s">
        <v>378</v>
      </c>
      <c r="D138" s="20" t="s">
        <v>1058</v>
      </c>
      <c r="E138" s="141" t="n">
        <v>575000000</v>
      </c>
      <c r="F138" s="141" t="n">
        <v>546250000</v>
      </c>
      <c r="G138" s="141" t="n">
        <v>508012500</v>
      </c>
      <c r="H138" s="141" t="n">
        <v>472451625</v>
      </c>
      <c r="I138" s="141" t="n">
        <v>439380011.25</v>
      </c>
      <c r="J138" s="141" t="n">
        <v>408623410.4625</v>
      </c>
      <c r="K138" s="141" t="n">
        <v>380019771.730125</v>
      </c>
      <c r="L138" s="141" t="n">
        <v>353418387.709016</v>
      </c>
      <c r="M138" s="141" t="n">
        <v>328679100.569385</v>
      </c>
      <c r="N138" s="141" t="n">
        <v>305671563.529528</v>
      </c>
      <c r="O138" s="141" t="n">
        <v>284274554.082461</v>
      </c>
      <c r="P138" s="141" t="n">
        <v>264375335.296689</v>
      </c>
      <c r="Q138" s="141" t="n">
        <v>245869061.825921</v>
      </c>
      <c r="R138" s="141" t="n">
        <v>228658227.498106</v>
      </c>
      <c r="S138" s="141" t="n">
        <v>212652151.573239</v>
      </c>
      <c r="T138" s="141" t="n">
        <v>197766500.963112</v>
      </c>
      <c r="U138" s="141" t="n">
        <v>183922845.895694</v>
      </c>
      <c r="V138" s="141" t="n">
        <v>171048246.682996</v>
      </c>
      <c r="W138" s="141" t="n">
        <v>159074869.415186</v>
      </c>
      <c r="X138" s="141" t="n">
        <v>147939628.556123</v>
      </c>
      <c r="Y138" s="141" t="n">
        <v>137583854.557194</v>
      </c>
    </row>
    <row r="139" customFormat="false" ht="15" hidden="false" customHeight="false" outlineLevel="0" collapsed="false">
      <c r="A139" s="0" t="s">
        <v>1059</v>
      </c>
      <c r="B139" s="0" t="s">
        <v>1880</v>
      </c>
      <c r="C139" s="20" t="s">
        <v>378</v>
      </c>
      <c r="D139" s="20" t="s">
        <v>1060</v>
      </c>
      <c r="E139" s="141" t="n">
        <v>532000000</v>
      </c>
      <c r="F139" s="141" t="n">
        <v>505400000</v>
      </c>
      <c r="G139" s="141" t="n">
        <v>470022000</v>
      </c>
      <c r="H139" s="141" t="n">
        <v>437120460</v>
      </c>
      <c r="I139" s="141" t="n">
        <v>406522027.8</v>
      </c>
      <c r="J139" s="141" t="n">
        <v>378065485.854</v>
      </c>
      <c r="K139" s="141" t="n">
        <v>351600901.84422</v>
      </c>
      <c r="L139" s="141" t="n">
        <v>326988838.715125</v>
      </c>
      <c r="M139" s="141" t="n">
        <v>304099620.005066</v>
      </c>
      <c r="N139" s="141" t="n">
        <v>282812646.604711</v>
      </c>
      <c r="O139" s="141" t="n">
        <v>263015761.342382</v>
      </c>
      <c r="P139" s="141" t="n">
        <v>244604658.048415</v>
      </c>
      <c r="Q139" s="141" t="n">
        <v>227482331.985026</v>
      </c>
      <c r="R139" s="141" t="n">
        <v>211558568.746074</v>
      </c>
      <c r="S139" s="141" t="n">
        <v>196749468.933849</v>
      </c>
      <c r="T139" s="141" t="n">
        <v>182977006.108479</v>
      </c>
      <c r="U139" s="141" t="n">
        <v>170168615.680886</v>
      </c>
      <c r="V139" s="141" t="n">
        <v>158256812.583224</v>
      </c>
      <c r="W139" s="141" t="n">
        <v>147178835.702398</v>
      </c>
      <c r="X139" s="141" t="n">
        <v>136876317.20323</v>
      </c>
      <c r="Y139" s="141" t="n">
        <v>127294974.999004</v>
      </c>
    </row>
    <row r="140" customFormat="false" ht="15" hidden="false" customHeight="false" outlineLevel="0" collapsed="false">
      <c r="A140" s="0" t="s">
        <v>1061</v>
      </c>
      <c r="B140" s="0" t="s">
        <v>1881</v>
      </c>
      <c r="C140" s="20" t="s">
        <v>378</v>
      </c>
      <c r="D140" s="20" t="s">
        <v>1062</v>
      </c>
      <c r="E140" s="141" t="n">
        <v>645000000</v>
      </c>
      <c r="F140" s="141" t="n">
        <v>612750000</v>
      </c>
      <c r="G140" s="141" t="n">
        <v>569857500</v>
      </c>
      <c r="H140" s="141" t="n">
        <v>529967475</v>
      </c>
      <c r="I140" s="141" t="n">
        <v>492869751.75</v>
      </c>
      <c r="J140" s="141" t="n">
        <v>458368869.1275</v>
      </c>
      <c r="K140" s="141" t="n">
        <v>426283048.288575</v>
      </c>
      <c r="L140" s="141" t="n">
        <v>396443234.908375</v>
      </c>
      <c r="M140" s="141" t="n">
        <v>368692208.464789</v>
      </c>
      <c r="N140" s="141" t="n">
        <v>342883753.872253</v>
      </c>
      <c r="O140" s="141" t="n">
        <v>318881891.101196</v>
      </c>
      <c r="P140" s="141" t="n">
        <v>296560158.724112</v>
      </c>
      <c r="Q140" s="141" t="n">
        <v>275800947.613424</v>
      </c>
      <c r="R140" s="141" t="n">
        <v>256494881.280484</v>
      </c>
      <c r="S140" s="141" t="n">
        <v>238540239.59085</v>
      </c>
      <c r="T140" s="141" t="n">
        <v>221842422.819491</v>
      </c>
      <c r="U140" s="141" t="n">
        <v>206313453.222127</v>
      </c>
      <c r="V140" s="141" t="n">
        <v>191871511.496578</v>
      </c>
      <c r="W140" s="141" t="n">
        <v>178440505.691817</v>
      </c>
      <c r="X140" s="141" t="n">
        <v>165949670.29339</v>
      </c>
      <c r="Y140" s="141" t="n">
        <v>154333193.372853</v>
      </c>
    </row>
    <row r="141" customFormat="false" ht="15" hidden="false" customHeight="false" outlineLevel="0" collapsed="false">
      <c r="A141" s="0" t="s">
        <v>1063</v>
      </c>
      <c r="B141" s="0" t="s">
        <v>1882</v>
      </c>
      <c r="C141" s="20" t="s">
        <v>378</v>
      </c>
      <c r="D141" s="20" t="s">
        <v>1064</v>
      </c>
      <c r="E141" s="141" t="n">
        <v>846000000</v>
      </c>
      <c r="F141" s="141" t="n">
        <v>803700000</v>
      </c>
      <c r="G141" s="141" t="n">
        <v>747441000</v>
      </c>
      <c r="H141" s="141" t="n">
        <v>695120130</v>
      </c>
      <c r="I141" s="141" t="n">
        <v>646461720.9</v>
      </c>
      <c r="J141" s="141" t="n">
        <v>601209400.437</v>
      </c>
      <c r="K141" s="141" t="n">
        <v>559124742.40641</v>
      </c>
      <c r="L141" s="141" t="n">
        <v>519986010.437961</v>
      </c>
      <c r="M141" s="141" t="n">
        <v>483586989.707304</v>
      </c>
      <c r="N141" s="141" t="n">
        <v>449735900.427793</v>
      </c>
      <c r="O141" s="141" t="n">
        <v>418254387.397847</v>
      </c>
      <c r="P141" s="141" t="n">
        <v>388976580.279998</v>
      </c>
      <c r="Q141" s="141" t="n">
        <v>361748219.660398</v>
      </c>
      <c r="R141" s="141" t="n">
        <v>336425844.28417</v>
      </c>
      <c r="S141" s="141" t="n">
        <v>312876035.184278</v>
      </c>
      <c r="T141" s="141" t="n">
        <v>290974712.721379</v>
      </c>
      <c r="U141" s="141" t="n">
        <v>270606482.830882</v>
      </c>
      <c r="V141" s="141" t="n">
        <v>251664029.032721</v>
      </c>
      <c r="W141" s="141" t="n">
        <v>234047547.00043</v>
      </c>
      <c r="X141" s="141" t="n">
        <v>217664218.7104</v>
      </c>
      <c r="Y141" s="141" t="n">
        <v>202427723.400672</v>
      </c>
    </row>
    <row r="142" customFormat="false" ht="15" hidden="false" customHeight="false" outlineLevel="0" collapsed="false">
      <c r="A142" s="0" t="s">
        <v>1065</v>
      </c>
      <c r="B142" s="0" t="s">
        <v>1883</v>
      </c>
      <c r="C142" s="20" t="s">
        <v>378</v>
      </c>
      <c r="D142" s="20" t="s">
        <v>1066</v>
      </c>
      <c r="E142" s="141" t="n">
        <v>806000000</v>
      </c>
      <c r="F142" s="141" t="n">
        <v>765700000</v>
      </c>
      <c r="G142" s="141" t="n">
        <v>712101000</v>
      </c>
      <c r="H142" s="141" t="n">
        <v>662253930</v>
      </c>
      <c r="I142" s="141" t="n">
        <v>615896154.9</v>
      </c>
      <c r="J142" s="141" t="n">
        <v>572783424.057</v>
      </c>
      <c r="K142" s="141" t="n">
        <v>532688584.37301</v>
      </c>
      <c r="L142" s="141" t="n">
        <v>495400383.466899</v>
      </c>
      <c r="M142" s="141" t="n">
        <v>460722356.624216</v>
      </c>
      <c r="N142" s="141" t="n">
        <v>428471791.660521</v>
      </c>
      <c r="O142" s="141" t="n">
        <v>398478766.244285</v>
      </c>
      <c r="P142" s="141" t="n">
        <v>370585252.607185</v>
      </c>
      <c r="Q142" s="141" t="n">
        <v>344644284.924682</v>
      </c>
      <c r="R142" s="141" t="n">
        <v>320519184.979954</v>
      </c>
      <c r="S142" s="141" t="n">
        <v>298082842.031357</v>
      </c>
      <c r="T142" s="141" t="n">
        <v>277217043.089162</v>
      </c>
      <c r="U142" s="141" t="n">
        <v>257811850.072921</v>
      </c>
      <c r="V142" s="141" t="n">
        <v>239765020.567817</v>
      </c>
      <c r="W142" s="141" t="n">
        <v>222981469.128069</v>
      </c>
      <c r="X142" s="141" t="n">
        <v>207372766.289105</v>
      </c>
      <c r="Y142" s="141" t="n">
        <v>192856672.648867</v>
      </c>
    </row>
    <row r="143" customFormat="false" ht="15" hidden="false" customHeight="false" outlineLevel="0" collapsed="false">
      <c r="A143" s="0" t="s">
        <v>1067</v>
      </c>
      <c r="B143" s="0" t="s">
        <v>1884</v>
      </c>
      <c r="C143" s="20" t="s">
        <v>378</v>
      </c>
      <c r="D143" s="20" t="s">
        <v>1068</v>
      </c>
      <c r="E143" s="141" t="n">
        <v>709000000</v>
      </c>
      <c r="F143" s="141" t="n">
        <v>673550000</v>
      </c>
      <c r="G143" s="141" t="n">
        <v>626401500</v>
      </c>
      <c r="H143" s="141" t="n">
        <v>582553395</v>
      </c>
      <c r="I143" s="141" t="n">
        <v>541774657.35</v>
      </c>
      <c r="J143" s="141" t="n">
        <v>503850431.3355</v>
      </c>
      <c r="K143" s="141" t="n">
        <v>468580901.142015</v>
      </c>
      <c r="L143" s="141" t="n">
        <v>435780238.062074</v>
      </c>
      <c r="M143" s="141" t="n">
        <v>405275621.397729</v>
      </c>
      <c r="N143" s="141" t="n">
        <v>376906327.899888</v>
      </c>
      <c r="O143" s="141" t="n">
        <v>350522884.946896</v>
      </c>
      <c r="P143" s="141" t="n">
        <v>325986283.000613</v>
      </c>
      <c r="Q143" s="141" t="n">
        <v>303167243.19057</v>
      </c>
      <c r="R143" s="141" t="n">
        <v>281945536.16723</v>
      </c>
      <c r="S143" s="141" t="n">
        <v>262209348.635524</v>
      </c>
      <c r="T143" s="141" t="n">
        <v>243854694.231037</v>
      </c>
      <c r="U143" s="141" t="n">
        <v>226784865.634865</v>
      </c>
      <c r="V143" s="141" t="n">
        <v>210909925.040424</v>
      </c>
      <c r="W143" s="141" t="n">
        <v>196146230.287595</v>
      </c>
      <c r="X143" s="141" t="n">
        <v>182415994.167463</v>
      </c>
      <c r="Y143" s="141" t="n">
        <v>169646874.575741</v>
      </c>
    </row>
    <row r="144" customFormat="false" ht="15" hidden="false" customHeight="false" outlineLevel="0" collapsed="false">
      <c r="A144" s="0" t="s">
        <v>1069</v>
      </c>
      <c r="B144" s="0" t="s">
        <v>1885</v>
      </c>
      <c r="C144" s="20" t="s">
        <v>378</v>
      </c>
      <c r="D144" s="20" t="s">
        <v>1070</v>
      </c>
      <c r="E144" s="141" t="n">
        <v>649000000</v>
      </c>
      <c r="F144" s="141" t="n">
        <v>616550000</v>
      </c>
      <c r="G144" s="141" t="n">
        <v>573391500</v>
      </c>
      <c r="H144" s="141" t="n">
        <v>533254095</v>
      </c>
      <c r="I144" s="141" t="n">
        <v>495926308.35</v>
      </c>
      <c r="J144" s="141" t="n">
        <v>461211466.7655</v>
      </c>
      <c r="K144" s="141" t="n">
        <v>428926664.091915</v>
      </c>
      <c r="L144" s="141" t="n">
        <v>398901797.605481</v>
      </c>
      <c r="M144" s="141" t="n">
        <v>370978671.773097</v>
      </c>
      <c r="N144" s="141" t="n">
        <v>345010164.748981</v>
      </c>
      <c r="O144" s="141" t="n">
        <v>320859453.216552</v>
      </c>
      <c r="P144" s="141" t="n">
        <v>298399291.491393</v>
      </c>
      <c r="Q144" s="141" t="n">
        <v>277511341.086996</v>
      </c>
      <c r="R144" s="141" t="n">
        <v>258085547.210906</v>
      </c>
      <c r="S144" s="141" t="n">
        <v>240019558.906143</v>
      </c>
      <c r="T144" s="141" t="n">
        <v>223218189.782713</v>
      </c>
      <c r="U144" s="141" t="n">
        <v>207592916.497923</v>
      </c>
      <c r="V144" s="141" t="n">
        <v>193061412.343068</v>
      </c>
      <c r="W144" s="141" t="n">
        <v>179547113.479053</v>
      </c>
      <c r="X144" s="141" t="n">
        <v>166978815.53552</v>
      </c>
      <c r="Y144" s="141" t="n">
        <v>155290298.448033</v>
      </c>
    </row>
    <row r="145" customFormat="false" ht="15" hidden="false" customHeight="false" outlineLevel="0" collapsed="false">
      <c r="A145" s="0" t="s">
        <v>1071</v>
      </c>
      <c r="B145" s="0" t="s">
        <v>1886</v>
      </c>
      <c r="C145" s="20" t="s">
        <v>378</v>
      </c>
      <c r="D145" s="20" t="s">
        <v>1072</v>
      </c>
      <c r="E145" s="141" t="n">
        <v>769000000</v>
      </c>
      <c r="F145" s="141" t="n">
        <v>730550000</v>
      </c>
      <c r="G145" s="141" t="n">
        <v>679411500</v>
      </c>
      <c r="H145" s="141" t="n">
        <v>631852695</v>
      </c>
      <c r="I145" s="141" t="n">
        <v>587623006.35</v>
      </c>
      <c r="J145" s="141" t="n">
        <v>546489395.9055</v>
      </c>
      <c r="K145" s="141" t="n">
        <v>508235138.192115</v>
      </c>
      <c r="L145" s="141" t="n">
        <v>472658678.518667</v>
      </c>
      <c r="M145" s="141" t="n">
        <v>439572571.02236</v>
      </c>
      <c r="N145" s="141" t="n">
        <v>408802491.050795</v>
      </c>
      <c r="O145" s="141" t="n">
        <v>380186316.67724</v>
      </c>
      <c r="P145" s="141" t="n">
        <v>353573274.509833</v>
      </c>
      <c r="Q145" s="141" t="n">
        <v>328823145.294144</v>
      </c>
      <c r="R145" s="141" t="n">
        <v>305805525.123554</v>
      </c>
      <c r="S145" s="141" t="n">
        <v>284399138.364906</v>
      </c>
      <c r="T145" s="141" t="n">
        <v>264491198.679362</v>
      </c>
      <c r="U145" s="141" t="n">
        <v>245976814.771807</v>
      </c>
      <c r="V145" s="141" t="n">
        <v>228758437.73778</v>
      </c>
      <c r="W145" s="141" t="n">
        <v>212745347.096136</v>
      </c>
      <c r="X145" s="141" t="n">
        <v>197853172.799406</v>
      </c>
      <c r="Y145" s="141" t="n">
        <v>184003450.703448</v>
      </c>
    </row>
    <row r="146" customFormat="false" ht="15" hidden="false" customHeight="false" outlineLevel="0" collapsed="false">
      <c r="A146" s="0" t="s">
        <v>1073</v>
      </c>
      <c r="B146" s="0" t="s">
        <v>1887</v>
      </c>
      <c r="C146" s="20" t="s">
        <v>378</v>
      </c>
      <c r="D146" s="20" t="s">
        <v>1074</v>
      </c>
      <c r="E146" s="141" t="n">
        <v>570000000</v>
      </c>
      <c r="F146" s="141" t="n">
        <v>541500000</v>
      </c>
      <c r="G146" s="141" t="n">
        <v>503595000</v>
      </c>
      <c r="H146" s="141" t="n">
        <v>468343350</v>
      </c>
      <c r="I146" s="141" t="n">
        <v>435559315.5</v>
      </c>
      <c r="J146" s="141" t="n">
        <v>405070163.415</v>
      </c>
      <c r="K146" s="141" t="n">
        <v>376715251.97595</v>
      </c>
      <c r="L146" s="141" t="n">
        <v>350345184.337634</v>
      </c>
      <c r="M146" s="141" t="n">
        <v>325821021.433999</v>
      </c>
      <c r="N146" s="141" t="n">
        <v>303013549.933619</v>
      </c>
      <c r="O146" s="141" t="n">
        <v>281802601.438266</v>
      </c>
      <c r="P146" s="141" t="n">
        <v>262076419.337587</v>
      </c>
      <c r="Q146" s="141" t="n">
        <v>243731069.983956</v>
      </c>
      <c r="R146" s="141" t="n">
        <v>226669895.085079</v>
      </c>
      <c r="S146" s="141" t="n">
        <v>210803002.429124</v>
      </c>
      <c r="T146" s="141" t="n">
        <v>196046792.259085</v>
      </c>
      <c r="U146" s="141" t="n">
        <v>182323516.800949</v>
      </c>
      <c r="V146" s="141" t="n">
        <v>169560870.624883</v>
      </c>
      <c r="W146" s="141" t="n">
        <v>157691609.681141</v>
      </c>
      <c r="X146" s="141" t="n">
        <v>146653197.003461</v>
      </c>
      <c r="Y146" s="141" t="n">
        <v>136387473.213219</v>
      </c>
    </row>
    <row r="147" customFormat="false" ht="15" hidden="false" customHeight="false" outlineLevel="0" collapsed="false">
      <c r="A147" s="0" t="s">
        <v>1075</v>
      </c>
      <c r="B147" s="0" t="s">
        <v>1888</v>
      </c>
      <c r="C147" s="20" t="s">
        <v>378</v>
      </c>
      <c r="D147" s="20" t="s">
        <v>1076</v>
      </c>
      <c r="E147" s="141" t="n">
        <v>300000000</v>
      </c>
      <c r="F147" s="141" t="n">
        <v>285000000</v>
      </c>
      <c r="G147" s="141" t="n">
        <v>265050000</v>
      </c>
      <c r="H147" s="141" t="n">
        <v>246496500</v>
      </c>
      <c r="I147" s="141" t="n">
        <v>229241745</v>
      </c>
      <c r="J147" s="141" t="n">
        <v>213194822.85</v>
      </c>
      <c r="K147" s="141" t="n">
        <v>198271185.2505</v>
      </c>
      <c r="L147" s="141" t="n">
        <v>184392202.282965</v>
      </c>
      <c r="M147" s="141" t="n">
        <v>171484748.123158</v>
      </c>
      <c r="N147" s="141" t="n">
        <v>159480815.754536</v>
      </c>
      <c r="O147" s="141" t="n">
        <v>148317158.651719</v>
      </c>
      <c r="P147" s="141" t="n">
        <v>137934957.546099</v>
      </c>
      <c r="Q147" s="141" t="n">
        <v>128279510.517872</v>
      </c>
      <c r="R147" s="141" t="n">
        <v>119299944.781621</v>
      </c>
      <c r="S147" s="141" t="n">
        <v>110948948.646907</v>
      </c>
      <c r="T147" s="141" t="n">
        <v>103182522.241624</v>
      </c>
      <c r="U147" s="141" t="n">
        <v>95959745.6847101</v>
      </c>
      <c r="V147" s="141" t="n">
        <v>89242563.4867804</v>
      </c>
      <c r="W147" s="141" t="n">
        <v>82995584.0427058</v>
      </c>
      <c r="X147" s="141" t="n">
        <v>77185893.1597164</v>
      </c>
      <c r="Y147" s="141" t="n">
        <v>71782880.6385362</v>
      </c>
    </row>
    <row r="148" customFormat="false" ht="15" hidden="false" customHeight="false" outlineLevel="0" collapsed="false">
      <c r="A148" s="0" t="s">
        <v>1077</v>
      </c>
      <c r="B148" s="0" t="s">
        <v>1889</v>
      </c>
      <c r="C148" s="20" t="s">
        <v>378</v>
      </c>
      <c r="D148" s="20" t="s">
        <v>1078</v>
      </c>
      <c r="E148" s="141" t="n">
        <v>1050000000</v>
      </c>
      <c r="F148" s="141" t="n">
        <v>997500000</v>
      </c>
      <c r="G148" s="141" t="n">
        <v>927675000</v>
      </c>
      <c r="H148" s="141" t="n">
        <v>862737750</v>
      </c>
      <c r="I148" s="141" t="n">
        <v>802346107.5</v>
      </c>
      <c r="J148" s="141" t="n">
        <v>746181879.975</v>
      </c>
      <c r="K148" s="141" t="n">
        <v>693949148.37675</v>
      </c>
      <c r="L148" s="141" t="n">
        <v>645372707.990378</v>
      </c>
      <c r="M148" s="141" t="n">
        <v>600196618.431051</v>
      </c>
      <c r="N148" s="141" t="n">
        <v>558182855.140878</v>
      </c>
      <c r="O148" s="141" t="n">
        <v>519110055.281016</v>
      </c>
      <c r="P148" s="141" t="n">
        <v>482772351.411345</v>
      </c>
      <c r="Q148" s="141" t="n">
        <v>448978286.812551</v>
      </c>
      <c r="R148" s="141" t="n">
        <v>417549806.735673</v>
      </c>
      <c r="S148" s="141" t="n">
        <v>388321320.264175</v>
      </c>
      <c r="T148" s="141" t="n">
        <v>361138827.845683</v>
      </c>
      <c r="U148" s="141" t="n">
        <v>335859109.896485</v>
      </c>
      <c r="V148" s="141" t="n">
        <v>312348972.203731</v>
      </c>
      <c r="W148" s="141" t="n">
        <v>290484544.14947</v>
      </c>
      <c r="X148" s="141" t="n">
        <v>270150626.059007</v>
      </c>
      <c r="Y148" s="141" t="n">
        <v>251240082.234877</v>
      </c>
    </row>
    <row r="149" customFormat="false" ht="15" hidden="false" customHeight="false" outlineLevel="0" collapsed="false">
      <c r="A149" s="0" t="s">
        <v>1079</v>
      </c>
      <c r="B149" s="0" t="s">
        <v>1890</v>
      </c>
      <c r="C149" s="20" t="s">
        <v>378</v>
      </c>
      <c r="D149" s="20" t="s">
        <v>1080</v>
      </c>
      <c r="E149" s="141" t="n">
        <v>417000000</v>
      </c>
      <c r="F149" s="141" t="n">
        <v>396150000</v>
      </c>
      <c r="G149" s="141" t="n">
        <v>368419500</v>
      </c>
      <c r="H149" s="141" t="n">
        <v>342630135</v>
      </c>
      <c r="I149" s="141" t="n">
        <v>318646025.55</v>
      </c>
      <c r="J149" s="141" t="n">
        <v>296340803.7615</v>
      </c>
      <c r="K149" s="141" t="n">
        <v>275596947.498195</v>
      </c>
      <c r="L149" s="141" t="n">
        <v>256305161.173321</v>
      </c>
      <c r="M149" s="141" t="n">
        <v>238363799.891189</v>
      </c>
      <c r="N149" s="141" t="n">
        <v>221678333.898806</v>
      </c>
      <c r="O149" s="141" t="n">
        <v>206160850.525889</v>
      </c>
      <c r="P149" s="141" t="n">
        <v>191729590.989077</v>
      </c>
      <c r="Q149" s="141" t="n">
        <v>178308519.619842</v>
      </c>
      <c r="R149" s="141" t="n">
        <v>165826923.246453</v>
      </c>
      <c r="S149" s="141" t="n">
        <v>154219038.619201</v>
      </c>
      <c r="T149" s="141" t="n">
        <v>143423705.915857</v>
      </c>
      <c r="U149" s="141" t="n">
        <v>133384046.501747</v>
      </c>
      <c r="V149" s="141" t="n">
        <v>124047163.246625</v>
      </c>
      <c r="W149" s="141" t="n">
        <v>115363861.819361</v>
      </c>
      <c r="X149" s="141" t="n">
        <v>107288391.492006</v>
      </c>
      <c r="Y149" s="141" t="n">
        <v>99778204.0875653</v>
      </c>
    </row>
    <row r="150" customFormat="false" ht="15" hidden="false" customHeight="false" outlineLevel="0" collapsed="false">
      <c r="A150" s="0" t="s">
        <v>1081</v>
      </c>
      <c r="B150" s="0" t="s">
        <v>1891</v>
      </c>
      <c r="C150" s="20" t="s">
        <v>378</v>
      </c>
      <c r="D150" s="20" t="s">
        <v>1082</v>
      </c>
      <c r="E150" s="141" t="n">
        <v>359000000</v>
      </c>
      <c r="F150" s="141" t="n">
        <v>341050000</v>
      </c>
      <c r="G150" s="141" t="n">
        <v>317176500</v>
      </c>
      <c r="H150" s="141" t="n">
        <v>294974145</v>
      </c>
      <c r="I150" s="141" t="n">
        <v>274325954.85</v>
      </c>
      <c r="J150" s="141" t="n">
        <v>255123138.0105</v>
      </c>
      <c r="K150" s="141" t="n">
        <v>237264518.349765</v>
      </c>
      <c r="L150" s="141" t="n">
        <v>220656002.065281</v>
      </c>
      <c r="M150" s="141" t="n">
        <v>205210081.920712</v>
      </c>
      <c r="N150" s="141" t="n">
        <v>190845376.186262</v>
      </c>
      <c r="O150" s="141" t="n">
        <v>177486199.853224</v>
      </c>
      <c r="P150" s="141" t="n">
        <v>165062165.863498</v>
      </c>
      <c r="Q150" s="141" t="n">
        <v>153507814.253053</v>
      </c>
      <c r="R150" s="141" t="n">
        <v>142762267.255339</v>
      </c>
      <c r="S150" s="141" t="n">
        <v>132768908.547466</v>
      </c>
      <c r="T150" s="141" t="n">
        <v>123475084.949143</v>
      </c>
      <c r="U150" s="141" t="n">
        <v>114831829.002703</v>
      </c>
      <c r="V150" s="141" t="n">
        <v>106793600.972514</v>
      </c>
      <c r="W150" s="141" t="n">
        <v>99318048.9044379</v>
      </c>
      <c r="X150" s="141" t="n">
        <v>92365785.4811273</v>
      </c>
      <c r="Y150" s="141" t="n">
        <v>85900180.4974483</v>
      </c>
    </row>
    <row r="151" customFormat="false" ht="15" hidden="false" customHeight="false" outlineLevel="0" collapsed="false">
      <c r="A151" s="0" t="s">
        <v>1083</v>
      </c>
      <c r="B151" s="0" t="s">
        <v>1892</v>
      </c>
      <c r="C151" s="20" t="s">
        <v>378</v>
      </c>
      <c r="D151" s="20" t="s">
        <v>1084</v>
      </c>
      <c r="E151" s="141" t="n">
        <v>387000000</v>
      </c>
      <c r="F151" s="141" t="n">
        <v>367650000</v>
      </c>
      <c r="G151" s="141" t="n">
        <v>341914500</v>
      </c>
      <c r="H151" s="141" t="n">
        <v>317980485</v>
      </c>
      <c r="I151" s="141" t="n">
        <v>295721851.05</v>
      </c>
      <c r="J151" s="141" t="n">
        <v>275021321.4765</v>
      </c>
      <c r="K151" s="141" t="n">
        <v>255769828.973145</v>
      </c>
      <c r="L151" s="141" t="n">
        <v>237865940.945025</v>
      </c>
      <c r="M151" s="141" t="n">
        <v>221215325.078873</v>
      </c>
      <c r="N151" s="141" t="n">
        <v>205730252.323352</v>
      </c>
      <c r="O151" s="141" t="n">
        <v>191329134.660717</v>
      </c>
      <c r="P151" s="141" t="n">
        <v>177936095.234467</v>
      </c>
      <c r="Q151" s="141" t="n">
        <v>165480568.568055</v>
      </c>
      <c r="R151" s="141" t="n">
        <v>153896928.768291</v>
      </c>
      <c r="S151" s="141" t="n">
        <v>143124143.75451</v>
      </c>
      <c r="T151" s="141" t="n">
        <v>133105453.691695</v>
      </c>
      <c r="U151" s="141" t="n">
        <v>123788071.933276</v>
      </c>
      <c r="V151" s="141" t="n">
        <v>115122906.897947</v>
      </c>
      <c r="W151" s="141" t="n">
        <v>107064303.41509</v>
      </c>
      <c r="X151" s="141" t="n">
        <v>99569802.1760341</v>
      </c>
      <c r="Y151" s="141" t="n">
        <v>92599916.0237117</v>
      </c>
    </row>
    <row r="152" customFormat="false" ht="15" hidden="false" customHeight="false" outlineLevel="0" collapsed="false">
      <c r="A152" s="0" t="s">
        <v>1085</v>
      </c>
      <c r="B152" s="0" t="s">
        <v>1893</v>
      </c>
      <c r="C152" s="20" t="s">
        <v>378</v>
      </c>
      <c r="D152" s="20" t="s">
        <v>1086</v>
      </c>
      <c r="E152" s="141" t="n">
        <v>457000000</v>
      </c>
      <c r="F152" s="141" t="n">
        <v>434150000</v>
      </c>
      <c r="G152" s="141" t="n">
        <v>403759500</v>
      </c>
      <c r="H152" s="141" t="n">
        <v>375496335</v>
      </c>
      <c r="I152" s="141" t="n">
        <v>349211591.55</v>
      </c>
      <c r="J152" s="141" t="n">
        <v>324766780.1415</v>
      </c>
      <c r="K152" s="141" t="n">
        <v>302033105.531595</v>
      </c>
      <c r="L152" s="141" t="n">
        <v>280890788.144383</v>
      </c>
      <c r="M152" s="141" t="n">
        <v>261228432.974277</v>
      </c>
      <c r="N152" s="141" t="n">
        <v>242942442.666077</v>
      </c>
      <c r="O152" s="141" t="n">
        <v>225936471.679452</v>
      </c>
      <c r="P152" s="141" t="n">
        <v>210120918.66189</v>
      </c>
      <c r="Q152" s="141" t="n">
        <v>195412454.355558</v>
      </c>
      <c r="R152" s="141" t="n">
        <v>181733582.550669</v>
      </c>
      <c r="S152" s="141" t="n">
        <v>169012231.772122</v>
      </c>
      <c r="T152" s="141" t="n">
        <v>157181375.548074</v>
      </c>
      <c r="U152" s="141" t="n">
        <v>146178679.259708</v>
      </c>
      <c r="V152" s="141" t="n">
        <v>135946171.711529</v>
      </c>
      <c r="W152" s="141" t="n">
        <v>126429939.691722</v>
      </c>
      <c r="X152" s="141" t="n">
        <v>117579843.913301</v>
      </c>
      <c r="Y152" s="141" t="n">
        <v>109349254.83937</v>
      </c>
    </row>
    <row r="153" customFormat="false" ht="15" hidden="false" customHeight="false" outlineLevel="0" collapsed="false">
      <c r="A153" s="0" t="s">
        <v>1087</v>
      </c>
      <c r="B153" s="0" t="s">
        <v>1894</v>
      </c>
      <c r="C153" s="20" t="s">
        <v>378</v>
      </c>
      <c r="D153" s="20" t="s">
        <v>1088</v>
      </c>
      <c r="E153" s="141" t="n">
        <v>479000000</v>
      </c>
      <c r="F153" s="141" t="n">
        <v>455050000</v>
      </c>
      <c r="G153" s="141" t="n">
        <v>423196500</v>
      </c>
      <c r="H153" s="141" t="n">
        <v>393572745</v>
      </c>
      <c r="I153" s="141" t="n">
        <v>366022652.85</v>
      </c>
      <c r="J153" s="141" t="n">
        <v>340401067.1505</v>
      </c>
      <c r="K153" s="141" t="n">
        <v>316572992.449965</v>
      </c>
      <c r="L153" s="141" t="n">
        <v>294412882.978468</v>
      </c>
      <c r="M153" s="141" t="n">
        <v>273803981.169975</v>
      </c>
      <c r="N153" s="141" t="n">
        <v>254637702.488077</v>
      </c>
      <c r="O153" s="141" t="n">
        <v>236813063.313911</v>
      </c>
      <c r="P153" s="141" t="n">
        <v>220236148.881937</v>
      </c>
      <c r="Q153" s="141" t="n">
        <v>204819618.460202</v>
      </c>
      <c r="R153" s="141" t="n">
        <v>190482245.167988</v>
      </c>
      <c r="S153" s="141" t="n">
        <v>177148488.006229</v>
      </c>
      <c r="T153" s="141" t="n">
        <v>164748093.845793</v>
      </c>
      <c r="U153" s="141" t="n">
        <v>153215727.276587</v>
      </c>
      <c r="V153" s="141" t="n">
        <v>142490626.367226</v>
      </c>
      <c r="W153" s="141" t="n">
        <v>132516282.52152</v>
      </c>
      <c r="X153" s="141" t="n">
        <v>123240142.745014</v>
      </c>
      <c r="Y153" s="141" t="n">
        <v>114613332.752863</v>
      </c>
    </row>
    <row r="154" customFormat="false" ht="15" hidden="false" customHeight="false" outlineLevel="0" collapsed="false">
      <c r="A154" s="0" t="s">
        <v>1089</v>
      </c>
      <c r="B154" s="0" t="s">
        <v>1895</v>
      </c>
      <c r="C154" s="20" t="s">
        <v>378</v>
      </c>
      <c r="D154" s="20" t="s">
        <v>1090</v>
      </c>
      <c r="E154" s="141" t="n">
        <v>429000000</v>
      </c>
      <c r="F154" s="141" t="n">
        <v>407550000</v>
      </c>
      <c r="G154" s="141" t="n">
        <v>379021500</v>
      </c>
      <c r="H154" s="141" t="n">
        <v>352489995</v>
      </c>
      <c r="I154" s="141" t="n">
        <v>327815695.35</v>
      </c>
      <c r="J154" s="141" t="n">
        <v>304868596.6755</v>
      </c>
      <c r="K154" s="141" t="n">
        <v>283527794.908215</v>
      </c>
      <c r="L154" s="141" t="n">
        <v>263680849.26464</v>
      </c>
      <c r="M154" s="141" t="n">
        <v>245223189.816115</v>
      </c>
      <c r="N154" s="141" t="n">
        <v>228057566.528987</v>
      </c>
      <c r="O154" s="141" t="n">
        <v>212093536.871958</v>
      </c>
      <c r="P154" s="141" t="n">
        <v>197246989.290921</v>
      </c>
      <c r="Q154" s="141" t="n">
        <v>183439700.040557</v>
      </c>
      <c r="R154" s="141" t="n">
        <v>170598921.037718</v>
      </c>
      <c r="S154" s="141" t="n">
        <v>158656996.565077</v>
      </c>
      <c r="T154" s="141" t="n">
        <v>147551006.805522</v>
      </c>
      <c r="U154" s="141" t="n">
        <v>137222436.329135</v>
      </c>
      <c r="V154" s="141" t="n">
        <v>127616865.786096</v>
      </c>
      <c r="W154" s="141" t="n">
        <v>118683685.181069</v>
      </c>
      <c r="X154" s="141" t="n">
        <v>110375827.218394</v>
      </c>
      <c r="Y154" s="141" t="n">
        <v>102649519.313107</v>
      </c>
    </row>
    <row r="155" customFormat="false" ht="15" hidden="false" customHeight="false" outlineLevel="0" collapsed="false">
      <c r="A155" s="0" t="s">
        <v>1091</v>
      </c>
      <c r="B155" s="0" t="s">
        <v>1896</v>
      </c>
      <c r="C155" s="20" t="s">
        <v>378</v>
      </c>
      <c r="D155" s="20" t="s">
        <v>1092</v>
      </c>
      <c r="E155" s="141" t="n">
        <v>439000000</v>
      </c>
      <c r="F155" s="141" t="n">
        <v>417050000</v>
      </c>
      <c r="G155" s="141" t="n">
        <v>387856500</v>
      </c>
      <c r="H155" s="141" t="n">
        <v>360706545</v>
      </c>
      <c r="I155" s="141" t="n">
        <v>335457086.85</v>
      </c>
      <c r="J155" s="141" t="n">
        <v>311975090.7705</v>
      </c>
      <c r="K155" s="141" t="n">
        <v>290136834.416565</v>
      </c>
      <c r="L155" s="141" t="n">
        <v>269827256.007406</v>
      </c>
      <c r="M155" s="141" t="n">
        <v>250939348.086887</v>
      </c>
      <c r="N155" s="141" t="n">
        <v>233373593.720805</v>
      </c>
      <c r="O155" s="141" t="n">
        <v>217037442.160349</v>
      </c>
      <c r="P155" s="141" t="n">
        <v>201844821.209124</v>
      </c>
      <c r="Q155" s="141" t="n">
        <v>187715683.724486</v>
      </c>
      <c r="R155" s="141" t="n">
        <v>174575585.863772</v>
      </c>
      <c r="S155" s="141" t="n">
        <v>162355294.853308</v>
      </c>
      <c r="T155" s="141" t="n">
        <v>150990424.213576</v>
      </c>
      <c r="U155" s="141" t="n">
        <v>140421094.518626</v>
      </c>
      <c r="V155" s="141" t="n">
        <v>130591617.902322</v>
      </c>
      <c r="W155" s="141" t="n">
        <v>121450204.649159</v>
      </c>
      <c r="X155" s="141" t="n">
        <v>112948690.323718</v>
      </c>
      <c r="Y155" s="141" t="n">
        <v>105042282.001058</v>
      </c>
    </row>
    <row r="156" customFormat="false" ht="15" hidden="false" customHeight="false" outlineLevel="0" collapsed="false">
      <c r="A156" s="0" t="s">
        <v>1093</v>
      </c>
      <c r="B156" s="0" t="s">
        <v>1897</v>
      </c>
      <c r="C156" s="20" t="s">
        <v>378</v>
      </c>
      <c r="D156" s="20" t="s">
        <v>1094</v>
      </c>
      <c r="E156" s="141" t="n">
        <v>387000000</v>
      </c>
      <c r="F156" s="141" t="n">
        <v>367650000</v>
      </c>
      <c r="G156" s="141" t="n">
        <v>341914500</v>
      </c>
      <c r="H156" s="141" t="n">
        <v>317980485</v>
      </c>
      <c r="I156" s="141" t="n">
        <v>295721851.05</v>
      </c>
      <c r="J156" s="141" t="n">
        <v>275021321.4765</v>
      </c>
      <c r="K156" s="141" t="n">
        <v>255769828.973145</v>
      </c>
      <c r="L156" s="141" t="n">
        <v>237865940.945025</v>
      </c>
      <c r="M156" s="141" t="n">
        <v>221215325.078873</v>
      </c>
      <c r="N156" s="141" t="n">
        <v>205730252.323352</v>
      </c>
      <c r="O156" s="141" t="n">
        <v>191329134.660717</v>
      </c>
      <c r="P156" s="141" t="n">
        <v>177936095.234467</v>
      </c>
      <c r="Q156" s="141" t="n">
        <v>165480568.568055</v>
      </c>
      <c r="R156" s="141" t="n">
        <v>153896928.768291</v>
      </c>
      <c r="S156" s="141" t="n">
        <v>143124143.75451</v>
      </c>
      <c r="T156" s="141" t="n">
        <v>133105453.691695</v>
      </c>
      <c r="U156" s="141" t="n">
        <v>123788071.933276</v>
      </c>
      <c r="V156" s="141" t="n">
        <v>115122906.897947</v>
      </c>
      <c r="W156" s="141" t="n">
        <v>107064303.41509</v>
      </c>
      <c r="X156" s="141" t="n">
        <v>99569802.1760341</v>
      </c>
      <c r="Y156" s="141" t="n">
        <v>92599916.0237117</v>
      </c>
    </row>
    <row r="157" customFormat="false" ht="15" hidden="false" customHeight="false" outlineLevel="0" collapsed="false">
      <c r="A157" s="0" t="s">
        <v>1095</v>
      </c>
      <c r="B157" s="0" t="s">
        <v>1898</v>
      </c>
      <c r="C157" s="20" t="s">
        <v>378</v>
      </c>
      <c r="D157" s="20" t="s">
        <v>1096</v>
      </c>
      <c r="E157" s="141" t="n">
        <v>399000000</v>
      </c>
      <c r="F157" s="141" t="n">
        <v>379050000</v>
      </c>
      <c r="G157" s="141" t="n">
        <v>352516500</v>
      </c>
      <c r="H157" s="141" t="n">
        <v>327840345</v>
      </c>
      <c r="I157" s="141" t="n">
        <v>304891520.85</v>
      </c>
      <c r="J157" s="141" t="n">
        <v>283549114.3905</v>
      </c>
      <c r="K157" s="141" t="n">
        <v>263700676.383165</v>
      </c>
      <c r="L157" s="141" t="n">
        <v>245241629.036343</v>
      </c>
      <c r="M157" s="141" t="n">
        <v>228074715.003799</v>
      </c>
      <c r="N157" s="141" t="n">
        <v>212109484.953534</v>
      </c>
      <c r="O157" s="141" t="n">
        <v>197261821.006786</v>
      </c>
      <c r="P157" s="141" t="n">
        <v>183453493.536311</v>
      </c>
      <c r="Q157" s="141" t="n">
        <v>170611748.988769</v>
      </c>
      <c r="R157" s="141" t="n">
        <v>158668926.559556</v>
      </c>
      <c r="S157" s="141" t="n">
        <v>147562101.700387</v>
      </c>
      <c r="T157" s="141" t="n">
        <v>137232754.58136</v>
      </c>
      <c r="U157" s="141" t="n">
        <v>127626461.760664</v>
      </c>
      <c r="V157" s="141" t="n">
        <v>118692609.437418</v>
      </c>
      <c r="W157" s="141" t="n">
        <v>110384126.776799</v>
      </c>
      <c r="X157" s="141" t="n">
        <v>102657237.902423</v>
      </c>
      <c r="Y157" s="141" t="n">
        <v>95471231.2492532</v>
      </c>
    </row>
    <row r="158" customFormat="false" ht="15" hidden="false" customHeight="false" outlineLevel="0" collapsed="false">
      <c r="A158" s="0" t="s">
        <v>1097</v>
      </c>
      <c r="B158" s="0" t="s">
        <v>1899</v>
      </c>
      <c r="C158" s="20" t="s">
        <v>378</v>
      </c>
      <c r="D158" s="20" t="s">
        <v>563</v>
      </c>
      <c r="E158" s="141" t="n">
        <v>520000000</v>
      </c>
      <c r="F158" s="141" t="n">
        <v>494000000</v>
      </c>
      <c r="G158" s="141" t="n">
        <v>459420000</v>
      </c>
      <c r="H158" s="141" t="n">
        <v>427260600</v>
      </c>
      <c r="I158" s="141" t="n">
        <v>397352358</v>
      </c>
      <c r="J158" s="141" t="n">
        <v>369537692.94</v>
      </c>
      <c r="K158" s="141" t="n">
        <v>343670054.4342</v>
      </c>
      <c r="L158" s="141" t="n">
        <v>319613150.623806</v>
      </c>
      <c r="M158" s="141" t="n">
        <v>297240230.08014</v>
      </c>
      <c r="N158" s="141" t="n">
        <v>276433413.97453</v>
      </c>
      <c r="O158" s="141" t="n">
        <v>257083074.996313</v>
      </c>
      <c r="P158" s="141" t="n">
        <v>239087259.746571</v>
      </c>
      <c r="Q158" s="141" t="n">
        <v>222351151.564311</v>
      </c>
      <c r="R158" s="141" t="n">
        <v>206786570.954809</v>
      </c>
      <c r="S158" s="141" t="n">
        <v>192311510.987973</v>
      </c>
      <c r="T158" s="141" t="n">
        <v>178849705.218814</v>
      </c>
      <c r="U158" s="141" t="n">
        <v>166330225.853497</v>
      </c>
      <c r="V158" s="141" t="n">
        <v>154687110.043753</v>
      </c>
      <c r="W158" s="141" t="n">
        <v>143859012.34069</v>
      </c>
      <c r="X158" s="141" t="n">
        <v>133788881.476842</v>
      </c>
      <c r="Y158" s="141" t="n">
        <v>124423659.773463</v>
      </c>
    </row>
    <row r="159" customFormat="false" ht="15" hidden="false" customHeight="false" outlineLevel="0" collapsed="false">
      <c r="A159" s="0" t="s">
        <v>1098</v>
      </c>
      <c r="B159" s="0" t="s">
        <v>1900</v>
      </c>
      <c r="C159" s="20" t="s">
        <v>378</v>
      </c>
      <c r="D159" s="20" t="s">
        <v>1099</v>
      </c>
      <c r="E159" s="141" t="n">
        <v>619000000</v>
      </c>
      <c r="F159" s="141" t="n">
        <v>588050000</v>
      </c>
      <c r="G159" s="141" t="n">
        <v>546886500</v>
      </c>
      <c r="H159" s="141" t="n">
        <v>508604445</v>
      </c>
      <c r="I159" s="141" t="n">
        <v>473002133.85</v>
      </c>
      <c r="J159" s="141" t="n">
        <v>439891984.4805</v>
      </c>
      <c r="K159" s="141" t="n">
        <v>409099545.566865</v>
      </c>
      <c r="L159" s="141" t="n">
        <v>380462577.377185</v>
      </c>
      <c r="M159" s="141" t="n">
        <v>353830196.960782</v>
      </c>
      <c r="N159" s="141" t="n">
        <v>329062083.173527</v>
      </c>
      <c r="O159" s="141" t="n">
        <v>306027737.35138</v>
      </c>
      <c r="P159" s="141" t="n">
        <v>284605795.736783</v>
      </c>
      <c r="Q159" s="141" t="n">
        <v>264683390.035209</v>
      </c>
      <c r="R159" s="141" t="n">
        <v>246155552.732744</v>
      </c>
      <c r="S159" s="141" t="n">
        <v>228924664.041452</v>
      </c>
      <c r="T159" s="141" t="n">
        <v>212899937.55855</v>
      </c>
      <c r="U159" s="141" t="n">
        <v>197996941.929452</v>
      </c>
      <c r="V159" s="141" t="n">
        <v>184137155.99439</v>
      </c>
      <c r="W159" s="141" t="n">
        <v>171247555.074783</v>
      </c>
      <c r="X159" s="141" t="n">
        <v>159260226.219548</v>
      </c>
      <c r="Y159" s="141" t="n">
        <v>148112010.38418</v>
      </c>
    </row>
    <row r="160" customFormat="false" ht="15" hidden="false" customHeight="false" outlineLevel="0" collapsed="false">
      <c r="A160" s="0" t="s">
        <v>1100</v>
      </c>
      <c r="B160" s="0" t="s">
        <v>1901</v>
      </c>
      <c r="C160" s="20" t="s">
        <v>378</v>
      </c>
      <c r="D160" s="20" t="s">
        <v>565</v>
      </c>
      <c r="E160" s="141" t="n">
        <v>700000000</v>
      </c>
      <c r="F160" s="141" t="n">
        <v>665000000</v>
      </c>
      <c r="G160" s="141" t="n">
        <v>618450000</v>
      </c>
      <c r="H160" s="141" t="n">
        <v>575158500</v>
      </c>
      <c r="I160" s="141" t="n">
        <v>534897405</v>
      </c>
      <c r="J160" s="141" t="n">
        <v>497454586.65</v>
      </c>
      <c r="K160" s="141" t="n">
        <v>462632765.5845</v>
      </c>
      <c r="L160" s="141" t="n">
        <v>430248471.993585</v>
      </c>
      <c r="M160" s="141" t="n">
        <v>400131078.954034</v>
      </c>
      <c r="N160" s="141" t="n">
        <v>372121903.427252</v>
      </c>
      <c r="O160" s="141" t="n">
        <v>346073370.187344</v>
      </c>
      <c r="P160" s="141" t="n">
        <v>321848234.27423</v>
      </c>
      <c r="Q160" s="141" t="n">
        <v>299318857.875034</v>
      </c>
      <c r="R160" s="141" t="n">
        <v>278366537.823782</v>
      </c>
      <c r="S160" s="141" t="n">
        <v>258880880.176117</v>
      </c>
      <c r="T160" s="141" t="n">
        <v>240759218.563789</v>
      </c>
      <c r="U160" s="141" t="n">
        <v>223906073.264324</v>
      </c>
      <c r="V160" s="141" t="n">
        <v>208232648.135821</v>
      </c>
      <c r="W160" s="141" t="n">
        <v>193656362.766313</v>
      </c>
      <c r="X160" s="141" t="n">
        <v>180100417.372672</v>
      </c>
      <c r="Y160" s="141" t="n">
        <v>167493388.156585</v>
      </c>
    </row>
    <row r="161" customFormat="false" ht="15" hidden="false" customHeight="false" outlineLevel="0" collapsed="false">
      <c r="A161" s="0" t="s">
        <v>1101</v>
      </c>
      <c r="B161" s="0" t="s">
        <v>1902</v>
      </c>
      <c r="C161" s="20" t="s">
        <v>378</v>
      </c>
      <c r="D161" s="20" t="s">
        <v>1102</v>
      </c>
      <c r="E161" s="141" t="n">
        <v>1300000000</v>
      </c>
      <c r="F161" s="141" t="n">
        <v>1235000000</v>
      </c>
      <c r="G161" s="141" t="n">
        <v>1148550000</v>
      </c>
      <c r="H161" s="141" t="n">
        <v>1068151500</v>
      </c>
      <c r="I161" s="141" t="n">
        <v>993380895</v>
      </c>
      <c r="J161" s="141" t="n">
        <v>923844232.35</v>
      </c>
      <c r="K161" s="141" t="n">
        <v>859175136.0855</v>
      </c>
      <c r="L161" s="141" t="n">
        <v>799032876.559515</v>
      </c>
      <c r="M161" s="141" t="n">
        <v>743100575.200349</v>
      </c>
      <c r="N161" s="141" t="n">
        <v>691083534.936325</v>
      </c>
      <c r="O161" s="141" t="n">
        <v>642707687.490782</v>
      </c>
      <c r="P161" s="141" t="n">
        <v>597718149.366427</v>
      </c>
      <c r="Q161" s="141" t="n">
        <v>555877878.910778</v>
      </c>
      <c r="R161" s="141" t="n">
        <v>516966427.387023</v>
      </c>
      <c r="S161" s="141" t="n">
        <v>480778777.469931</v>
      </c>
      <c r="T161" s="141" t="n">
        <v>447124263.047036</v>
      </c>
      <c r="U161" s="141" t="n">
        <v>415825564.633744</v>
      </c>
      <c r="V161" s="141" t="n">
        <v>386717775.109382</v>
      </c>
      <c r="W161" s="141" t="n">
        <v>359647530.851725</v>
      </c>
      <c r="X161" s="141" t="n">
        <v>334472203.692104</v>
      </c>
      <c r="Y161" s="141" t="n">
        <v>311059149.433657</v>
      </c>
    </row>
    <row r="162" customFormat="false" ht="15" hidden="false" customHeight="false" outlineLevel="0" collapsed="false">
      <c r="A162" s="0" t="s">
        <v>1103</v>
      </c>
      <c r="B162" s="0" t="s">
        <v>1903</v>
      </c>
      <c r="C162" s="20" t="s">
        <v>378</v>
      </c>
      <c r="D162" s="20" t="s">
        <v>1104</v>
      </c>
      <c r="E162" s="141" t="n">
        <v>1050000000</v>
      </c>
      <c r="F162" s="141" t="n">
        <v>997500000</v>
      </c>
      <c r="G162" s="141" t="n">
        <v>927675000</v>
      </c>
      <c r="H162" s="141" t="n">
        <v>862737750</v>
      </c>
      <c r="I162" s="141" t="n">
        <v>802346107.5</v>
      </c>
      <c r="J162" s="141" t="n">
        <v>746181879.975</v>
      </c>
      <c r="K162" s="141" t="n">
        <v>693949148.37675</v>
      </c>
      <c r="L162" s="141" t="n">
        <v>645372707.990378</v>
      </c>
      <c r="M162" s="141" t="n">
        <v>600196618.431051</v>
      </c>
      <c r="N162" s="141" t="n">
        <v>558182855.140878</v>
      </c>
      <c r="O162" s="141" t="n">
        <v>519110055.281016</v>
      </c>
      <c r="P162" s="141" t="n">
        <v>482772351.411345</v>
      </c>
      <c r="Q162" s="141" t="n">
        <v>448978286.812551</v>
      </c>
      <c r="R162" s="141" t="n">
        <v>417549806.735673</v>
      </c>
      <c r="S162" s="141" t="n">
        <v>388321320.264175</v>
      </c>
      <c r="T162" s="141" t="n">
        <v>361138827.845683</v>
      </c>
      <c r="U162" s="141" t="n">
        <v>335859109.896485</v>
      </c>
      <c r="V162" s="141" t="n">
        <v>312348972.203731</v>
      </c>
      <c r="W162" s="141" t="n">
        <v>290484544.14947</v>
      </c>
      <c r="X162" s="141" t="n">
        <v>270150626.059007</v>
      </c>
      <c r="Y162" s="141" t="n">
        <v>251240082.234877</v>
      </c>
    </row>
    <row r="163" customFormat="false" ht="15" hidden="false" customHeight="false" outlineLevel="0" collapsed="false">
      <c r="A163" s="0" t="s">
        <v>1105</v>
      </c>
      <c r="B163" s="0" t="s">
        <v>1904</v>
      </c>
      <c r="C163" s="20" t="s">
        <v>378</v>
      </c>
      <c r="D163" s="20" t="s">
        <v>1106</v>
      </c>
      <c r="E163" s="141" t="n">
        <v>1120000000</v>
      </c>
      <c r="F163" s="141" t="n">
        <v>1064000000</v>
      </c>
      <c r="G163" s="141" t="n">
        <v>989520000</v>
      </c>
      <c r="H163" s="141" t="n">
        <v>920253600</v>
      </c>
      <c r="I163" s="141" t="n">
        <v>855835848</v>
      </c>
      <c r="J163" s="141" t="n">
        <v>795927338.64</v>
      </c>
      <c r="K163" s="141" t="n">
        <v>740212424.9352</v>
      </c>
      <c r="L163" s="141" t="n">
        <v>688397555.189736</v>
      </c>
      <c r="M163" s="141" t="n">
        <v>640209726.326455</v>
      </c>
      <c r="N163" s="141" t="n">
        <v>595395045.483603</v>
      </c>
      <c r="O163" s="141" t="n">
        <v>553717392.299751</v>
      </c>
      <c r="P163" s="141" t="n">
        <v>514957174.838768</v>
      </c>
      <c r="Q163" s="141" t="n">
        <v>478910172.600054</v>
      </c>
      <c r="R163" s="141" t="n">
        <v>445386460.518051</v>
      </c>
      <c r="S163" s="141" t="n">
        <v>414209408.281787</v>
      </c>
      <c r="T163" s="141" t="n">
        <v>385214749.702062</v>
      </c>
      <c r="U163" s="141" t="n">
        <v>358249717.222918</v>
      </c>
      <c r="V163" s="141" t="n">
        <v>333172237.017313</v>
      </c>
      <c r="W163" s="141" t="n">
        <v>309850180.426101</v>
      </c>
      <c r="X163" s="141" t="n">
        <v>288160667.796274</v>
      </c>
      <c r="Y163" s="141" t="n">
        <v>267989421.050535</v>
      </c>
    </row>
    <row r="164" customFormat="false" ht="15" hidden="false" customHeight="false" outlineLevel="0" collapsed="false">
      <c r="A164" s="0" t="s">
        <v>1107</v>
      </c>
      <c r="B164" s="0" t="s">
        <v>1905</v>
      </c>
      <c r="C164" s="20" t="s">
        <v>378</v>
      </c>
      <c r="D164" s="20" t="s">
        <v>1108</v>
      </c>
      <c r="E164" s="141" t="n">
        <v>999000000</v>
      </c>
      <c r="F164" s="141" t="n">
        <v>949050000</v>
      </c>
      <c r="G164" s="141" t="n">
        <v>882616500</v>
      </c>
      <c r="H164" s="141" t="n">
        <v>820833345</v>
      </c>
      <c r="I164" s="141" t="n">
        <v>763375010.85</v>
      </c>
      <c r="J164" s="141" t="n">
        <v>709938760.0905</v>
      </c>
      <c r="K164" s="141" t="n">
        <v>660243046.884165</v>
      </c>
      <c r="L164" s="141" t="n">
        <v>614026033.602274</v>
      </c>
      <c r="M164" s="141" t="n">
        <v>571044211.250114</v>
      </c>
      <c r="N164" s="141" t="n">
        <v>531071116.462606</v>
      </c>
      <c r="O164" s="141" t="n">
        <v>493896138.310224</v>
      </c>
      <c r="P164" s="141" t="n">
        <v>459323408.628508</v>
      </c>
      <c r="Q164" s="141" t="n">
        <v>427170770.024513</v>
      </c>
      <c r="R164" s="141" t="n">
        <v>397268816.122797</v>
      </c>
      <c r="S164" s="141" t="n">
        <v>369459998.994201</v>
      </c>
      <c r="T164" s="141" t="n">
        <v>343597799.064607</v>
      </c>
      <c r="U164" s="141" t="n">
        <v>319545953.130085</v>
      </c>
      <c r="V164" s="141" t="n">
        <v>297177736.410979</v>
      </c>
      <c r="W164" s="141" t="n">
        <v>276375294.86221</v>
      </c>
      <c r="X164" s="141" t="n">
        <v>257029024.221856</v>
      </c>
      <c r="Y164" s="141" t="n">
        <v>239036992.526326</v>
      </c>
    </row>
    <row r="165" customFormat="false" ht="15" hidden="false" customHeight="false" outlineLevel="0" collapsed="false">
      <c r="A165" s="0" t="s">
        <v>1109</v>
      </c>
      <c r="B165" s="0" t="s">
        <v>1906</v>
      </c>
      <c r="C165" s="20" t="s">
        <v>378</v>
      </c>
      <c r="D165" s="20" t="s">
        <v>1110</v>
      </c>
      <c r="E165" s="141" t="n">
        <v>1070000000</v>
      </c>
      <c r="F165" s="141" t="n">
        <v>1016500000</v>
      </c>
      <c r="G165" s="141" t="n">
        <v>945345000</v>
      </c>
      <c r="H165" s="141" t="n">
        <v>879170850</v>
      </c>
      <c r="I165" s="141" t="n">
        <v>817628890.5</v>
      </c>
      <c r="J165" s="141" t="n">
        <v>760394868.165</v>
      </c>
      <c r="K165" s="141" t="n">
        <v>707167227.39345</v>
      </c>
      <c r="L165" s="141" t="n">
        <v>657665521.475909</v>
      </c>
      <c r="M165" s="141" t="n">
        <v>611628934.972595</v>
      </c>
      <c r="N165" s="141" t="n">
        <v>568814909.524513</v>
      </c>
      <c r="O165" s="141" t="n">
        <v>528997865.857798</v>
      </c>
      <c r="P165" s="141" t="n">
        <v>491968015.247752</v>
      </c>
      <c r="Q165" s="141" t="n">
        <v>457530254.180409</v>
      </c>
      <c r="R165" s="141" t="n">
        <v>425503136.387781</v>
      </c>
      <c r="S165" s="141" t="n">
        <v>395717916.840636</v>
      </c>
      <c r="T165" s="141" t="n">
        <v>368017662.661791</v>
      </c>
      <c r="U165" s="141" t="n">
        <v>342256426.275466</v>
      </c>
      <c r="V165" s="141" t="n">
        <v>318298476.436183</v>
      </c>
      <c r="W165" s="141" t="n">
        <v>296017583.085651</v>
      </c>
      <c r="X165" s="141" t="n">
        <v>275296352.269655</v>
      </c>
      <c r="Y165" s="141" t="n">
        <v>256025607.610779</v>
      </c>
    </row>
    <row r="166" customFormat="false" ht="15" hidden="false" customHeight="false" outlineLevel="0" collapsed="false">
      <c r="A166" s="0" t="s">
        <v>1111</v>
      </c>
      <c r="B166" s="0" t="s">
        <v>1907</v>
      </c>
      <c r="C166" s="20" t="s">
        <v>378</v>
      </c>
      <c r="D166" s="20" t="s">
        <v>1112</v>
      </c>
      <c r="E166" s="141" t="n">
        <v>1250000000</v>
      </c>
      <c r="F166" s="141" t="n">
        <v>1187500000</v>
      </c>
      <c r="G166" s="141" t="n">
        <v>1104375000</v>
      </c>
      <c r="H166" s="141" t="n">
        <v>1027068750</v>
      </c>
      <c r="I166" s="141" t="n">
        <v>955173937.5</v>
      </c>
      <c r="J166" s="141" t="n">
        <v>888311761.875</v>
      </c>
      <c r="K166" s="141" t="n">
        <v>826129938.54375</v>
      </c>
      <c r="L166" s="141" t="n">
        <v>768300842.845688</v>
      </c>
      <c r="M166" s="141" t="n">
        <v>714519783.84649</v>
      </c>
      <c r="N166" s="141" t="n">
        <v>664503398.977235</v>
      </c>
      <c r="O166" s="141" t="n">
        <v>617988161.048829</v>
      </c>
      <c r="P166" s="141" t="n">
        <v>574728989.775411</v>
      </c>
      <c r="Q166" s="141" t="n">
        <v>534497960.491132</v>
      </c>
      <c r="R166" s="141" t="n">
        <v>497083103.256753</v>
      </c>
      <c r="S166" s="141" t="n">
        <v>462287286.02878</v>
      </c>
      <c r="T166" s="141" t="n">
        <v>429927176.006766</v>
      </c>
      <c r="U166" s="141" t="n">
        <v>399832273.686292</v>
      </c>
      <c r="V166" s="141" t="n">
        <v>371844014.528252</v>
      </c>
      <c r="W166" s="141" t="n">
        <v>345814933.511274</v>
      </c>
      <c r="X166" s="141" t="n">
        <v>321607888.165485</v>
      </c>
      <c r="Y166" s="141" t="n">
        <v>299095335.993901</v>
      </c>
    </row>
    <row r="167" customFormat="false" ht="15" hidden="false" customHeight="false" outlineLevel="0" collapsed="false">
      <c r="A167" s="0" t="s">
        <v>1113</v>
      </c>
      <c r="B167" s="0" t="s">
        <v>1908</v>
      </c>
      <c r="C167" s="20" t="s">
        <v>378</v>
      </c>
      <c r="D167" s="20" t="s">
        <v>1114</v>
      </c>
      <c r="E167" s="141" t="n">
        <v>500000000</v>
      </c>
      <c r="F167" s="141" t="n">
        <v>475000000</v>
      </c>
      <c r="G167" s="141" t="n">
        <v>441750000</v>
      </c>
      <c r="H167" s="141" t="n">
        <v>410827500</v>
      </c>
      <c r="I167" s="141" t="n">
        <v>382069575</v>
      </c>
      <c r="J167" s="141" t="n">
        <v>355324704.75</v>
      </c>
      <c r="K167" s="141" t="n">
        <v>330451975.4175</v>
      </c>
      <c r="L167" s="141" t="n">
        <v>307320337.138275</v>
      </c>
      <c r="M167" s="141" t="n">
        <v>285807913.538596</v>
      </c>
      <c r="N167" s="141" t="n">
        <v>265801359.590894</v>
      </c>
      <c r="O167" s="141" t="n">
        <v>247195264.419532</v>
      </c>
      <c r="P167" s="141" t="n">
        <v>229891595.910164</v>
      </c>
      <c r="Q167" s="141" t="n">
        <v>213799184.196453</v>
      </c>
      <c r="R167" s="141" t="n">
        <v>198833241.302701</v>
      </c>
      <c r="S167" s="141" t="n">
        <v>184914914.411512</v>
      </c>
      <c r="T167" s="141" t="n">
        <v>171970870.402706</v>
      </c>
      <c r="U167" s="141" t="n">
        <v>159932909.474517</v>
      </c>
      <c r="V167" s="141" t="n">
        <v>148737605.811301</v>
      </c>
      <c r="W167" s="141" t="n">
        <v>138325973.40451</v>
      </c>
      <c r="X167" s="141" t="n">
        <v>128643155.266194</v>
      </c>
      <c r="Y167" s="141" t="n">
        <v>119638134.39756</v>
      </c>
    </row>
    <row r="168" customFormat="false" ht="15" hidden="false" customHeight="false" outlineLevel="0" collapsed="false">
      <c r="A168" s="0" t="s">
        <v>1116</v>
      </c>
      <c r="B168" s="0" t="s">
        <v>1909</v>
      </c>
      <c r="C168" s="20" t="s">
        <v>378</v>
      </c>
      <c r="D168" s="20" t="s">
        <v>571</v>
      </c>
      <c r="E168" s="141" t="n">
        <v>999000000</v>
      </c>
      <c r="F168" s="141" t="n">
        <v>949050000</v>
      </c>
      <c r="G168" s="141" t="n">
        <v>882616500</v>
      </c>
      <c r="H168" s="141" t="n">
        <v>820833345</v>
      </c>
      <c r="I168" s="141" t="n">
        <v>763375010.85</v>
      </c>
      <c r="J168" s="141" t="n">
        <v>709938760.0905</v>
      </c>
      <c r="K168" s="141" t="n">
        <v>660243046.884165</v>
      </c>
      <c r="L168" s="141" t="n">
        <v>614026033.602274</v>
      </c>
      <c r="M168" s="141" t="n">
        <v>571044211.250114</v>
      </c>
      <c r="N168" s="141" t="n">
        <v>531071116.462606</v>
      </c>
      <c r="O168" s="141" t="n">
        <v>493896138.310224</v>
      </c>
      <c r="P168" s="141" t="n">
        <v>459323408.628508</v>
      </c>
      <c r="Q168" s="141" t="n">
        <v>427170770.024513</v>
      </c>
      <c r="R168" s="141" t="n">
        <v>397268816.122797</v>
      </c>
      <c r="S168" s="141" t="n">
        <v>369459998.994201</v>
      </c>
      <c r="T168" s="141" t="n">
        <v>343597799.064607</v>
      </c>
      <c r="U168" s="141" t="n">
        <v>319545953.130085</v>
      </c>
      <c r="V168" s="141" t="n">
        <v>297177736.410979</v>
      </c>
      <c r="W168" s="141" t="n">
        <v>276375294.86221</v>
      </c>
      <c r="X168" s="141" t="n">
        <v>257029024.221856</v>
      </c>
      <c r="Y168" s="141" t="n">
        <v>239036992.526326</v>
      </c>
    </row>
    <row r="169" customFormat="false" ht="15" hidden="false" customHeight="false" outlineLevel="0" collapsed="false">
      <c r="A169" s="0" t="s">
        <v>1117</v>
      </c>
      <c r="B169" s="0" t="s">
        <v>1910</v>
      </c>
      <c r="C169" s="20" t="s">
        <v>378</v>
      </c>
      <c r="D169" s="20" t="s">
        <v>1118</v>
      </c>
      <c r="E169" s="141" t="n">
        <v>796000000</v>
      </c>
      <c r="F169" s="141" t="n">
        <v>756200000</v>
      </c>
      <c r="G169" s="141" t="n">
        <v>703266000</v>
      </c>
      <c r="H169" s="141" t="n">
        <v>654037380</v>
      </c>
      <c r="I169" s="141" t="n">
        <v>608254763.4</v>
      </c>
      <c r="J169" s="141" t="n">
        <v>565676929.962</v>
      </c>
      <c r="K169" s="141" t="n">
        <v>526079544.86466</v>
      </c>
      <c r="L169" s="141" t="n">
        <v>489253976.724134</v>
      </c>
      <c r="M169" s="141" t="n">
        <v>455006198.353445</v>
      </c>
      <c r="N169" s="141" t="n">
        <v>423155764.468704</v>
      </c>
      <c r="O169" s="141" t="n">
        <v>393534860.955894</v>
      </c>
      <c r="P169" s="141" t="n">
        <v>365987420.688982</v>
      </c>
      <c r="Q169" s="141" t="n">
        <v>340368301.240753</v>
      </c>
      <c r="R169" s="141" t="n">
        <v>316542520.1539</v>
      </c>
      <c r="S169" s="141" t="n">
        <v>294384543.743127</v>
      </c>
      <c r="T169" s="141" t="n">
        <v>273777625.681108</v>
      </c>
      <c r="U169" s="141" t="n">
        <v>254613191.883431</v>
      </c>
      <c r="V169" s="141" t="n">
        <v>236790268.451591</v>
      </c>
      <c r="W169" s="141" t="n">
        <v>220214949.659979</v>
      </c>
      <c r="X169" s="141" t="n">
        <v>204799903.183781</v>
      </c>
      <c r="Y169" s="141" t="n">
        <v>190463909.960916</v>
      </c>
    </row>
    <row r="170" customFormat="false" ht="15" hidden="false" customHeight="false" outlineLevel="0" collapsed="false">
      <c r="A170" s="0" t="s">
        <v>1119</v>
      </c>
      <c r="B170" s="0" t="s">
        <v>1911</v>
      </c>
      <c r="C170" s="20" t="s">
        <v>378</v>
      </c>
      <c r="D170" s="20" t="s">
        <v>1120</v>
      </c>
      <c r="E170" s="141" t="n">
        <v>816000000</v>
      </c>
      <c r="F170" s="141" t="n">
        <v>775200000</v>
      </c>
      <c r="G170" s="141" t="n">
        <v>720936000</v>
      </c>
      <c r="H170" s="141" t="n">
        <v>670470480</v>
      </c>
      <c r="I170" s="141" t="n">
        <v>623537546.4</v>
      </c>
      <c r="J170" s="141" t="n">
        <v>579889918.152</v>
      </c>
      <c r="K170" s="141" t="n">
        <v>539297623.88136</v>
      </c>
      <c r="L170" s="141" t="n">
        <v>501546790.209665</v>
      </c>
      <c r="M170" s="141" t="n">
        <v>466438514.894988</v>
      </c>
      <c r="N170" s="141" t="n">
        <v>433787818.852339</v>
      </c>
      <c r="O170" s="141" t="n">
        <v>403422671.532675</v>
      </c>
      <c r="P170" s="141" t="n">
        <v>375183084.525388</v>
      </c>
      <c r="Q170" s="141" t="n">
        <v>348920268.608611</v>
      </c>
      <c r="R170" s="141" t="n">
        <v>324495849.806008</v>
      </c>
      <c r="S170" s="141" t="n">
        <v>301781140.319588</v>
      </c>
      <c r="T170" s="141" t="n">
        <v>280656460.497216</v>
      </c>
      <c r="U170" s="141" t="n">
        <v>261010508.262411</v>
      </c>
      <c r="V170" s="141" t="n">
        <v>242739772.684043</v>
      </c>
      <c r="W170" s="141" t="n">
        <v>225747988.59616</v>
      </c>
      <c r="X170" s="141" t="n">
        <v>209945629.394428</v>
      </c>
      <c r="Y170" s="141" t="n">
        <v>195249435.336818</v>
      </c>
    </row>
    <row r="171" customFormat="false" ht="15" hidden="false" customHeight="false" outlineLevel="0" collapsed="false">
      <c r="A171" s="0" t="s">
        <v>1121</v>
      </c>
      <c r="B171" s="0" t="s">
        <v>1912</v>
      </c>
      <c r="C171" s="20" t="s">
        <v>378</v>
      </c>
      <c r="D171" s="20" t="s">
        <v>1122</v>
      </c>
      <c r="E171" s="141" t="n">
        <v>786000000</v>
      </c>
      <c r="F171" s="141" t="n">
        <v>746700000</v>
      </c>
      <c r="G171" s="141" t="n">
        <v>694431000</v>
      </c>
      <c r="H171" s="141" t="n">
        <v>645820830</v>
      </c>
      <c r="I171" s="141" t="n">
        <v>600613371.9</v>
      </c>
      <c r="J171" s="141" t="n">
        <v>558570435.867</v>
      </c>
      <c r="K171" s="141" t="n">
        <v>519470505.35631</v>
      </c>
      <c r="L171" s="141" t="n">
        <v>483107569.981368</v>
      </c>
      <c r="M171" s="141" t="n">
        <v>449290040.082673</v>
      </c>
      <c r="N171" s="141" t="n">
        <v>417839737.276886</v>
      </c>
      <c r="O171" s="141" t="n">
        <v>388590955.667504</v>
      </c>
      <c r="P171" s="141" t="n">
        <v>361389588.770778</v>
      </c>
      <c r="Q171" s="141" t="n">
        <v>336092317.556824</v>
      </c>
      <c r="R171" s="141" t="n">
        <v>312565855.327846</v>
      </c>
      <c r="S171" s="141" t="n">
        <v>290686245.454897</v>
      </c>
      <c r="T171" s="141" t="n">
        <v>270338208.273054</v>
      </c>
      <c r="U171" s="141" t="n">
        <v>251414533.69394</v>
      </c>
      <c r="V171" s="141" t="n">
        <v>233815516.335365</v>
      </c>
      <c r="W171" s="141" t="n">
        <v>217448430.191889</v>
      </c>
      <c r="X171" s="141" t="n">
        <v>202227040.078457</v>
      </c>
      <c r="Y171" s="141" t="n">
        <v>188071147.272965</v>
      </c>
    </row>
    <row r="172" customFormat="false" ht="15" hidden="false" customHeight="false" outlineLevel="0" collapsed="false">
      <c r="A172" s="0" t="s">
        <v>1123</v>
      </c>
      <c r="B172" s="0" t="s">
        <v>1913</v>
      </c>
      <c r="C172" s="20" t="s">
        <v>378</v>
      </c>
      <c r="D172" s="20" t="s">
        <v>1124</v>
      </c>
      <c r="E172" s="141" t="n">
        <v>944000000</v>
      </c>
      <c r="F172" s="141" t="n">
        <v>896800000</v>
      </c>
      <c r="G172" s="141" t="n">
        <v>834024000</v>
      </c>
      <c r="H172" s="141" t="n">
        <v>775642320</v>
      </c>
      <c r="I172" s="141" t="n">
        <v>721347357.6</v>
      </c>
      <c r="J172" s="141" t="n">
        <v>670853042.568</v>
      </c>
      <c r="K172" s="141" t="n">
        <v>623893329.58824</v>
      </c>
      <c r="L172" s="141" t="n">
        <v>580220796.517063</v>
      </c>
      <c r="M172" s="141" t="n">
        <v>539605340.760869</v>
      </c>
      <c r="N172" s="141" t="n">
        <v>501832966.907608</v>
      </c>
      <c r="O172" s="141" t="n">
        <v>466704659.224076</v>
      </c>
      <c r="P172" s="141" t="n">
        <v>434035333.07839</v>
      </c>
      <c r="Q172" s="141" t="n">
        <v>403652859.762903</v>
      </c>
      <c r="R172" s="141" t="n">
        <v>375397159.5795</v>
      </c>
      <c r="S172" s="141" t="n">
        <v>349119358.408935</v>
      </c>
      <c r="T172" s="141" t="n">
        <v>324681003.32031</v>
      </c>
      <c r="U172" s="141" t="n">
        <v>301953333.087888</v>
      </c>
      <c r="V172" s="141" t="n">
        <v>280816599.771736</v>
      </c>
      <c r="W172" s="141" t="n">
        <v>261159437.787714</v>
      </c>
      <c r="X172" s="141" t="n">
        <v>242878277.142574</v>
      </c>
      <c r="Y172" s="141" t="n">
        <v>225876797.742594</v>
      </c>
    </row>
    <row r="173" customFormat="false" ht="15" hidden="false" customHeight="false" outlineLevel="0" collapsed="false">
      <c r="A173" s="0" t="s">
        <v>1125</v>
      </c>
      <c r="B173" s="0" t="s">
        <v>1914</v>
      </c>
      <c r="C173" s="20" t="s">
        <v>378</v>
      </c>
      <c r="D173" s="20" t="s">
        <v>1126</v>
      </c>
      <c r="E173" s="141" t="n">
        <v>897000000</v>
      </c>
      <c r="F173" s="141" t="n">
        <v>852150000</v>
      </c>
      <c r="G173" s="141" t="n">
        <v>792499500</v>
      </c>
      <c r="H173" s="141" t="n">
        <v>737024535</v>
      </c>
      <c r="I173" s="141" t="n">
        <v>685432817.55</v>
      </c>
      <c r="J173" s="141" t="n">
        <v>637452520.3215</v>
      </c>
      <c r="K173" s="141" t="n">
        <v>592830843.898995</v>
      </c>
      <c r="L173" s="141" t="n">
        <v>551332684.826065</v>
      </c>
      <c r="M173" s="141" t="n">
        <v>512739396.888241</v>
      </c>
      <c r="N173" s="141" t="n">
        <v>476847639.106064</v>
      </c>
      <c r="O173" s="141" t="n">
        <v>443468304.36864</v>
      </c>
      <c r="P173" s="141" t="n">
        <v>412425523.062835</v>
      </c>
      <c r="Q173" s="141" t="n">
        <v>383555736.448436</v>
      </c>
      <c r="R173" s="141" t="n">
        <v>356706834.897046</v>
      </c>
      <c r="S173" s="141" t="n">
        <v>331737356.454253</v>
      </c>
      <c r="T173" s="141" t="n">
        <v>308515741.502455</v>
      </c>
      <c r="U173" s="141" t="n">
        <v>286919639.597283</v>
      </c>
      <c r="V173" s="141" t="n">
        <v>266835264.825473</v>
      </c>
      <c r="W173" s="141" t="n">
        <v>248156796.28769</v>
      </c>
      <c r="X173" s="141" t="n">
        <v>230785820.547552</v>
      </c>
      <c r="Y173" s="141" t="n">
        <v>214630813.109223</v>
      </c>
    </row>
    <row r="174" customFormat="false" ht="15" hidden="false" customHeight="false" outlineLevel="0" collapsed="false">
      <c r="A174" s="0" t="s">
        <v>1127</v>
      </c>
      <c r="B174" s="0" t="s">
        <v>1915</v>
      </c>
      <c r="C174" s="20" t="s">
        <v>378</v>
      </c>
      <c r="D174" s="20" t="s">
        <v>1128</v>
      </c>
      <c r="E174" s="141" t="n">
        <v>696000000</v>
      </c>
      <c r="F174" s="141" t="n">
        <v>661200000</v>
      </c>
      <c r="G174" s="141" t="n">
        <v>614916000</v>
      </c>
      <c r="H174" s="141" t="n">
        <v>571871880</v>
      </c>
      <c r="I174" s="141" t="n">
        <v>531840848.4</v>
      </c>
      <c r="J174" s="141" t="n">
        <v>494611989.012</v>
      </c>
      <c r="K174" s="141" t="n">
        <v>459989149.78116</v>
      </c>
      <c r="L174" s="141" t="n">
        <v>427789909.296479</v>
      </c>
      <c r="M174" s="141" t="n">
        <v>397844615.645725</v>
      </c>
      <c r="N174" s="141" t="n">
        <v>369995492.550525</v>
      </c>
      <c r="O174" s="141" t="n">
        <v>344095808.071988</v>
      </c>
      <c r="P174" s="141" t="n">
        <v>320009101.506949</v>
      </c>
      <c r="Q174" s="141" t="n">
        <v>297608464.401462</v>
      </c>
      <c r="R174" s="141" t="n">
        <v>276775871.89336</v>
      </c>
      <c r="S174" s="141" t="n">
        <v>257401560.860825</v>
      </c>
      <c r="T174" s="141" t="n">
        <v>239383451.600567</v>
      </c>
      <c r="U174" s="141" t="n">
        <v>222626609.988527</v>
      </c>
      <c r="V174" s="141" t="n">
        <v>207042747.28933</v>
      </c>
      <c r="W174" s="141" t="n">
        <v>192549754.979077</v>
      </c>
      <c r="X174" s="141" t="n">
        <v>179071272.130542</v>
      </c>
      <c r="Y174" s="141" t="n">
        <v>166536283.081404</v>
      </c>
    </row>
    <row r="175" customFormat="false" ht="15" hidden="false" customHeight="false" outlineLevel="0" collapsed="false">
      <c r="A175" s="0" t="s">
        <v>1129</v>
      </c>
      <c r="B175" s="0" t="s">
        <v>1916</v>
      </c>
      <c r="C175" s="20" t="s">
        <v>378</v>
      </c>
      <c r="D175" s="20" t="s">
        <v>1130</v>
      </c>
      <c r="E175" s="141" t="n">
        <v>667000000</v>
      </c>
      <c r="F175" s="141" t="n">
        <v>633650000</v>
      </c>
      <c r="G175" s="141" t="n">
        <v>589294500</v>
      </c>
      <c r="H175" s="141" t="n">
        <v>548043885</v>
      </c>
      <c r="I175" s="141" t="n">
        <v>509680813.05</v>
      </c>
      <c r="J175" s="141" t="n">
        <v>474003156.1365</v>
      </c>
      <c r="K175" s="141" t="n">
        <v>440822935.206945</v>
      </c>
      <c r="L175" s="141" t="n">
        <v>409965329.742459</v>
      </c>
      <c r="M175" s="141" t="n">
        <v>381267756.660487</v>
      </c>
      <c r="N175" s="141" t="n">
        <v>354579013.694253</v>
      </c>
      <c r="O175" s="141" t="n">
        <v>329758482.735655</v>
      </c>
      <c r="P175" s="141" t="n">
        <v>306675388.944159</v>
      </c>
      <c r="Q175" s="141" t="n">
        <v>285208111.718068</v>
      </c>
      <c r="R175" s="141" t="n">
        <v>265243543.897803</v>
      </c>
      <c r="S175" s="141" t="n">
        <v>246676495.824957</v>
      </c>
      <c r="T175" s="141" t="n">
        <v>229409141.11721</v>
      </c>
      <c r="U175" s="141" t="n">
        <v>213350501.239005</v>
      </c>
      <c r="V175" s="141" t="n">
        <v>198415966.152275</v>
      </c>
      <c r="W175" s="141" t="n">
        <v>184526848.521616</v>
      </c>
      <c r="X175" s="141" t="n">
        <v>171609969.125103</v>
      </c>
      <c r="Y175" s="141" t="n">
        <v>159597271.286346</v>
      </c>
    </row>
    <row r="176" customFormat="false" ht="15" hidden="false" customHeight="false" outlineLevel="0" collapsed="false">
      <c r="A176" s="0" t="s">
        <v>1131</v>
      </c>
      <c r="B176" s="0" t="s">
        <v>1917</v>
      </c>
      <c r="C176" s="20" t="s">
        <v>378</v>
      </c>
      <c r="D176" s="20" t="s">
        <v>1132</v>
      </c>
      <c r="E176" s="141" t="n">
        <v>925000000</v>
      </c>
      <c r="F176" s="141" t="n">
        <v>878750000</v>
      </c>
      <c r="G176" s="141" t="n">
        <v>817237500</v>
      </c>
      <c r="H176" s="141" t="n">
        <v>760030875</v>
      </c>
      <c r="I176" s="141" t="n">
        <v>706828713.75</v>
      </c>
      <c r="J176" s="141" t="n">
        <v>657350703.7875</v>
      </c>
      <c r="K176" s="141" t="n">
        <v>611336154.522375</v>
      </c>
      <c r="L176" s="141" t="n">
        <v>568542623.705809</v>
      </c>
      <c r="M176" s="141" t="n">
        <v>528744640.046402</v>
      </c>
      <c r="N176" s="141" t="n">
        <v>491732515.243154</v>
      </c>
      <c r="O176" s="141" t="n">
        <v>457311239.176133</v>
      </c>
      <c r="P176" s="141" t="n">
        <v>425299452.433804</v>
      </c>
      <c r="Q176" s="141" t="n">
        <v>395528490.763438</v>
      </c>
      <c r="R176" s="141" t="n">
        <v>367841496.409997</v>
      </c>
      <c r="S176" s="141" t="n">
        <v>342092591.661297</v>
      </c>
      <c r="T176" s="141" t="n">
        <v>318146110.245007</v>
      </c>
      <c r="U176" s="141" t="n">
        <v>295875882.527856</v>
      </c>
      <c r="V176" s="141" t="n">
        <v>275164570.750906</v>
      </c>
      <c r="W176" s="141" t="n">
        <v>255903050.798343</v>
      </c>
      <c r="X176" s="141" t="n">
        <v>237989837.242459</v>
      </c>
      <c r="Y176" s="141" t="n">
        <v>221330548.635487</v>
      </c>
    </row>
    <row r="177" customFormat="false" ht="15" hidden="false" customHeight="false" outlineLevel="0" collapsed="false">
      <c r="A177" s="0" t="s">
        <v>1133</v>
      </c>
      <c r="B177" s="0" t="s">
        <v>1918</v>
      </c>
      <c r="C177" s="20" t="s">
        <v>378</v>
      </c>
      <c r="D177" s="20" t="s">
        <v>1134</v>
      </c>
      <c r="E177" s="141" t="n">
        <v>995000000</v>
      </c>
      <c r="F177" s="141" t="n">
        <v>945250000</v>
      </c>
      <c r="G177" s="141" t="n">
        <v>879082500</v>
      </c>
      <c r="H177" s="141" t="n">
        <v>817546725</v>
      </c>
      <c r="I177" s="141" t="n">
        <v>760318454.25</v>
      </c>
      <c r="J177" s="141" t="n">
        <v>707096162.4525</v>
      </c>
      <c r="K177" s="141" t="n">
        <v>657599431.080825</v>
      </c>
      <c r="L177" s="141" t="n">
        <v>611567470.905167</v>
      </c>
      <c r="M177" s="141" t="n">
        <v>568757747.941806</v>
      </c>
      <c r="N177" s="141" t="n">
        <v>528944705.585879</v>
      </c>
      <c r="O177" s="141" t="n">
        <v>491918576.194868</v>
      </c>
      <c r="P177" s="141" t="n">
        <v>457484275.861227</v>
      </c>
      <c r="Q177" s="141" t="n">
        <v>425460376.550941</v>
      </c>
      <c r="R177" s="141" t="n">
        <v>395678150.192375</v>
      </c>
      <c r="S177" s="141" t="n">
        <v>367980679.678909</v>
      </c>
      <c r="T177" s="141" t="n">
        <v>342222032.101385</v>
      </c>
      <c r="U177" s="141" t="n">
        <v>318266489.854289</v>
      </c>
      <c r="V177" s="141" t="n">
        <v>295987835.564488</v>
      </c>
      <c r="W177" s="141" t="n">
        <v>275268687.074974</v>
      </c>
      <c r="X177" s="141" t="n">
        <v>255999878.979726</v>
      </c>
      <c r="Y177" s="141" t="n">
        <v>238079887.451145</v>
      </c>
    </row>
    <row r="178" customFormat="false" ht="15" hidden="false" customHeight="false" outlineLevel="0" collapsed="false">
      <c r="A178" s="0" t="s">
        <v>1135</v>
      </c>
      <c r="B178" s="0" t="s">
        <v>1919</v>
      </c>
      <c r="C178" s="20" t="s">
        <v>378</v>
      </c>
      <c r="D178" s="20" t="s">
        <v>1136</v>
      </c>
      <c r="E178" s="141" t="n">
        <v>1000000000</v>
      </c>
      <c r="F178" s="141" t="n">
        <v>950000000</v>
      </c>
      <c r="G178" s="141" t="n">
        <v>883500000</v>
      </c>
      <c r="H178" s="141" t="n">
        <v>821655000</v>
      </c>
      <c r="I178" s="141" t="n">
        <v>764139150</v>
      </c>
      <c r="J178" s="141" t="n">
        <v>710649409.5</v>
      </c>
      <c r="K178" s="141" t="n">
        <v>660903950.835</v>
      </c>
      <c r="L178" s="141" t="n">
        <v>614640674.27655</v>
      </c>
      <c r="M178" s="141" t="n">
        <v>571615827.077192</v>
      </c>
      <c r="N178" s="141" t="n">
        <v>531602719.181788</v>
      </c>
      <c r="O178" s="141" t="n">
        <v>494390528.839063</v>
      </c>
      <c r="P178" s="141" t="n">
        <v>459783191.820329</v>
      </c>
      <c r="Q178" s="141" t="n">
        <v>427598368.392906</v>
      </c>
      <c r="R178" s="141" t="n">
        <v>397666482.605402</v>
      </c>
      <c r="S178" s="141" t="n">
        <v>369829828.823024</v>
      </c>
      <c r="T178" s="141" t="n">
        <v>343941740.805412</v>
      </c>
      <c r="U178" s="141" t="n">
        <v>319865818.949034</v>
      </c>
      <c r="V178" s="141" t="n">
        <v>297475211.622601</v>
      </c>
      <c r="W178" s="141" t="n">
        <v>276651946.809019</v>
      </c>
      <c r="X178" s="141" t="n">
        <v>257286310.532388</v>
      </c>
      <c r="Y178" s="141" t="n">
        <v>239276268.795121</v>
      </c>
    </row>
    <row r="179" customFormat="false" ht="15" hidden="false" customHeight="false" outlineLevel="0" collapsed="false">
      <c r="A179" s="0" t="s">
        <v>1137</v>
      </c>
      <c r="B179" s="0" t="s">
        <v>1920</v>
      </c>
      <c r="C179" s="20" t="s">
        <v>378</v>
      </c>
      <c r="D179" s="20" t="s">
        <v>577</v>
      </c>
      <c r="E179" s="141" t="n">
        <v>800000000</v>
      </c>
      <c r="F179" s="141" t="n">
        <v>760000000</v>
      </c>
      <c r="G179" s="141" t="n">
        <v>706800000</v>
      </c>
      <c r="H179" s="141" t="n">
        <v>657324000</v>
      </c>
      <c r="I179" s="141" t="n">
        <v>611311320</v>
      </c>
      <c r="J179" s="141" t="n">
        <v>568519527.6</v>
      </c>
      <c r="K179" s="141" t="n">
        <v>528723160.668</v>
      </c>
      <c r="L179" s="141" t="n">
        <v>491712539.42124</v>
      </c>
      <c r="M179" s="141" t="n">
        <v>457292661.661753</v>
      </c>
      <c r="N179" s="141" t="n">
        <v>425282175.345431</v>
      </c>
      <c r="O179" s="141" t="n">
        <v>395512423.071251</v>
      </c>
      <c r="P179" s="141" t="n">
        <v>367826553.456263</v>
      </c>
      <c r="Q179" s="141" t="n">
        <v>342078694.714325</v>
      </c>
      <c r="R179" s="141" t="n">
        <v>318133186.084322</v>
      </c>
      <c r="S179" s="141" t="n">
        <v>295863863.058419</v>
      </c>
      <c r="T179" s="141" t="n">
        <v>275153392.64433</v>
      </c>
      <c r="U179" s="141" t="n">
        <v>255892655.159227</v>
      </c>
      <c r="V179" s="141" t="n">
        <v>237980169.298081</v>
      </c>
      <c r="W179" s="141" t="n">
        <v>221321557.447215</v>
      </c>
      <c r="X179" s="141" t="n">
        <v>205829048.42591</v>
      </c>
      <c r="Y179" s="141" t="n">
        <v>191421015.036097</v>
      </c>
    </row>
    <row r="180" customFormat="false" ht="15" hidden="false" customHeight="false" outlineLevel="0" collapsed="false">
      <c r="A180" s="0" t="s">
        <v>1138</v>
      </c>
      <c r="B180" s="0" t="s">
        <v>1921</v>
      </c>
      <c r="C180" s="20" t="s">
        <v>380</v>
      </c>
      <c r="D180" s="20" t="s">
        <v>1139</v>
      </c>
      <c r="E180" s="141" t="n">
        <v>719000000</v>
      </c>
      <c r="F180" s="141" t="n">
        <v>683050000</v>
      </c>
      <c r="G180" s="141" t="n">
        <v>635236500</v>
      </c>
      <c r="H180" s="141" t="n">
        <v>590769945</v>
      </c>
      <c r="I180" s="141" t="n">
        <v>549416048.85</v>
      </c>
      <c r="J180" s="141" t="n">
        <v>510956925.4305</v>
      </c>
      <c r="K180" s="141" t="n">
        <v>475189940.650365</v>
      </c>
      <c r="L180" s="141" t="n">
        <v>441926644.80484</v>
      </c>
      <c r="M180" s="141" t="n">
        <v>410991779.668501</v>
      </c>
      <c r="N180" s="141" t="n">
        <v>382222355.091706</v>
      </c>
      <c r="O180" s="141" t="n">
        <v>355466790.235286</v>
      </c>
      <c r="P180" s="141" t="n">
        <v>330584114.918816</v>
      </c>
      <c r="Q180" s="141" t="n">
        <v>307443226.874499</v>
      </c>
      <c r="R180" s="141" t="n">
        <v>285922200.993284</v>
      </c>
      <c r="S180" s="141" t="n">
        <v>265907646.923754</v>
      </c>
      <c r="T180" s="141" t="n">
        <v>247294111.639092</v>
      </c>
      <c r="U180" s="141" t="n">
        <v>229983523.824355</v>
      </c>
      <c r="V180" s="141" t="n">
        <v>213884677.15665</v>
      </c>
      <c r="W180" s="141" t="n">
        <v>198912749.755685</v>
      </c>
      <c r="X180" s="141" t="n">
        <v>184988857.272787</v>
      </c>
      <c r="Y180" s="141" t="n">
        <v>172039637.263692</v>
      </c>
    </row>
    <row r="181" customFormat="false" ht="15" hidden="false" customHeight="false" outlineLevel="0" collapsed="false">
      <c r="A181" s="0" t="s">
        <v>1140</v>
      </c>
      <c r="B181" s="0" t="s">
        <v>1922</v>
      </c>
      <c r="C181" s="20" t="s">
        <v>380</v>
      </c>
      <c r="D181" s="20" t="s">
        <v>1141</v>
      </c>
      <c r="E181" s="141" t="n">
        <v>637000000</v>
      </c>
      <c r="F181" s="141" t="n">
        <v>605150000</v>
      </c>
      <c r="G181" s="141" t="n">
        <v>562789500</v>
      </c>
      <c r="H181" s="141" t="n">
        <v>523394235</v>
      </c>
      <c r="I181" s="141" t="n">
        <v>486756638.55</v>
      </c>
      <c r="J181" s="141" t="n">
        <v>452683673.8515</v>
      </c>
      <c r="K181" s="141" t="n">
        <v>420995816.681895</v>
      </c>
      <c r="L181" s="141" t="n">
        <v>391526109.514162</v>
      </c>
      <c r="M181" s="141" t="n">
        <v>364119281.848171</v>
      </c>
      <c r="N181" s="141" t="n">
        <v>338630932.118799</v>
      </c>
      <c r="O181" s="141" t="n">
        <v>314926766.870483</v>
      </c>
      <c r="P181" s="141" t="n">
        <v>292881893.189549</v>
      </c>
      <c r="Q181" s="141" t="n">
        <v>272380160.666281</v>
      </c>
      <c r="R181" s="141" t="n">
        <v>253313549.419641</v>
      </c>
      <c r="S181" s="141" t="n">
        <v>235581600.960266</v>
      </c>
      <c r="T181" s="141" t="n">
        <v>219090888.893048</v>
      </c>
      <c r="U181" s="141" t="n">
        <v>203754526.670534</v>
      </c>
      <c r="V181" s="141" t="n">
        <v>189491709.803597</v>
      </c>
      <c r="W181" s="141" t="n">
        <v>176227290.117345</v>
      </c>
      <c r="X181" s="141" t="n">
        <v>163891379.809131</v>
      </c>
      <c r="Y181" s="141" t="n">
        <v>152418983.222492</v>
      </c>
    </row>
    <row r="182" customFormat="false" ht="15" hidden="false" customHeight="false" outlineLevel="0" collapsed="false">
      <c r="A182" s="0" t="s">
        <v>1142</v>
      </c>
      <c r="B182" s="0" t="s">
        <v>1923</v>
      </c>
      <c r="C182" s="20" t="s">
        <v>380</v>
      </c>
      <c r="D182" s="20" t="s">
        <v>1143</v>
      </c>
      <c r="E182" s="141" t="n">
        <v>679000000</v>
      </c>
      <c r="F182" s="141" t="n">
        <v>645050000</v>
      </c>
      <c r="G182" s="141" t="n">
        <v>599896500</v>
      </c>
      <c r="H182" s="141" t="n">
        <v>557903745</v>
      </c>
      <c r="I182" s="141" t="n">
        <v>518850482.85</v>
      </c>
      <c r="J182" s="141" t="n">
        <v>482530949.0505</v>
      </c>
      <c r="K182" s="141" t="n">
        <v>448753782.616965</v>
      </c>
      <c r="L182" s="141" t="n">
        <v>417341017.833778</v>
      </c>
      <c r="M182" s="141" t="n">
        <v>388127146.585413</v>
      </c>
      <c r="N182" s="141" t="n">
        <v>360958246.324434</v>
      </c>
      <c r="O182" s="141" t="n">
        <v>335691169.081724</v>
      </c>
      <c r="P182" s="141" t="n">
        <v>312192787.246003</v>
      </c>
      <c r="Q182" s="141" t="n">
        <v>290339292.138783</v>
      </c>
      <c r="R182" s="141" t="n">
        <v>270015541.689068</v>
      </c>
      <c r="S182" s="141" t="n">
        <v>251114453.770833</v>
      </c>
      <c r="T182" s="141" t="n">
        <v>233536442.006875</v>
      </c>
      <c r="U182" s="141" t="n">
        <v>217188891.066394</v>
      </c>
      <c r="V182" s="141" t="n">
        <v>201985668.691746</v>
      </c>
      <c r="W182" s="141" t="n">
        <v>187846671.883324</v>
      </c>
      <c r="X182" s="141" t="n">
        <v>174697404.851491</v>
      </c>
      <c r="Y182" s="141" t="n">
        <v>162468586.511887</v>
      </c>
    </row>
    <row r="183" customFormat="false" ht="15" hidden="false" customHeight="false" outlineLevel="0" collapsed="false">
      <c r="A183" s="0" t="s">
        <v>1144</v>
      </c>
      <c r="B183" s="0" t="s">
        <v>1924</v>
      </c>
      <c r="C183" s="20" t="s">
        <v>380</v>
      </c>
      <c r="D183" s="20" t="s">
        <v>1145</v>
      </c>
      <c r="E183" s="141" t="n">
        <v>594000000</v>
      </c>
      <c r="F183" s="141" t="n">
        <v>564300000</v>
      </c>
      <c r="G183" s="141" t="n">
        <v>524799000</v>
      </c>
      <c r="H183" s="141" t="n">
        <v>488063070</v>
      </c>
      <c r="I183" s="141" t="n">
        <v>453898655.1</v>
      </c>
      <c r="J183" s="141" t="n">
        <v>422125749.243</v>
      </c>
      <c r="K183" s="141" t="n">
        <v>392576946.79599</v>
      </c>
      <c r="L183" s="141" t="n">
        <v>365096560.520271</v>
      </c>
      <c r="M183" s="141" t="n">
        <v>339539801.283852</v>
      </c>
      <c r="N183" s="141" t="n">
        <v>315772015.193982</v>
      </c>
      <c r="O183" s="141" t="n">
        <v>293667974.130403</v>
      </c>
      <c r="P183" s="141" t="n">
        <v>273111215.941275</v>
      </c>
      <c r="Q183" s="141" t="n">
        <v>253993430.825386</v>
      </c>
      <c r="R183" s="141" t="n">
        <v>236213890.667609</v>
      </c>
      <c r="S183" s="141" t="n">
        <v>219678918.320876</v>
      </c>
      <c r="T183" s="141" t="n">
        <v>204301394.038415</v>
      </c>
      <c r="U183" s="141" t="n">
        <v>190000296.455726</v>
      </c>
      <c r="V183" s="141" t="n">
        <v>176700275.703825</v>
      </c>
      <c r="W183" s="141" t="n">
        <v>164331256.404557</v>
      </c>
      <c r="X183" s="141" t="n">
        <v>152828068.456238</v>
      </c>
      <c r="Y183" s="141" t="n">
        <v>142130103.664302</v>
      </c>
    </row>
    <row r="184" customFormat="false" ht="15" hidden="false" customHeight="false" outlineLevel="0" collapsed="false">
      <c r="A184" s="0" t="s">
        <v>1146</v>
      </c>
      <c r="B184" s="0" t="s">
        <v>1925</v>
      </c>
      <c r="C184" s="20" t="s">
        <v>380</v>
      </c>
      <c r="D184" s="20" t="s">
        <v>1147</v>
      </c>
      <c r="E184" s="141" t="n">
        <v>640000000</v>
      </c>
      <c r="F184" s="141" t="n">
        <v>608000000</v>
      </c>
      <c r="G184" s="141" t="n">
        <v>565440000</v>
      </c>
      <c r="H184" s="141" t="n">
        <v>525859200</v>
      </c>
      <c r="I184" s="141" t="n">
        <v>489049056</v>
      </c>
      <c r="J184" s="141" t="n">
        <v>454815622.08</v>
      </c>
      <c r="K184" s="141" t="n">
        <v>422978528.5344</v>
      </c>
      <c r="L184" s="141" t="n">
        <v>393370031.536992</v>
      </c>
      <c r="M184" s="141" t="n">
        <v>365834129.329403</v>
      </c>
      <c r="N184" s="141" t="n">
        <v>340225740.276344</v>
      </c>
      <c r="O184" s="141" t="n">
        <v>316409938.457</v>
      </c>
      <c r="P184" s="141" t="n">
        <v>294261242.76501</v>
      </c>
      <c r="Q184" s="141" t="n">
        <v>273662955.77146</v>
      </c>
      <c r="R184" s="141" t="n">
        <v>254506548.867457</v>
      </c>
      <c r="S184" s="141" t="n">
        <v>236691090.446735</v>
      </c>
      <c r="T184" s="141" t="n">
        <v>220122714.115464</v>
      </c>
      <c r="U184" s="141" t="n">
        <v>204714124.127382</v>
      </c>
      <c r="V184" s="141" t="n">
        <v>190384135.438465</v>
      </c>
      <c r="W184" s="141" t="n">
        <v>177057245.957772</v>
      </c>
      <c r="X184" s="141" t="n">
        <v>164663238.740728</v>
      </c>
      <c r="Y184" s="141" t="n">
        <v>153136812.028877</v>
      </c>
    </row>
    <row r="185" customFormat="false" ht="15" hidden="false" customHeight="false" outlineLevel="0" collapsed="false">
      <c r="A185" s="0" t="s">
        <v>1148</v>
      </c>
      <c r="B185" s="0" t="s">
        <v>1926</v>
      </c>
      <c r="C185" s="20" t="s">
        <v>380</v>
      </c>
      <c r="D185" s="20" t="s">
        <v>1149</v>
      </c>
      <c r="E185" s="141" t="n">
        <v>599000000</v>
      </c>
      <c r="F185" s="141" t="n">
        <v>569050000</v>
      </c>
      <c r="G185" s="141" t="n">
        <v>529216500</v>
      </c>
      <c r="H185" s="141" t="n">
        <v>492171345</v>
      </c>
      <c r="I185" s="141" t="n">
        <v>457719350.85</v>
      </c>
      <c r="J185" s="141" t="n">
        <v>425678996.2905</v>
      </c>
      <c r="K185" s="141" t="n">
        <v>395881466.550165</v>
      </c>
      <c r="L185" s="141" t="n">
        <v>368169763.891654</v>
      </c>
      <c r="M185" s="141" t="n">
        <v>342397880.419238</v>
      </c>
      <c r="N185" s="141" t="n">
        <v>318430028.789891</v>
      </c>
      <c r="O185" s="141" t="n">
        <v>296139926.774599</v>
      </c>
      <c r="P185" s="141" t="n">
        <v>275410131.900377</v>
      </c>
      <c r="Q185" s="141" t="n">
        <v>256131422.667351</v>
      </c>
      <c r="R185" s="141" t="n">
        <v>238202223.080636</v>
      </c>
      <c r="S185" s="141" t="n">
        <v>221528067.464991</v>
      </c>
      <c r="T185" s="141" t="n">
        <v>206021102.742442</v>
      </c>
      <c r="U185" s="141" t="n">
        <v>191599625.550471</v>
      </c>
      <c r="V185" s="141" t="n">
        <v>178187651.761938</v>
      </c>
      <c r="W185" s="141" t="n">
        <v>165714516.138603</v>
      </c>
      <c r="X185" s="141" t="n">
        <v>154114500.0089</v>
      </c>
      <c r="Y185" s="141" t="n">
        <v>143326485.008277</v>
      </c>
    </row>
    <row r="186" customFormat="false" ht="15" hidden="false" customHeight="false" outlineLevel="0" collapsed="false">
      <c r="A186" s="0" t="s">
        <v>1150</v>
      </c>
      <c r="B186" s="0" t="s">
        <v>1927</v>
      </c>
      <c r="C186" s="20" t="s">
        <v>382</v>
      </c>
      <c r="D186" s="20" t="s">
        <v>1151</v>
      </c>
      <c r="E186" s="141" t="n">
        <v>410000000</v>
      </c>
      <c r="F186" s="141" t="n">
        <v>389500000</v>
      </c>
      <c r="G186" s="141" t="n">
        <v>362235000</v>
      </c>
      <c r="H186" s="141" t="n">
        <v>336878550</v>
      </c>
      <c r="I186" s="141" t="n">
        <v>313297051.5</v>
      </c>
      <c r="J186" s="141" t="n">
        <v>291366257.895</v>
      </c>
      <c r="K186" s="141" t="n">
        <v>270970619.84235</v>
      </c>
      <c r="L186" s="141" t="n">
        <v>252002676.453386</v>
      </c>
      <c r="M186" s="141" t="n">
        <v>234362489.101649</v>
      </c>
      <c r="N186" s="141" t="n">
        <v>217957114.864533</v>
      </c>
      <c r="O186" s="141" t="n">
        <v>202700116.824016</v>
      </c>
      <c r="P186" s="141" t="n">
        <v>188511108.646335</v>
      </c>
      <c r="Q186" s="141" t="n">
        <v>175315331.041091</v>
      </c>
      <c r="R186" s="141" t="n">
        <v>163043257.868215</v>
      </c>
      <c r="S186" s="141" t="n">
        <v>151630229.81744</v>
      </c>
      <c r="T186" s="141" t="n">
        <v>141016113.730219</v>
      </c>
      <c r="U186" s="141" t="n">
        <v>131144985.769104</v>
      </c>
      <c r="V186" s="141" t="n">
        <v>121964836.765267</v>
      </c>
      <c r="W186" s="141" t="n">
        <v>113427298.191698</v>
      </c>
      <c r="X186" s="141" t="n">
        <v>105487387.318279</v>
      </c>
      <c r="Y186" s="141" t="n">
        <v>98103270.2059995</v>
      </c>
    </row>
    <row r="187" customFormat="false" ht="15" hidden="false" customHeight="false" outlineLevel="0" collapsed="false">
      <c r="A187" s="0" t="s">
        <v>1152</v>
      </c>
      <c r="B187" s="0" t="s">
        <v>1928</v>
      </c>
      <c r="C187" s="20" t="s">
        <v>382</v>
      </c>
      <c r="D187" s="20" t="s">
        <v>1153</v>
      </c>
      <c r="E187" s="141" t="n">
        <v>560000000</v>
      </c>
      <c r="F187" s="141" t="n">
        <v>532000000</v>
      </c>
      <c r="G187" s="141" t="n">
        <v>494760000</v>
      </c>
      <c r="H187" s="141" t="n">
        <v>460126800</v>
      </c>
      <c r="I187" s="141" t="n">
        <v>427917924</v>
      </c>
      <c r="J187" s="141" t="n">
        <v>397963669.32</v>
      </c>
      <c r="K187" s="141" t="n">
        <v>370106212.4676</v>
      </c>
      <c r="L187" s="141" t="n">
        <v>344198777.594868</v>
      </c>
      <c r="M187" s="141" t="n">
        <v>320104863.163227</v>
      </c>
      <c r="N187" s="141" t="n">
        <v>297697522.741801</v>
      </c>
      <c r="O187" s="141" t="n">
        <v>276858696.149875</v>
      </c>
      <c r="P187" s="141" t="n">
        <v>257478587.419384</v>
      </c>
      <c r="Q187" s="141" t="n">
        <v>239455086.300027</v>
      </c>
      <c r="R187" s="141" t="n">
        <v>222693230.259025</v>
      </c>
      <c r="S187" s="141" t="n">
        <v>207104704.140893</v>
      </c>
      <c r="T187" s="141" t="n">
        <v>192607374.851031</v>
      </c>
      <c r="U187" s="141" t="n">
        <v>179124858.611459</v>
      </c>
      <c r="V187" s="141" t="n">
        <v>166586118.508657</v>
      </c>
      <c r="W187" s="141" t="n">
        <v>154925090.213051</v>
      </c>
      <c r="X187" s="141" t="n">
        <v>144080333.898137</v>
      </c>
      <c r="Y187" s="141" t="n">
        <v>133994710.525268</v>
      </c>
    </row>
    <row r="188" customFormat="false" ht="15" hidden="false" customHeight="false" outlineLevel="0" collapsed="false">
      <c r="A188" s="0" t="s">
        <v>1154</v>
      </c>
      <c r="B188" s="0" t="s">
        <v>1929</v>
      </c>
      <c r="C188" s="20" t="s">
        <v>382</v>
      </c>
      <c r="D188" s="20" t="s">
        <v>1155</v>
      </c>
      <c r="E188" s="141" t="n">
        <v>547000000</v>
      </c>
      <c r="F188" s="141" t="n">
        <v>519650000</v>
      </c>
      <c r="G188" s="141" t="n">
        <v>483274500</v>
      </c>
      <c r="H188" s="141" t="n">
        <v>449445285</v>
      </c>
      <c r="I188" s="141" t="n">
        <v>417984115.05</v>
      </c>
      <c r="J188" s="141" t="n">
        <v>388725226.9965</v>
      </c>
      <c r="K188" s="141" t="n">
        <v>361514461.106745</v>
      </c>
      <c r="L188" s="141" t="n">
        <v>336208448.829273</v>
      </c>
      <c r="M188" s="141" t="n">
        <v>312673857.411224</v>
      </c>
      <c r="N188" s="141" t="n">
        <v>290786687.392438</v>
      </c>
      <c r="O188" s="141" t="n">
        <v>270431619.274967</v>
      </c>
      <c r="P188" s="141" t="n">
        <v>251501405.92572</v>
      </c>
      <c r="Q188" s="141" t="n">
        <v>233896307.510919</v>
      </c>
      <c r="R188" s="141" t="n">
        <v>217523565.985155</v>
      </c>
      <c r="S188" s="141" t="n">
        <v>202296916.366194</v>
      </c>
      <c r="T188" s="141" t="n">
        <v>188136132.220561</v>
      </c>
      <c r="U188" s="141" t="n">
        <v>174966602.965121</v>
      </c>
      <c r="V188" s="141" t="n">
        <v>162718940.757563</v>
      </c>
      <c r="W188" s="141" t="n">
        <v>151328614.904534</v>
      </c>
      <c r="X188" s="141" t="n">
        <v>140735611.861216</v>
      </c>
      <c r="Y188" s="141" t="n">
        <v>130884119.030931</v>
      </c>
    </row>
    <row r="189" customFormat="false" ht="15" hidden="false" customHeight="false" outlineLevel="0" collapsed="false">
      <c r="A189" s="0" t="s">
        <v>1156</v>
      </c>
      <c r="B189" s="0" t="s">
        <v>1930</v>
      </c>
      <c r="C189" s="20" t="s">
        <v>382</v>
      </c>
      <c r="D189" s="20" t="s">
        <v>1157</v>
      </c>
      <c r="E189" s="141" t="n">
        <v>725000000</v>
      </c>
      <c r="F189" s="141" t="n">
        <v>688750000</v>
      </c>
      <c r="G189" s="141" t="n">
        <v>640537500</v>
      </c>
      <c r="H189" s="141" t="n">
        <v>595699875</v>
      </c>
      <c r="I189" s="141" t="n">
        <v>554000883.75</v>
      </c>
      <c r="J189" s="141" t="n">
        <v>515220821.8875</v>
      </c>
      <c r="K189" s="141" t="n">
        <v>479155364.355375</v>
      </c>
      <c r="L189" s="141" t="n">
        <v>445614488.850499</v>
      </c>
      <c r="M189" s="141" t="n">
        <v>414421474.630964</v>
      </c>
      <c r="N189" s="141" t="n">
        <v>385411971.406796</v>
      </c>
      <c r="O189" s="141" t="n">
        <v>358433133.408321</v>
      </c>
      <c r="P189" s="141" t="n">
        <v>333342814.069738</v>
      </c>
      <c r="Q189" s="141" t="n">
        <v>310008817.084857</v>
      </c>
      <c r="R189" s="141" t="n">
        <v>288308199.888917</v>
      </c>
      <c r="S189" s="141" t="n">
        <v>268126625.896693</v>
      </c>
      <c r="T189" s="141" t="n">
        <v>249357762.083924</v>
      </c>
      <c r="U189" s="141" t="n">
        <v>231902718.738049</v>
      </c>
      <c r="V189" s="141" t="n">
        <v>215669528.426386</v>
      </c>
      <c r="W189" s="141" t="n">
        <v>200572661.436539</v>
      </c>
      <c r="X189" s="141" t="n">
        <v>186532575.135981</v>
      </c>
      <c r="Y189" s="141" t="n">
        <v>173475294.876463</v>
      </c>
    </row>
    <row r="190" customFormat="false" ht="15" hidden="false" customHeight="false" outlineLevel="0" collapsed="false">
      <c r="A190" s="0" t="s">
        <v>1158</v>
      </c>
      <c r="B190" s="0" t="s">
        <v>1931</v>
      </c>
      <c r="C190" s="20" t="s">
        <v>382</v>
      </c>
      <c r="D190" s="20" t="s">
        <v>1159</v>
      </c>
      <c r="E190" s="141" t="n">
        <v>830000000</v>
      </c>
      <c r="F190" s="141" t="n">
        <v>788500000</v>
      </c>
      <c r="G190" s="141" t="n">
        <v>733305000</v>
      </c>
      <c r="H190" s="141" t="n">
        <v>681973650</v>
      </c>
      <c r="I190" s="141" t="n">
        <v>634235494.5</v>
      </c>
      <c r="J190" s="141" t="n">
        <v>589839009.885</v>
      </c>
      <c r="K190" s="141" t="n">
        <v>548550279.19305</v>
      </c>
      <c r="L190" s="141" t="n">
        <v>510151759.649537</v>
      </c>
      <c r="M190" s="141" t="n">
        <v>474441136.474069</v>
      </c>
      <c r="N190" s="141" t="n">
        <v>441230256.920884</v>
      </c>
      <c r="O190" s="141" t="n">
        <v>410344138.936422</v>
      </c>
      <c r="P190" s="141" t="n">
        <v>381620049.210873</v>
      </c>
      <c r="Q190" s="141" t="n">
        <v>354906645.766112</v>
      </c>
      <c r="R190" s="141" t="n">
        <v>330063180.562484</v>
      </c>
      <c r="S190" s="141" t="n">
        <v>306958757.92311</v>
      </c>
      <c r="T190" s="141" t="n">
        <v>285471644.868492</v>
      </c>
      <c r="U190" s="141" t="n">
        <v>265488629.727698</v>
      </c>
      <c r="V190" s="141" t="n">
        <v>246904425.646759</v>
      </c>
      <c r="W190" s="141" t="n">
        <v>229621115.851486</v>
      </c>
      <c r="X190" s="141" t="n">
        <v>213547637.741882</v>
      </c>
      <c r="Y190" s="141" t="n">
        <v>198599303.09995</v>
      </c>
    </row>
    <row r="191" customFormat="false" ht="15" hidden="false" customHeight="false" outlineLevel="0" collapsed="false">
      <c r="A191" s="0" t="s">
        <v>1160</v>
      </c>
      <c r="B191" s="0" t="s">
        <v>1932</v>
      </c>
      <c r="C191" s="20" t="s">
        <v>382</v>
      </c>
      <c r="D191" s="20" t="s">
        <v>1161</v>
      </c>
      <c r="E191" s="141" t="n">
        <v>500000000</v>
      </c>
      <c r="F191" s="141" t="n">
        <v>475000000</v>
      </c>
      <c r="G191" s="141" t="n">
        <v>441750000</v>
      </c>
      <c r="H191" s="141" t="n">
        <v>410827500</v>
      </c>
      <c r="I191" s="141" t="n">
        <v>382069575</v>
      </c>
      <c r="J191" s="141" t="n">
        <v>355324704.75</v>
      </c>
      <c r="K191" s="141" t="n">
        <v>330451975.4175</v>
      </c>
      <c r="L191" s="141" t="n">
        <v>307320337.138275</v>
      </c>
      <c r="M191" s="141" t="n">
        <v>285807913.538596</v>
      </c>
      <c r="N191" s="141" t="n">
        <v>265801359.590894</v>
      </c>
      <c r="O191" s="141" t="n">
        <v>247195264.419532</v>
      </c>
      <c r="P191" s="141" t="n">
        <v>229891595.910164</v>
      </c>
      <c r="Q191" s="141" t="n">
        <v>213799184.196453</v>
      </c>
      <c r="R191" s="141" t="n">
        <v>198833241.302701</v>
      </c>
      <c r="S191" s="141" t="n">
        <v>184914914.411512</v>
      </c>
      <c r="T191" s="141" t="n">
        <v>171970870.402706</v>
      </c>
      <c r="U191" s="141" t="n">
        <v>159932909.474517</v>
      </c>
      <c r="V191" s="141" t="n">
        <v>148737605.811301</v>
      </c>
      <c r="W191" s="141" t="n">
        <v>138325973.40451</v>
      </c>
      <c r="X191" s="141" t="n">
        <v>128643155.266194</v>
      </c>
      <c r="Y191" s="141" t="n">
        <v>119638134.39756</v>
      </c>
    </row>
    <row r="192" customFormat="false" ht="15" hidden="false" customHeight="false" outlineLevel="0" collapsed="false">
      <c r="A192" s="0" t="s">
        <v>1162</v>
      </c>
      <c r="B192" s="0" t="s">
        <v>1933</v>
      </c>
      <c r="C192" s="20" t="s">
        <v>382</v>
      </c>
      <c r="D192" s="20" t="s">
        <v>1163</v>
      </c>
      <c r="E192" s="141" t="n">
        <v>480000000</v>
      </c>
      <c r="F192" s="141" t="n">
        <v>456000000</v>
      </c>
      <c r="G192" s="141" t="n">
        <v>424080000</v>
      </c>
      <c r="H192" s="141" t="n">
        <v>394394400</v>
      </c>
      <c r="I192" s="141" t="n">
        <v>366786792</v>
      </c>
      <c r="J192" s="141" t="n">
        <v>341111716.56</v>
      </c>
      <c r="K192" s="141" t="n">
        <v>317233896.4008</v>
      </c>
      <c r="L192" s="141" t="n">
        <v>295027523.652744</v>
      </c>
      <c r="M192" s="141" t="n">
        <v>274375596.997052</v>
      </c>
      <c r="N192" s="141" t="n">
        <v>255169305.207258</v>
      </c>
      <c r="O192" s="141" t="n">
        <v>237307453.84275</v>
      </c>
      <c r="P192" s="141" t="n">
        <v>220695932.073758</v>
      </c>
      <c r="Q192" s="141" t="n">
        <v>205247216.828595</v>
      </c>
      <c r="R192" s="141" t="n">
        <v>190879911.650593</v>
      </c>
      <c r="S192" s="141" t="n">
        <v>177518317.835052</v>
      </c>
      <c r="T192" s="141" t="n">
        <v>165092035.586598</v>
      </c>
      <c r="U192" s="141" t="n">
        <v>153535593.095536</v>
      </c>
      <c r="V192" s="141" t="n">
        <v>142788101.578849</v>
      </c>
      <c r="W192" s="141" t="n">
        <v>132792934.468329</v>
      </c>
      <c r="X192" s="141" t="n">
        <v>123497429.055546</v>
      </c>
      <c r="Y192" s="141" t="n">
        <v>114852609.021658</v>
      </c>
    </row>
    <row r="193" customFormat="false" ht="15" hidden="false" customHeight="false" outlineLevel="0" collapsed="false">
      <c r="A193" s="0" t="s">
        <v>1164</v>
      </c>
      <c r="B193" s="0" t="s">
        <v>1934</v>
      </c>
      <c r="C193" s="20" t="s">
        <v>382</v>
      </c>
      <c r="D193" s="20" t="s">
        <v>1165</v>
      </c>
      <c r="E193" s="141" t="n">
        <v>550000000</v>
      </c>
      <c r="F193" s="141" t="n">
        <v>522500000</v>
      </c>
      <c r="G193" s="141" t="n">
        <v>485925000</v>
      </c>
      <c r="H193" s="141" t="n">
        <v>451910250</v>
      </c>
      <c r="I193" s="141" t="n">
        <v>420276532.5</v>
      </c>
      <c r="J193" s="141" t="n">
        <v>390857175.225</v>
      </c>
      <c r="K193" s="141" t="n">
        <v>363497172.95925</v>
      </c>
      <c r="L193" s="141" t="n">
        <v>338052370.852103</v>
      </c>
      <c r="M193" s="141" t="n">
        <v>314388704.892455</v>
      </c>
      <c r="N193" s="141" t="n">
        <v>292381495.549984</v>
      </c>
      <c r="O193" s="141" t="n">
        <v>271914790.861485</v>
      </c>
      <c r="P193" s="141" t="n">
        <v>252880755.501181</v>
      </c>
      <c r="Q193" s="141" t="n">
        <v>235179102.616098</v>
      </c>
      <c r="R193" s="141" t="n">
        <v>218716565.432971</v>
      </c>
      <c r="S193" s="141" t="n">
        <v>203406405.852663</v>
      </c>
      <c r="T193" s="141" t="n">
        <v>189167957.442977</v>
      </c>
      <c r="U193" s="141" t="n">
        <v>175926200.421969</v>
      </c>
      <c r="V193" s="141" t="n">
        <v>163611366.392431</v>
      </c>
      <c r="W193" s="141" t="n">
        <v>152158570.744961</v>
      </c>
      <c r="X193" s="141" t="n">
        <v>141507470.792813</v>
      </c>
      <c r="Y193" s="141" t="n">
        <v>131601947.837316</v>
      </c>
    </row>
    <row r="194" customFormat="false" ht="15" hidden="false" customHeight="false" outlineLevel="0" collapsed="false">
      <c r="A194" s="0" t="s">
        <v>1166</v>
      </c>
      <c r="B194" s="0" t="s">
        <v>1935</v>
      </c>
      <c r="C194" s="20" t="s">
        <v>382</v>
      </c>
      <c r="D194" s="20" t="s">
        <v>1167</v>
      </c>
      <c r="E194" s="141" t="n">
        <v>450000000</v>
      </c>
      <c r="F194" s="141" t="n">
        <v>427500000</v>
      </c>
      <c r="G194" s="141" t="n">
        <v>397575000</v>
      </c>
      <c r="H194" s="141" t="n">
        <v>369744750</v>
      </c>
      <c r="I194" s="141" t="n">
        <v>343862617.5</v>
      </c>
      <c r="J194" s="141" t="n">
        <v>319792234.275</v>
      </c>
      <c r="K194" s="141" t="n">
        <v>297406777.87575</v>
      </c>
      <c r="L194" s="141" t="n">
        <v>276588303.424448</v>
      </c>
      <c r="M194" s="141" t="n">
        <v>257227122.184736</v>
      </c>
      <c r="N194" s="141" t="n">
        <v>239221223.631805</v>
      </c>
      <c r="O194" s="141" t="n">
        <v>222475737.977578</v>
      </c>
      <c r="P194" s="141" t="n">
        <v>206902436.319148</v>
      </c>
      <c r="Q194" s="141" t="n">
        <v>192419265.776808</v>
      </c>
      <c r="R194" s="141" t="n">
        <v>178949917.172431</v>
      </c>
      <c r="S194" s="141" t="n">
        <v>166423422.970361</v>
      </c>
      <c r="T194" s="141" t="n">
        <v>154773783.362436</v>
      </c>
      <c r="U194" s="141" t="n">
        <v>143939618.527065</v>
      </c>
      <c r="V194" s="141" t="n">
        <v>133863845.230171</v>
      </c>
      <c r="W194" s="141" t="n">
        <v>124493376.064059</v>
      </c>
      <c r="X194" s="141" t="n">
        <v>115778839.739575</v>
      </c>
      <c r="Y194" s="141" t="n">
        <v>107674320.957804</v>
      </c>
    </row>
    <row r="195" customFormat="false" ht="15" hidden="false" customHeight="false" outlineLevel="0" collapsed="false">
      <c r="A195" s="0" t="s">
        <v>1168</v>
      </c>
      <c r="B195" s="0" t="s">
        <v>1936</v>
      </c>
      <c r="C195" s="20" t="s">
        <v>382</v>
      </c>
      <c r="D195" s="20" t="s">
        <v>1169</v>
      </c>
      <c r="E195" s="141" t="n">
        <v>480000000</v>
      </c>
      <c r="F195" s="141" t="n">
        <v>456000000</v>
      </c>
      <c r="G195" s="141" t="n">
        <v>424080000</v>
      </c>
      <c r="H195" s="141" t="n">
        <v>394394400</v>
      </c>
      <c r="I195" s="141" t="n">
        <v>366786792</v>
      </c>
      <c r="J195" s="141" t="n">
        <v>341111716.56</v>
      </c>
      <c r="K195" s="141" t="n">
        <v>317233896.4008</v>
      </c>
      <c r="L195" s="141" t="n">
        <v>295027523.652744</v>
      </c>
      <c r="M195" s="141" t="n">
        <v>274375596.997052</v>
      </c>
      <c r="N195" s="141" t="n">
        <v>255169305.207258</v>
      </c>
      <c r="O195" s="141" t="n">
        <v>237307453.84275</v>
      </c>
      <c r="P195" s="141" t="n">
        <v>220695932.073758</v>
      </c>
      <c r="Q195" s="141" t="n">
        <v>205247216.828595</v>
      </c>
      <c r="R195" s="141" t="n">
        <v>190879911.650593</v>
      </c>
      <c r="S195" s="141" t="n">
        <v>177518317.835052</v>
      </c>
      <c r="T195" s="141" t="n">
        <v>165092035.586598</v>
      </c>
      <c r="U195" s="141" t="n">
        <v>153535593.095536</v>
      </c>
      <c r="V195" s="141" t="n">
        <v>142788101.578849</v>
      </c>
      <c r="W195" s="141" t="n">
        <v>132792934.468329</v>
      </c>
      <c r="X195" s="141" t="n">
        <v>123497429.055546</v>
      </c>
      <c r="Y195" s="141" t="n">
        <v>114852609.021658</v>
      </c>
    </row>
    <row r="196" customFormat="false" ht="15" hidden="false" customHeight="false" outlineLevel="0" collapsed="false">
      <c r="A196" s="0" t="s">
        <v>1170</v>
      </c>
      <c r="B196" s="0" t="s">
        <v>1937</v>
      </c>
      <c r="C196" s="20" t="s">
        <v>382</v>
      </c>
      <c r="D196" s="20" t="s">
        <v>1171</v>
      </c>
      <c r="E196" s="141" t="n">
        <v>670000000</v>
      </c>
      <c r="F196" s="141" t="n">
        <v>636500000</v>
      </c>
      <c r="G196" s="141" t="n">
        <v>591945000</v>
      </c>
      <c r="H196" s="141" t="n">
        <v>550508850</v>
      </c>
      <c r="I196" s="141" t="n">
        <v>511973230.5</v>
      </c>
      <c r="J196" s="141" t="n">
        <v>476135104.365</v>
      </c>
      <c r="K196" s="141" t="n">
        <v>442805647.05945</v>
      </c>
      <c r="L196" s="141" t="n">
        <v>411809251.765289</v>
      </c>
      <c r="M196" s="141" t="n">
        <v>382982604.141718</v>
      </c>
      <c r="N196" s="141" t="n">
        <v>356173821.851798</v>
      </c>
      <c r="O196" s="141" t="n">
        <v>331241654.322172</v>
      </c>
      <c r="P196" s="141" t="n">
        <v>308054738.51962</v>
      </c>
      <c r="Q196" s="141" t="n">
        <v>286490906.823247</v>
      </c>
      <c r="R196" s="141" t="n">
        <v>266436543.34562</v>
      </c>
      <c r="S196" s="141" t="n">
        <v>247785985.311426</v>
      </c>
      <c r="T196" s="141" t="n">
        <v>230440966.339626</v>
      </c>
      <c r="U196" s="141" t="n">
        <v>214310098.695853</v>
      </c>
      <c r="V196" s="141" t="n">
        <v>199308391.787143</v>
      </c>
      <c r="W196" s="141" t="n">
        <v>185356804.362043</v>
      </c>
      <c r="X196" s="141" t="n">
        <v>172381828.0567</v>
      </c>
      <c r="Y196" s="141" t="n">
        <v>160315100.092731</v>
      </c>
    </row>
    <row r="197" customFormat="false" ht="15" hidden="false" customHeight="false" outlineLevel="0" collapsed="false">
      <c r="A197" s="0" t="s">
        <v>1172</v>
      </c>
      <c r="B197" s="0" t="s">
        <v>1938</v>
      </c>
      <c r="C197" s="20" t="s">
        <v>382</v>
      </c>
      <c r="D197" s="20" t="s">
        <v>1173</v>
      </c>
      <c r="E197" s="141" t="n">
        <v>628000000</v>
      </c>
      <c r="F197" s="141" t="n">
        <v>596600000</v>
      </c>
      <c r="G197" s="141" t="n">
        <v>554838000</v>
      </c>
      <c r="H197" s="141" t="n">
        <v>515999340</v>
      </c>
      <c r="I197" s="141" t="n">
        <v>479879386.2</v>
      </c>
      <c r="J197" s="141" t="n">
        <v>446287829.166</v>
      </c>
      <c r="K197" s="141" t="n">
        <v>415047681.12438</v>
      </c>
      <c r="L197" s="141" t="n">
        <v>385994343.445674</v>
      </c>
      <c r="M197" s="141" t="n">
        <v>358974739.404476</v>
      </c>
      <c r="N197" s="141" t="n">
        <v>333846507.646163</v>
      </c>
      <c r="O197" s="141" t="n">
        <v>310477252.110932</v>
      </c>
      <c r="P197" s="141" t="n">
        <v>288743844.463166</v>
      </c>
      <c r="Q197" s="141" t="n">
        <v>268531775.350745</v>
      </c>
      <c r="R197" s="141" t="n">
        <v>249734551.076193</v>
      </c>
      <c r="S197" s="141" t="n">
        <v>232253132.500859</v>
      </c>
      <c r="T197" s="141" t="n">
        <v>215995413.225799</v>
      </c>
      <c r="U197" s="141" t="n">
        <v>200875734.299993</v>
      </c>
      <c r="V197" s="141" t="n">
        <v>186814432.898994</v>
      </c>
      <c r="W197" s="141" t="n">
        <v>173737422.596064</v>
      </c>
      <c r="X197" s="141" t="n">
        <v>161575803.01434</v>
      </c>
      <c r="Y197" s="141" t="n">
        <v>150265496.803336</v>
      </c>
    </row>
    <row r="198" customFormat="false" ht="15" hidden="false" customHeight="false" outlineLevel="0" collapsed="false">
      <c r="A198" s="0" t="s">
        <v>1174</v>
      </c>
      <c r="B198" s="0" t="s">
        <v>1939</v>
      </c>
      <c r="C198" s="20" t="s">
        <v>382</v>
      </c>
      <c r="D198" s="20" t="s">
        <v>1175</v>
      </c>
      <c r="E198" s="141" t="n">
        <v>595000000</v>
      </c>
      <c r="F198" s="141" t="n">
        <v>565250000</v>
      </c>
      <c r="G198" s="141" t="n">
        <v>525682500</v>
      </c>
      <c r="H198" s="141" t="n">
        <v>488884725</v>
      </c>
      <c r="I198" s="141" t="n">
        <v>454662794.25</v>
      </c>
      <c r="J198" s="141" t="n">
        <v>422836398.6525</v>
      </c>
      <c r="K198" s="141" t="n">
        <v>393237850.746825</v>
      </c>
      <c r="L198" s="141" t="n">
        <v>365711201.194547</v>
      </c>
      <c r="M198" s="141" t="n">
        <v>340111417.110929</v>
      </c>
      <c r="N198" s="141" t="n">
        <v>316303617.913164</v>
      </c>
      <c r="O198" s="141" t="n">
        <v>294162364.659243</v>
      </c>
      <c r="P198" s="141" t="n">
        <v>273570999.133096</v>
      </c>
      <c r="Q198" s="141" t="n">
        <v>254421029.193779</v>
      </c>
      <c r="R198" s="141" t="n">
        <v>236611557.150214</v>
      </c>
      <c r="S198" s="141" t="n">
        <v>220048748.149699</v>
      </c>
      <c r="T198" s="141" t="n">
        <v>204645335.77922</v>
      </c>
      <c r="U198" s="141" t="n">
        <v>190320162.274675</v>
      </c>
      <c r="V198" s="141" t="n">
        <v>176997750.915448</v>
      </c>
      <c r="W198" s="141" t="n">
        <v>164607908.351367</v>
      </c>
      <c r="X198" s="141" t="n">
        <v>153085354.766771</v>
      </c>
      <c r="Y198" s="141" t="n">
        <v>142369379.933097</v>
      </c>
    </row>
    <row r="199" customFormat="false" ht="15" hidden="false" customHeight="false" outlineLevel="0" collapsed="false">
      <c r="A199" s="0" t="s">
        <v>1176</v>
      </c>
      <c r="B199" s="0" t="s">
        <v>1940</v>
      </c>
      <c r="C199" s="20" t="s">
        <v>382</v>
      </c>
      <c r="D199" s="20" t="s">
        <v>1177</v>
      </c>
      <c r="E199" s="141" t="n">
        <v>710000000</v>
      </c>
      <c r="F199" s="141" t="n">
        <v>674500000</v>
      </c>
      <c r="G199" s="141" t="n">
        <v>627285000</v>
      </c>
      <c r="H199" s="141" t="n">
        <v>583375050</v>
      </c>
      <c r="I199" s="141" t="n">
        <v>542538796.5</v>
      </c>
      <c r="J199" s="141" t="n">
        <v>504561080.745</v>
      </c>
      <c r="K199" s="141" t="n">
        <v>469241805.09285</v>
      </c>
      <c r="L199" s="141" t="n">
        <v>436394878.736351</v>
      </c>
      <c r="M199" s="141" t="n">
        <v>405847237.224806</v>
      </c>
      <c r="N199" s="141" t="n">
        <v>377437930.61907</v>
      </c>
      <c r="O199" s="141" t="n">
        <v>351017275.475735</v>
      </c>
      <c r="P199" s="141" t="n">
        <v>326446066.192433</v>
      </c>
      <c r="Q199" s="141" t="n">
        <v>303594841.558963</v>
      </c>
      <c r="R199" s="141" t="n">
        <v>282343202.649836</v>
      </c>
      <c r="S199" s="141" t="n">
        <v>262579178.464347</v>
      </c>
      <c r="T199" s="141" t="n">
        <v>244198635.971843</v>
      </c>
      <c r="U199" s="141" t="n">
        <v>227104731.453814</v>
      </c>
      <c r="V199" s="141" t="n">
        <v>211207400.252047</v>
      </c>
      <c r="W199" s="141" t="n">
        <v>196422882.234404</v>
      </c>
      <c r="X199" s="141" t="n">
        <v>182673280.477995</v>
      </c>
      <c r="Y199" s="141" t="n">
        <v>169886150.844536</v>
      </c>
    </row>
    <row r="200" customFormat="false" ht="15" hidden="false" customHeight="false" outlineLevel="0" collapsed="false">
      <c r="A200" s="0" t="s">
        <v>1178</v>
      </c>
      <c r="B200" s="0" t="s">
        <v>1941</v>
      </c>
      <c r="C200" s="20" t="s">
        <v>382</v>
      </c>
      <c r="D200" s="20" t="s">
        <v>1179</v>
      </c>
      <c r="E200" s="141" t="n">
        <v>918000000</v>
      </c>
      <c r="F200" s="141" t="n">
        <v>872100000</v>
      </c>
      <c r="G200" s="141" t="n">
        <v>811053000</v>
      </c>
      <c r="H200" s="141" t="n">
        <v>754279290</v>
      </c>
      <c r="I200" s="141" t="n">
        <v>701479739.7</v>
      </c>
      <c r="J200" s="141" t="n">
        <v>652376157.921</v>
      </c>
      <c r="K200" s="141" t="n">
        <v>606709826.86653</v>
      </c>
      <c r="L200" s="141" t="n">
        <v>564240138.985873</v>
      </c>
      <c r="M200" s="141" t="n">
        <v>524743329.256862</v>
      </c>
      <c r="N200" s="141" t="n">
        <v>488011296.208882</v>
      </c>
      <c r="O200" s="141" t="n">
        <v>453850505.47426</v>
      </c>
      <c r="P200" s="141" t="n">
        <v>422080970.091062</v>
      </c>
      <c r="Q200" s="141" t="n">
        <v>392535302.184687</v>
      </c>
      <c r="R200" s="141" t="n">
        <v>365057831.031759</v>
      </c>
      <c r="S200" s="141" t="n">
        <v>339503782.859536</v>
      </c>
      <c r="T200" s="141" t="n">
        <v>315738518.059369</v>
      </c>
      <c r="U200" s="141" t="n">
        <v>293636821.795213</v>
      </c>
      <c r="V200" s="141" t="n">
        <v>273082244.269548</v>
      </c>
      <c r="W200" s="141" t="n">
        <v>253966487.17068</v>
      </c>
      <c r="X200" s="141" t="n">
        <v>236188833.068732</v>
      </c>
      <c r="Y200" s="141" t="n">
        <v>219655614.753921</v>
      </c>
    </row>
    <row r="201" customFormat="false" ht="15" hidden="false" customHeight="false" outlineLevel="0" collapsed="false">
      <c r="A201" s="0" t="s">
        <v>1180</v>
      </c>
      <c r="B201" s="0" t="s">
        <v>1942</v>
      </c>
      <c r="C201" s="20" t="s">
        <v>382</v>
      </c>
      <c r="D201" s="20" t="s">
        <v>1181</v>
      </c>
      <c r="E201" s="141" t="n">
        <v>1100000000</v>
      </c>
      <c r="F201" s="141" t="n">
        <v>1045000000</v>
      </c>
      <c r="G201" s="141" t="n">
        <v>971850000</v>
      </c>
      <c r="H201" s="141" t="n">
        <v>903820500</v>
      </c>
      <c r="I201" s="141" t="n">
        <v>840553065</v>
      </c>
      <c r="J201" s="141" t="n">
        <v>781714350.45</v>
      </c>
      <c r="K201" s="141" t="n">
        <v>726994345.9185</v>
      </c>
      <c r="L201" s="141" t="n">
        <v>676104741.704205</v>
      </c>
      <c r="M201" s="141" t="n">
        <v>628777409.784911</v>
      </c>
      <c r="N201" s="141" t="n">
        <v>584762991.099967</v>
      </c>
      <c r="O201" s="141" t="n">
        <v>543829581.722969</v>
      </c>
      <c r="P201" s="141" t="n">
        <v>505761511.002362</v>
      </c>
      <c r="Q201" s="141" t="n">
        <v>470358205.232196</v>
      </c>
      <c r="R201" s="141" t="n">
        <v>437433130.865943</v>
      </c>
      <c r="S201" s="141" t="n">
        <v>406812811.705327</v>
      </c>
      <c r="T201" s="141" t="n">
        <v>378335914.885954</v>
      </c>
      <c r="U201" s="141" t="n">
        <v>351852400.843937</v>
      </c>
      <c r="V201" s="141" t="n">
        <v>327222732.784861</v>
      </c>
      <c r="W201" s="141" t="n">
        <v>304317141.489921</v>
      </c>
      <c r="X201" s="141" t="n">
        <v>283014941.585627</v>
      </c>
      <c r="Y201" s="141" t="n">
        <v>263203895.674633</v>
      </c>
    </row>
    <row r="202" customFormat="false" ht="15" hidden="false" customHeight="false" outlineLevel="0" collapsed="false">
      <c r="A202" s="0" t="s">
        <v>1182</v>
      </c>
      <c r="B202" s="0" t="s">
        <v>1943</v>
      </c>
      <c r="C202" s="20" t="s">
        <v>382</v>
      </c>
      <c r="D202" s="20" t="s">
        <v>1183</v>
      </c>
      <c r="E202" s="141" t="n">
        <v>360000000</v>
      </c>
      <c r="F202" s="141" t="n">
        <v>342000000</v>
      </c>
      <c r="G202" s="141" t="n">
        <v>318060000</v>
      </c>
      <c r="H202" s="141" t="n">
        <v>295795800</v>
      </c>
      <c r="I202" s="141" t="n">
        <v>275090094</v>
      </c>
      <c r="J202" s="141" t="n">
        <v>255833787.42</v>
      </c>
      <c r="K202" s="141" t="n">
        <v>237925422.3006</v>
      </c>
      <c r="L202" s="141" t="n">
        <v>221270642.739558</v>
      </c>
      <c r="M202" s="141" t="n">
        <v>205781697.747789</v>
      </c>
      <c r="N202" s="141" t="n">
        <v>191376978.905444</v>
      </c>
      <c r="O202" s="141" t="n">
        <v>177980590.382063</v>
      </c>
      <c r="P202" s="141" t="n">
        <v>165521949.055318</v>
      </c>
      <c r="Q202" s="141" t="n">
        <v>153935412.621446</v>
      </c>
      <c r="R202" s="141" t="n">
        <v>143159933.737945</v>
      </c>
      <c r="S202" s="141" t="n">
        <v>133138738.376289</v>
      </c>
      <c r="T202" s="141" t="n">
        <v>123819026.689949</v>
      </c>
      <c r="U202" s="141" t="n">
        <v>115151694.821652</v>
      </c>
      <c r="V202" s="141" t="n">
        <v>107091076.184137</v>
      </c>
      <c r="W202" s="141" t="n">
        <v>99594700.8512469</v>
      </c>
      <c r="X202" s="141" t="n">
        <v>92623071.7916597</v>
      </c>
      <c r="Y202" s="141" t="n">
        <v>86139456.7662435</v>
      </c>
    </row>
    <row r="203" customFormat="false" ht="15" hidden="false" customHeight="false" outlineLevel="0" collapsed="false">
      <c r="A203" s="0" t="s">
        <v>1184</v>
      </c>
      <c r="B203" s="0" t="s">
        <v>1944</v>
      </c>
      <c r="C203" s="20" t="s">
        <v>382</v>
      </c>
      <c r="D203" s="20" t="s">
        <v>1185</v>
      </c>
      <c r="E203" s="141" t="n">
        <v>347000000</v>
      </c>
      <c r="F203" s="141" t="n">
        <v>329650000</v>
      </c>
      <c r="G203" s="141" t="n">
        <v>306574500</v>
      </c>
      <c r="H203" s="141" t="n">
        <v>285114285</v>
      </c>
      <c r="I203" s="141" t="n">
        <v>265156285.05</v>
      </c>
      <c r="J203" s="141" t="n">
        <v>246595345.0965</v>
      </c>
      <c r="K203" s="141" t="n">
        <v>229333670.939745</v>
      </c>
      <c r="L203" s="141" t="n">
        <v>213280313.973963</v>
      </c>
      <c r="M203" s="141" t="n">
        <v>198350691.995785</v>
      </c>
      <c r="N203" s="141" t="n">
        <v>184466143.55608</v>
      </c>
      <c r="O203" s="141" t="n">
        <v>171553513.507155</v>
      </c>
      <c r="P203" s="141" t="n">
        <v>159544767.561654</v>
      </c>
      <c r="Q203" s="141" t="n">
        <v>148376633.832338</v>
      </c>
      <c r="R203" s="141" t="n">
        <v>137990269.464075</v>
      </c>
      <c r="S203" s="141" t="n">
        <v>128330950.601589</v>
      </c>
      <c r="T203" s="141" t="n">
        <v>119347784.059478</v>
      </c>
      <c r="U203" s="141" t="n">
        <v>110993439.175315</v>
      </c>
      <c r="V203" s="141" t="n">
        <v>103223898.433043</v>
      </c>
      <c r="W203" s="141" t="n">
        <v>95998225.5427297</v>
      </c>
      <c r="X203" s="141" t="n">
        <v>89278349.7547386</v>
      </c>
      <c r="Y203" s="141" t="n">
        <v>83028865.2719069</v>
      </c>
    </row>
    <row r="204" customFormat="false" ht="15" hidden="false" customHeight="false" outlineLevel="0" collapsed="false">
      <c r="A204" s="0" t="s">
        <v>1186</v>
      </c>
      <c r="B204" s="0" t="s">
        <v>1945</v>
      </c>
      <c r="C204" s="20" t="s">
        <v>382</v>
      </c>
      <c r="D204" s="20" t="s">
        <v>1187</v>
      </c>
      <c r="E204" s="141" t="n">
        <v>470000000</v>
      </c>
      <c r="F204" s="141" t="n">
        <v>446500000</v>
      </c>
      <c r="G204" s="141" t="n">
        <v>415245000</v>
      </c>
      <c r="H204" s="141" t="n">
        <v>386177850</v>
      </c>
      <c r="I204" s="141" t="n">
        <v>359145400.5</v>
      </c>
      <c r="J204" s="141" t="n">
        <v>334005222.465</v>
      </c>
      <c r="K204" s="141" t="n">
        <v>310624856.89245</v>
      </c>
      <c r="L204" s="141" t="n">
        <v>288881116.909979</v>
      </c>
      <c r="M204" s="141" t="n">
        <v>268659438.72628</v>
      </c>
      <c r="N204" s="141" t="n">
        <v>249853278.01544</v>
      </c>
      <c r="O204" s="141" t="n">
        <v>232363548.55436</v>
      </c>
      <c r="P204" s="141" t="n">
        <v>216098100.155554</v>
      </c>
      <c r="Q204" s="141" t="n">
        <v>200971233.144666</v>
      </c>
      <c r="R204" s="141" t="n">
        <v>186903246.824539</v>
      </c>
      <c r="S204" s="141" t="n">
        <v>173820019.546821</v>
      </c>
      <c r="T204" s="141" t="n">
        <v>161652618.178544</v>
      </c>
      <c r="U204" s="141" t="n">
        <v>150336934.906046</v>
      </c>
      <c r="V204" s="141" t="n">
        <v>139813349.462623</v>
      </c>
      <c r="W204" s="141" t="n">
        <v>130026415.000239</v>
      </c>
      <c r="X204" s="141" t="n">
        <v>120924565.950222</v>
      </c>
      <c r="Y204" s="141" t="n">
        <v>112459846.333707</v>
      </c>
    </row>
    <row r="205" customFormat="false" ht="15" hidden="false" customHeight="false" outlineLevel="0" collapsed="false">
      <c r="A205" s="0" t="s">
        <v>1188</v>
      </c>
      <c r="B205" s="0" t="s">
        <v>1946</v>
      </c>
      <c r="C205" s="20" t="s">
        <v>382</v>
      </c>
      <c r="D205" s="20" t="s">
        <v>1189</v>
      </c>
      <c r="E205" s="141" t="n">
        <v>420000000</v>
      </c>
      <c r="F205" s="141" t="n">
        <v>399000000</v>
      </c>
      <c r="G205" s="141" t="n">
        <v>371070000</v>
      </c>
      <c r="H205" s="141" t="n">
        <v>345095100</v>
      </c>
      <c r="I205" s="141" t="n">
        <v>320938443</v>
      </c>
      <c r="J205" s="141" t="n">
        <v>298472751.99</v>
      </c>
      <c r="K205" s="141" t="n">
        <v>277579659.3507</v>
      </c>
      <c r="L205" s="141" t="n">
        <v>258149083.196151</v>
      </c>
      <c r="M205" s="141" t="n">
        <v>240078647.37242</v>
      </c>
      <c r="N205" s="141" t="n">
        <v>223273142.056351</v>
      </c>
      <c r="O205" s="141" t="n">
        <v>207644022.112406</v>
      </c>
      <c r="P205" s="141" t="n">
        <v>193108940.564538</v>
      </c>
      <c r="Q205" s="141" t="n">
        <v>179591314.72502</v>
      </c>
      <c r="R205" s="141" t="n">
        <v>167019922.694269</v>
      </c>
      <c r="S205" s="141" t="n">
        <v>155328528.10567</v>
      </c>
      <c r="T205" s="141" t="n">
        <v>144455531.138273</v>
      </c>
      <c r="U205" s="141" t="n">
        <v>134343643.958594</v>
      </c>
      <c r="V205" s="141" t="n">
        <v>124939588.881493</v>
      </c>
      <c r="W205" s="141" t="n">
        <v>116193817.659788</v>
      </c>
      <c r="X205" s="141" t="n">
        <v>108060250.423603</v>
      </c>
      <c r="Y205" s="141" t="n">
        <v>100496032.893951</v>
      </c>
    </row>
    <row r="206" customFormat="false" ht="15" hidden="false" customHeight="false" outlineLevel="0" collapsed="false">
      <c r="A206" s="0" t="s">
        <v>1190</v>
      </c>
      <c r="B206" s="0" t="s">
        <v>1947</v>
      </c>
      <c r="C206" s="20" t="s">
        <v>382</v>
      </c>
      <c r="D206" s="20" t="s">
        <v>1191</v>
      </c>
      <c r="E206" s="141" t="n">
        <v>425000000</v>
      </c>
      <c r="F206" s="141" t="n">
        <v>403750000</v>
      </c>
      <c r="G206" s="141" t="n">
        <v>375487500</v>
      </c>
      <c r="H206" s="141" t="n">
        <v>349203375</v>
      </c>
      <c r="I206" s="141" t="n">
        <v>324759138.75</v>
      </c>
      <c r="J206" s="141" t="n">
        <v>302025999.0375</v>
      </c>
      <c r="K206" s="141" t="n">
        <v>280884179.104875</v>
      </c>
      <c r="L206" s="141" t="n">
        <v>261222286.567534</v>
      </c>
      <c r="M206" s="141" t="n">
        <v>242936726.507806</v>
      </c>
      <c r="N206" s="141" t="n">
        <v>225931155.65226</v>
      </c>
      <c r="O206" s="141" t="n">
        <v>210115974.756602</v>
      </c>
      <c r="P206" s="141" t="n">
        <v>195407856.52364</v>
      </c>
      <c r="Q206" s="141" t="n">
        <v>181729306.566985</v>
      </c>
      <c r="R206" s="141" t="n">
        <v>169008255.107296</v>
      </c>
      <c r="S206" s="141" t="n">
        <v>157177677.249785</v>
      </c>
      <c r="T206" s="141" t="n">
        <v>146175239.8423</v>
      </c>
      <c r="U206" s="141" t="n">
        <v>135942973.053339</v>
      </c>
      <c r="V206" s="141" t="n">
        <v>126426964.939606</v>
      </c>
      <c r="W206" s="141" t="n">
        <v>117577077.393833</v>
      </c>
      <c r="X206" s="141" t="n">
        <v>109346681.976265</v>
      </c>
      <c r="Y206" s="141" t="n">
        <v>101692414.237926</v>
      </c>
    </row>
    <row r="207" customFormat="false" ht="15" hidden="false" customHeight="false" outlineLevel="0" collapsed="false">
      <c r="A207" s="0" t="s">
        <v>1192</v>
      </c>
      <c r="B207" s="0" t="s">
        <v>1948</v>
      </c>
      <c r="C207" s="20" t="s">
        <v>382</v>
      </c>
      <c r="D207" s="20" t="s">
        <v>1193</v>
      </c>
      <c r="E207" s="141" t="n">
        <v>397000000</v>
      </c>
      <c r="F207" s="141" t="n">
        <v>377150000</v>
      </c>
      <c r="G207" s="141" t="n">
        <v>350749500</v>
      </c>
      <c r="H207" s="141" t="n">
        <v>326197035</v>
      </c>
      <c r="I207" s="141" t="n">
        <v>303363242.55</v>
      </c>
      <c r="J207" s="141" t="n">
        <v>282127815.5715</v>
      </c>
      <c r="K207" s="141" t="n">
        <v>262378868.481495</v>
      </c>
      <c r="L207" s="141" t="n">
        <v>244012347.68779</v>
      </c>
      <c r="M207" s="141" t="n">
        <v>226931483.349645</v>
      </c>
      <c r="N207" s="141" t="n">
        <v>211046279.51517</v>
      </c>
      <c r="O207" s="141" t="n">
        <v>196273039.949108</v>
      </c>
      <c r="P207" s="141" t="n">
        <v>182533927.152671</v>
      </c>
      <c r="Q207" s="141" t="n">
        <v>169756552.251984</v>
      </c>
      <c r="R207" s="141" t="n">
        <v>157873593.594345</v>
      </c>
      <c r="S207" s="141" t="n">
        <v>146822442.042741</v>
      </c>
      <c r="T207" s="141" t="n">
        <v>136544871.099749</v>
      </c>
      <c r="U207" s="141" t="n">
        <v>126986730.122766</v>
      </c>
      <c r="V207" s="141" t="n">
        <v>118097659.014173</v>
      </c>
      <c r="W207" s="141" t="n">
        <v>109830822.883181</v>
      </c>
      <c r="X207" s="141" t="n">
        <v>102142665.281358</v>
      </c>
      <c r="Y207" s="141" t="n">
        <v>94992678.7116629</v>
      </c>
    </row>
    <row r="208" customFormat="false" ht="15" hidden="false" customHeight="false" outlineLevel="0" collapsed="false">
      <c r="A208" s="0" t="s">
        <v>1194</v>
      </c>
      <c r="B208" s="0" t="s">
        <v>1949</v>
      </c>
      <c r="C208" s="20" t="s">
        <v>382</v>
      </c>
      <c r="D208" s="20" t="s">
        <v>1195</v>
      </c>
      <c r="E208" s="141" t="n">
        <v>250000000</v>
      </c>
      <c r="F208" s="141" t="n">
        <v>237500000</v>
      </c>
      <c r="G208" s="141" t="n">
        <v>220875000</v>
      </c>
      <c r="H208" s="141" t="n">
        <v>205413750</v>
      </c>
      <c r="I208" s="141" t="n">
        <v>191034787.5</v>
      </c>
      <c r="J208" s="141" t="n">
        <v>177662352.375</v>
      </c>
      <c r="K208" s="141" t="n">
        <v>165225987.70875</v>
      </c>
      <c r="L208" s="141" t="n">
        <v>153660168.569138</v>
      </c>
      <c r="M208" s="141" t="n">
        <v>142903956.769298</v>
      </c>
      <c r="N208" s="141" t="n">
        <v>132900679.795447</v>
      </c>
      <c r="O208" s="141" t="n">
        <v>123597632.209766</v>
      </c>
      <c r="P208" s="141" t="n">
        <v>114945797.955082</v>
      </c>
      <c r="Q208" s="141" t="n">
        <v>106899592.098226</v>
      </c>
      <c r="R208" s="141" t="n">
        <v>99416620.6513506</v>
      </c>
      <c r="S208" s="141" t="n">
        <v>92457457.205756</v>
      </c>
      <c r="T208" s="141" t="n">
        <v>85985435.2013531</v>
      </c>
      <c r="U208" s="141" t="n">
        <v>79966454.7372584</v>
      </c>
      <c r="V208" s="141" t="n">
        <v>74368802.9056503</v>
      </c>
      <c r="W208" s="141" t="n">
        <v>69162986.7022548</v>
      </c>
      <c r="X208" s="141" t="n">
        <v>64321577.633097</v>
      </c>
      <c r="Y208" s="141" t="n">
        <v>59819067.1987802</v>
      </c>
    </row>
    <row r="209" customFormat="false" ht="15" hidden="false" customHeight="false" outlineLevel="0" collapsed="false">
      <c r="A209" s="0" t="s">
        <v>1196</v>
      </c>
      <c r="B209" s="0" t="s">
        <v>1950</v>
      </c>
      <c r="C209" s="20" t="s">
        <v>382</v>
      </c>
      <c r="D209" s="20" t="s">
        <v>1197</v>
      </c>
      <c r="E209" s="141" t="n">
        <v>998000000</v>
      </c>
      <c r="F209" s="141" t="n">
        <v>948100000</v>
      </c>
      <c r="G209" s="141" t="n">
        <v>881733000</v>
      </c>
      <c r="H209" s="141" t="n">
        <v>820011690</v>
      </c>
      <c r="I209" s="141" t="n">
        <v>762610871.7</v>
      </c>
      <c r="J209" s="141" t="n">
        <v>709228110.681</v>
      </c>
      <c r="K209" s="141" t="n">
        <v>659582142.93333</v>
      </c>
      <c r="L209" s="141" t="n">
        <v>613411392.927997</v>
      </c>
      <c r="M209" s="141" t="n">
        <v>570472595.423037</v>
      </c>
      <c r="N209" s="141" t="n">
        <v>530539513.743425</v>
      </c>
      <c r="O209" s="141" t="n">
        <v>493401747.781385</v>
      </c>
      <c r="P209" s="141" t="n">
        <v>458863625.436688</v>
      </c>
      <c r="Q209" s="141" t="n">
        <v>426743171.65612</v>
      </c>
      <c r="R209" s="141" t="n">
        <v>396871149.640192</v>
      </c>
      <c r="S209" s="141" t="n">
        <v>369090169.165378</v>
      </c>
      <c r="T209" s="141" t="n">
        <v>343253857.323802</v>
      </c>
      <c r="U209" s="141" t="n">
        <v>319226087.311136</v>
      </c>
      <c r="V209" s="141" t="n">
        <v>296880261.199356</v>
      </c>
      <c r="W209" s="141" t="n">
        <v>276098642.915401</v>
      </c>
      <c r="X209" s="141" t="n">
        <v>256771737.911323</v>
      </c>
      <c r="Y209" s="141" t="n">
        <v>238797716.257531</v>
      </c>
    </row>
    <row r="210" customFormat="false" ht="15" hidden="false" customHeight="false" outlineLevel="0" collapsed="false">
      <c r="A210" s="0" t="s">
        <v>1198</v>
      </c>
      <c r="B210" s="0" t="s">
        <v>1951</v>
      </c>
      <c r="C210" s="20" t="s">
        <v>382</v>
      </c>
      <c r="D210" s="20" t="s">
        <v>1199</v>
      </c>
      <c r="E210" s="141" t="n">
        <v>585000000</v>
      </c>
      <c r="F210" s="141" t="n">
        <v>555750000</v>
      </c>
      <c r="G210" s="141" t="n">
        <v>516847500</v>
      </c>
      <c r="H210" s="141" t="n">
        <v>480668175</v>
      </c>
      <c r="I210" s="141" t="n">
        <v>447021402.75</v>
      </c>
      <c r="J210" s="141" t="n">
        <v>415729904.5575</v>
      </c>
      <c r="K210" s="141" t="n">
        <v>386628811.238475</v>
      </c>
      <c r="L210" s="141" t="n">
        <v>359564794.451782</v>
      </c>
      <c r="M210" s="141" t="n">
        <v>334395258.840157</v>
      </c>
      <c r="N210" s="141" t="n">
        <v>310987590.721346</v>
      </c>
      <c r="O210" s="141" t="n">
        <v>289218459.370852</v>
      </c>
      <c r="P210" s="141" t="n">
        <v>268973167.214892</v>
      </c>
      <c r="Q210" s="141" t="n">
        <v>250145045.50985</v>
      </c>
      <c r="R210" s="141" t="n">
        <v>232634892.32416</v>
      </c>
      <c r="S210" s="141" t="n">
        <v>216350449.861469</v>
      </c>
      <c r="T210" s="141" t="n">
        <v>201205918.371166</v>
      </c>
      <c r="U210" s="141" t="n">
        <v>187121504.085185</v>
      </c>
      <c r="V210" s="141" t="n">
        <v>174022998.799222</v>
      </c>
      <c r="W210" s="141" t="n">
        <v>161841388.883276</v>
      </c>
      <c r="X210" s="141" t="n">
        <v>150512491.661447</v>
      </c>
      <c r="Y210" s="141" t="n">
        <v>139976617.245146</v>
      </c>
    </row>
    <row r="211" customFormat="false" ht="15" hidden="false" customHeight="false" outlineLevel="0" collapsed="false">
      <c r="A211" s="0" t="s">
        <v>1200</v>
      </c>
      <c r="B211" s="0" t="s">
        <v>1952</v>
      </c>
      <c r="C211" s="20" t="s">
        <v>382</v>
      </c>
      <c r="D211" s="20" t="s">
        <v>1201</v>
      </c>
      <c r="E211" s="141" t="n">
        <v>544000000</v>
      </c>
      <c r="F211" s="141" t="n">
        <v>516800000</v>
      </c>
      <c r="G211" s="141" t="n">
        <v>480624000</v>
      </c>
      <c r="H211" s="141" t="n">
        <v>446980320</v>
      </c>
      <c r="I211" s="141" t="n">
        <v>415691697.6</v>
      </c>
      <c r="J211" s="141" t="n">
        <v>386593278.768</v>
      </c>
      <c r="K211" s="141" t="n">
        <v>359531749.25424</v>
      </c>
      <c r="L211" s="141" t="n">
        <v>334364526.806443</v>
      </c>
      <c r="M211" s="141" t="n">
        <v>310959009.929992</v>
      </c>
      <c r="N211" s="141" t="n">
        <v>289191879.234893</v>
      </c>
      <c r="O211" s="141" t="n">
        <v>268948447.68845</v>
      </c>
      <c r="P211" s="141" t="n">
        <v>250122056.350259</v>
      </c>
      <c r="Q211" s="141" t="n">
        <v>232613512.405741</v>
      </c>
      <c r="R211" s="141" t="n">
        <v>216330566.537339</v>
      </c>
      <c r="S211" s="141" t="n">
        <v>201187426.879725</v>
      </c>
      <c r="T211" s="141" t="n">
        <v>187104306.998144</v>
      </c>
      <c r="U211" s="141" t="n">
        <v>174007005.508274</v>
      </c>
      <c r="V211" s="141" t="n">
        <v>161826515.122695</v>
      </c>
      <c r="W211" s="141" t="n">
        <v>150498659.064106</v>
      </c>
      <c r="X211" s="141" t="n">
        <v>139963752.929619</v>
      </c>
      <c r="Y211" s="141" t="n">
        <v>130166290.224546</v>
      </c>
    </row>
    <row r="212" customFormat="false" ht="15" hidden="false" customHeight="false" outlineLevel="0" collapsed="false">
      <c r="A212" s="0" t="s">
        <v>1202</v>
      </c>
      <c r="B212" s="0" t="s">
        <v>1953</v>
      </c>
      <c r="C212" s="20" t="s">
        <v>382</v>
      </c>
      <c r="D212" s="20" t="s">
        <v>1203</v>
      </c>
      <c r="E212" s="141" t="n">
        <v>732000000</v>
      </c>
      <c r="F212" s="141" t="n">
        <v>695400000</v>
      </c>
      <c r="G212" s="141" t="n">
        <v>646722000</v>
      </c>
      <c r="H212" s="141" t="n">
        <v>601451460</v>
      </c>
      <c r="I212" s="141" t="n">
        <v>559349857.8</v>
      </c>
      <c r="J212" s="141" t="n">
        <v>520195367.754</v>
      </c>
      <c r="K212" s="141" t="n">
        <v>483781692.01122</v>
      </c>
      <c r="L212" s="141" t="n">
        <v>449916973.570435</v>
      </c>
      <c r="M212" s="141" t="n">
        <v>418422785.420504</v>
      </c>
      <c r="N212" s="141" t="n">
        <v>389133190.441069</v>
      </c>
      <c r="O212" s="141" t="n">
        <v>361893867.110194</v>
      </c>
      <c r="P212" s="141" t="n">
        <v>336561296.412481</v>
      </c>
      <c r="Q212" s="141" t="n">
        <v>313002005.663607</v>
      </c>
      <c r="R212" s="141" t="n">
        <v>291091865.267154</v>
      </c>
      <c r="S212" s="141" t="n">
        <v>270715434.698454</v>
      </c>
      <c r="T212" s="141" t="n">
        <v>251765354.269562</v>
      </c>
      <c r="U212" s="141" t="n">
        <v>234141779.470693</v>
      </c>
      <c r="V212" s="141" t="n">
        <v>217751854.907744</v>
      </c>
      <c r="W212" s="141" t="n">
        <v>202509225.064202</v>
      </c>
      <c r="X212" s="141" t="n">
        <v>188333579.309708</v>
      </c>
      <c r="Y212" s="141" t="n">
        <v>175150228.758028</v>
      </c>
    </row>
    <row r="213" customFormat="false" ht="15" hidden="false" customHeight="false" outlineLevel="0" collapsed="false">
      <c r="A213" s="0" t="s">
        <v>1204</v>
      </c>
      <c r="B213" s="0" t="s">
        <v>1954</v>
      </c>
      <c r="C213" s="20" t="s">
        <v>382</v>
      </c>
      <c r="D213" s="20" t="s">
        <v>1205</v>
      </c>
      <c r="E213" s="141" t="n">
        <v>723000000</v>
      </c>
      <c r="F213" s="141" t="n">
        <v>686850000</v>
      </c>
      <c r="G213" s="141" t="n">
        <v>638770500</v>
      </c>
      <c r="H213" s="141" t="n">
        <v>594056565</v>
      </c>
      <c r="I213" s="141" t="n">
        <v>552472605.45</v>
      </c>
      <c r="J213" s="141" t="n">
        <v>513799523.0685</v>
      </c>
      <c r="K213" s="141" t="n">
        <v>477833556.453705</v>
      </c>
      <c r="L213" s="141" t="n">
        <v>444385207.501946</v>
      </c>
      <c r="M213" s="141" t="n">
        <v>413278242.97681</v>
      </c>
      <c r="N213" s="141" t="n">
        <v>384348765.968433</v>
      </c>
      <c r="O213" s="141" t="n">
        <v>357444352.350643</v>
      </c>
      <c r="P213" s="141" t="n">
        <v>332423247.686098</v>
      </c>
      <c r="Q213" s="141" t="n">
        <v>309153620.348071</v>
      </c>
      <c r="R213" s="141" t="n">
        <v>287512866.923706</v>
      </c>
      <c r="S213" s="141" t="n">
        <v>267386966.239047</v>
      </c>
      <c r="T213" s="141" t="n">
        <v>248669878.602313</v>
      </c>
      <c r="U213" s="141" t="n">
        <v>231262987.100151</v>
      </c>
      <c r="V213" s="141" t="n">
        <v>215074578.003141</v>
      </c>
      <c r="W213" s="141" t="n">
        <v>200019357.542921</v>
      </c>
      <c r="X213" s="141" t="n">
        <v>186018002.514916</v>
      </c>
      <c r="Y213" s="141" t="n">
        <v>172996742.338872</v>
      </c>
    </row>
    <row r="214" customFormat="false" ht="15" hidden="false" customHeight="false" outlineLevel="0" collapsed="false">
      <c r="A214" s="0" t="s">
        <v>1206</v>
      </c>
      <c r="B214" s="0" t="s">
        <v>1955</v>
      </c>
      <c r="C214" s="20" t="s">
        <v>382</v>
      </c>
      <c r="D214" s="20" t="s">
        <v>1207</v>
      </c>
      <c r="E214" s="141" t="n">
        <v>690000000</v>
      </c>
      <c r="F214" s="141" t="n">
        <v>655500000</v>
      </c>
      <c r="G214" s="141" t="n">
        <v>609615000</v>
      </c>
      <c r="H214" s="141" t="n">
        <v>566941950</v>
      </c>
      <c r="I214" s="141" t="n">
        <v>527256013.5</v>
      </c>
      <c r="J214" s="141" t="n">
        <v>490348092.555</v>
      </c>
      <c r="K214" s="141" t="n">
        <v>456023726.07615</v>
      </c>
      <c r="L214" s="141" t="n">
        <v>424102065.25082</v>
      </c>
      <c r="M214" s="141" t="n">
        <v>394414920.683262</v>
      </c>
      <c r="N214" s="141" t="n">
        <v>366805876.235434</v>
      </c>
      <c r="O214" s="141" t="n">
        <v>341129464.898953</v>
      </c>
      <c r="P214" s="141" t="n">
        <v>317250402.356027</v>
      </c>
      <c r="Q214" s="141" t="n">
        <v>295042874.191105</v>
      </c>
      <c r="R214" s="141" t="n">
        <v>274389872.997728</v>
      </c>
      <c r="S214" s="141" t="n">
        <v>255182581.887887</v>
      </c>
      <c r="T214" s="141" t="n">
        <v>237319801.155735</v>
      </c>
      <c r="U214" s="141" t="n">
        <v>220707415.074833</v>
      </c>
      <c r="V214" s="141" t="n">
        <v>205257896.019595</v>
      </c>
      <c r="W214" s="141" t="n">
        <v>190889843.298223</v>
      </c>
      <c r="X214" s="141" t="n">
        <v>177527554.267348</v>
      </c>
      <c r="Y214" s="141" t="n">
        <v>165100625.468633</v>
      </c>
    </row>
    <row r="215" customFormat="false" ht="15" hidden="false" customHeight="false" outlineLevel="0" collapsed="false">
      <c r="A215" s="0" t="s">
        <v>1208</v>
      </c>
      <c r="B215" s="0" t="s">
        <v>1956</v>
      </c>
      <c r="C215" s="20" t="s">
        <v>382</v>
      </c>
      <c r="D215" s="20" t="s">
        <v>1209</v>
      </c>
      <c r="E215" s="141" t="n">
        <v>794000000</v>
      </c>
      <c r="F215" s="141" t="n">
        <v>754300000</v>
      </c>
      <c r="G215" s="141" t="n">
        <v>701499000</v>
      </c>
      <c r="H215" s="141" t="n">
        <v>652394070</v>
      </c>
      <c r="I215" s="141" t="n">
        <v>606726485.1</v>
      </c>
      <c r="J215" s="141" t="n">
        <v>564255631.143</v>
      </c>
      <c r="K215" s="141" t="n">
        <v>524757736.96299</v>
      </c>
      <c r="L215" s="141" t="n">
        <v>488024695.375581</v>
      </c>
      <c r="M215" s="141" t="n">
        <v>453862966.69929</v>
      </c>
      <c r="N215" s="141" t="n">
        <v>422092559.03034</v>
      </c>
      <c r="O215" s="141" t="n">
        <v>392546079.898216</v>
      </c>
      <c r="P215" s="141" t="n">
        <v>365067854.305341</v>
      </c>
      <c r="Q215" s="141" t="n">
        <v>339513104.503967</v>
      </c>
      <c r="R215" s="141" t="n">
        <v>315747187.188689</v>
      </c>
      <c r="S215" s="141" t="n">
        <v>293644884.085481</v>
      </c>
      <c r="T215" s="141" t="n">
        <v>273089742.199498</v>
      </c>
      <c r="U215" s="141" t="n">
        <v>253973460.245533</v>
      </c>
      <c r="V215" s="141" t="n">
        <v>236195318.028345</v>
      </c>
      <c r="W215" s="141" t="n">
        <v>219661645.766361</v>
      </c>
      <c r="X215" s="141" t="n">
        <v>204285330.562716</v>
      </c>
      <c r="Y215" s="141" t="n">
        <v>189985357.423326</v>
      </c>
    </row>
    <row r="216" customFormat="false" ht="15" hidden="false" customHeight="false" outlineLevel="0" collapsed="false">
      <c r="A216" s="0" t="s">
        <v>1210</v>
      </c>
      <c r="B216" s="0" t="s">
        <v>1957</v>
      </c>
      <c r="C216" s="20" t="s">
        <v>382</v>
      </c>
      <c r="D216" s="20" t="s">
        <v>601</v>
      </c>
      <c r="E216" s="141" t="n">
        <v>700000000</v>
      </c>
      <c r="F216" s="141" t="n">
        <v>665000000</v>
      </c>
      <c r="G216" s="141" t="n">
        <v>618450000</v>
      </c>
      <c r="H216" s="141" t="n">
        <v>575158500</v>
      </c>
      <c r="I216" s="141" t="n">
        <v>534897405</v>
      </c>
      <c r="J216" s="141" t="n">
        <v>497454586.65</v>
      </c>
      <c r="K216" s="141" t="n">
        <v>462632765.5845</v>
      </c>
      <c r="L216" s="141" t="n">
        <v>430248471.993585</v>
      </c>
      <c r="M216" s="141" t="n">
        <v>400131078.954034</v>
      </c>
      <c r="N216" s="141" t="n">
        <v>372121903.427252</v>
      </c>
      <c r="O216" s="141" t="n">
        <v>346073370.187344</v>
      </c>
      <c r="P216" s="141" t="n">
        <v>321848234.27423</v>
      </c>
      <c r="Q216" s="141" t="n">
        <v>299318857.875034</v>
      </c>
      <c r="R216" s="141" t="n">
        <v>278366537.823782</v>
      </c>
      <c r="S216" s="141" t="n">
        <v>258880880.176117</v>
      </c>
      <c r="T216" s="141" t="n">
        <v>240759218.563789</v>
      </c>
      <c r="U216" s="141" t="n">
        <v>223906073.264324</v>
      </c>
      <c r="V216" s="141" t="n">
        <v>208232648.135821</v>
      </c>
      <c r="W216" s="141" t="n">
        <v>193656362.766313</v>
      </c>
      <c r="X216" s="141" t="n">
        <v>180100417.372672</v>
      </c>
      <c r="Y216" s="141" t="n">
        <v>167493388.156585</v>
      </c>
    </row>
    <row r="217" customFormat="false" ht="15" hidden="false" customHeight="false" outlineLevel="0" collapsed="false">
      <c r="A217" s="0" t="s">
        <v>1211</v>
      </c>
      <c r="B217" s="0" t="s">
        <v>1958</v>
      </c>
      <c r="C217" s="20" t="s">
        <v>382</v>
      </c>
      <c r="D217" s="20" t="s">
        <v>1212</v>
      </c>
      <c r="E217" s="141" t="n">
        <v>1006000000</v>
      </c>
      <c r="F217" s="141" t="n">
        <v>955700000</v>
      </c>
      <c r="G217" s="141" t="n">
        <v>888801000</v>
      </c>
      <c r="H217" s="141" t="n">
        <v>826584930</v>
      </c>
      <c r="I217" s="141" t="n">
        <v>768723984.9</v>
      </c>
      <c r="J217" s="141" t="n">
        <v>714913305.957</v>
      </c>
      <c r="K217" s="141" t="n">
        <v>664869374.54001</v>
      </c>
      <c r="L217" s="141" t="n">
        <v>618328518.32221</v>
      </c>
      <c r="M217" s="141" t="n">
        <v>575045522.039655</v>
      </c>
      <c r="N217" s="141" t="n">
        <v>534792335.496879</v>
      </c>
      <c r="O217" s="141" t="n">
        <v>497356872.012098</v>
      </c>
      <c r="P217" s="141" t="n">
        <v>462541890.971251</v>
      </c>
      <c r="Q217" s="141" t="n">
        <v>430163958.603263</v>
      </c>
      <c r="R217" s="141" t="n">
        <v>400052481.501035</v>
      </c>
      <c r="S217" s="141" t="n">
        <v>372048807.795962</v>
      </c>
      <c r="T217" s="141" t="n">
        <v>346005391.250245</v>
      </c>
      <c r="U217" s="141" t="n">
        <v>321785013.862728</v>
      </c>
      <c r="V217" s="141" t="n">
        <v>299260062.892337</v>
      </c>
      <c r="W217" s="141" t="n">
        <v>278311858.489873</v>
      </c>
      <c r="X217" s="141" t="n">
        <v>258830028.395582</v>
      </c>
      <c r="Y217" s="141" t="n">
        <v>240711926.407892</v>
      </c>
    </row>
    <row r="218" customFormat="false" ht="15" hidden="false" customHeight="false" outlineLevel="0" collapsed="false">
      <c r="A218" s="0" t="s">
        <v>1213</v>
      </c>
      <c r="B218" s="0" t="s">
        <v>1959</v>
      </c>
      <c r="C218" s="20" t="s">
        <v>382</v>
      </c>
      <c r="D218" s="20" t="s">
        <v>1214</v>
      </c>
      <c r="E218" s="141" t="n">
        <v>908000000</v>
      </c>
      <c r="F218" s="141" t="n">
        <v>862600000</v>
      </c>
      <c r="G218" s="141" t="n">
        <v>802218000</v>
      </c>
      <c r="H218" s="141" t="n">
        <v>746062740</v>
      </c>
      <c r="I218" s="141" t="n">
        <v>693838348.2</v>
      </c>
      <c r="J218" s="141" t="n">
        <v>645269663.826</v>
      </c>
      <c r="K218" s="141" t="n">
        <v>600100787.35818</v>
      </c>
      <c r="L218" s="141" t="n">
        <v>558093732.243108</v>
      </c>
      <c r="M218" s="141" t="n">
        <v>519027170.98609</v>
      </c>
      <c r="N218" s="141" t="n">
        <v>482695269.017064</v>
      </c>
      <c r="O218" s="141" t="n">
        <v>448906600.185869</v>
      </c>
      <c r="P218" s="141" t="n">
        <v>417483138.172859</v>
      </c>
      <c r="Q218" s="141" t="n">
        <v>388259318.500758</v>
      </c>
      <c r="R218" s="141" t="n">
        <v>361081166.205705</v>
      </c>
      <c r="S218" s="141" t="n">
        <v>335805484.571306</v>
      </c>
      <c r="T218" s="141" t="n">
        <v>312299100.651315</v>
      </c>
      <c r="U218" s="141" t="n">
        <v>290438163.605723</v>
      </c>
      <c r="V218" s="141" t="n">
        <v>270107492.153322</v>
      </c>
      <c r="W218" s="141" t="n">
        <v>251199967.70259</v>
      </c>
      <c r="X218" s="141" t="n">
        <v>233615969.963408</v>
      </c>
      <c r="Y218" s="141" t="n">
        <v>217262852.06597</v>
      </c>
    </row>
    <row r="219" customFormat="false" ht="15" hidden="false" customHeight="false" outlineLevel="0" collapsed="false">
      <c r="A219" s="0" t="s">
        <v>1215</v>
      </c>
      <c r="B219" s="0" t="s">
        <v>1960</v>
      </c>
      <c r="C219" s="20" t="s">
        <v>382</v>
      </c>
      <c r="D219" s="20" t="s">
        <v>1216</v>
      </c>
      <c r="E219" s="141" t="n">
        <v>868000000</v>
      </c>
      <c r="F219" s="141" t="n">
        <v>824600000</v>
      </c>
      <c r="G219" s="141" t="n">
        <v>766878000</v>
      </c>
      <c r="H219" s="141" t="n">
        <v>713196540</v>
      </c>
      <c r="I219" s="141" t="n">
        <v>663272782.2</v>
      </c>
      <c r="J219" s="141" t="n">
        <v>616843687.446</v>
      </c>
      <c r="K219" s="141" t="n">
        <v>573664629.32478</v>
      </c>
      <c r="L219" s="141" t="n">
        <v>533508105.272046</v>
      </c>
      <c r="M219" s="141" t="n">
        <v>496162537.903002</v>
      </c>
      <c r="N219" s="141" t="n">
        <v>461431160.249792</v>
      </c>
      <c r="O219" s="141" t="n">
        <v>429130979.032307</v>
      </c>
      <c r="P219" s="141" t="n">
        <v>399091810.500045</v>
      </c>
      <c r="Q219" s="141" t="n">
        <v>371155383.765042</v>
      </c>
      <c r="R219" s="141" t="n">
        <v>345174506.901489</v>
      </c>
      <c r="S219" s="141" t="n">
        <v>321012291.418385</v>
      </c>
      <c r="T219" s="141" t="n">
        <v>298541431.019098</v>
      </c>
      <c r="U219" s="141" t="n">
        <v>277643530.847761</v>
      </c>
      <c r="V219" s="141" t="n">
        <v>258208483.688418</v>
      </c>
      <c r="W219" s="141" t="n">
        <v>240133889.830229</v>
      </c>
      <c r="X219" s="141" t="n">
        <v>223324517.542113</v>
      </c>
      <c r="Y219" s="141" t="n">
        <v>207691801.314165</v>
      </c>
    </row>
    <row r="220" customFormat="false" ht="15" hidden="false" customHeight="false" outlineLevel="0" collapsed="false">
      <c r="A220" s="0" t="s">
        <v>1217</v>
      </c>
      <c r="B220" s="0" t="s">
        <v>1961</v>
      </c>
      <c r="C220" s="20" t="s">
        <v>382</v>
      </c>
      <c r="D220" s="20" t="s">
        <v>1218</v>
      </c>
      <c r="E220" s="141" t="n">
        <v>976000000</v>
      </c>
      <c r="F220" s="141" t="n">
        <v>927200000</v>
      </c>
      <c r="G220" s="141" t="n">
        <v>862296000</v>
      </c>
      <c r="H220" s="141" t="n">
        <v>801935280</v>
      </c>
      <c r="I220" s="141" t="n">
        <v>745799810.4</v>
      </c>
      <c r="J220" s="141" t="n">
        <v>693593823.672</v>
      </c>
      <c r="K220" s="141" t="n">
        <v>645042256.01496</v>
      </c>
      <c r="L220" s="141" t="n">
        <v>599889298.093913</v>
      </c>
      <c r="M220" s="141" t="n">
        <v>557897047.227339</v>
      </c>
      <c r="N220" s="141" t="n">
        <v>518844253.921425</v>
      </c>
      <c r="O220" s="141" t="n">
        <v>482525156.146926</v>
      </c>
      <c r="P220" s="141" t="n">
        <v>448748395.216641</v>
      </c>
      <c r="Q220" s="141" t="n">
        <v>417336007.551476</v>
      </c>
      <c r="R220" s="141" t="n">
        <v>388122487.022873</v>
      </c>
      <c r="S220" s="141" t="n">
        <v>360953912.931272</v>
      </c>
      <c r="T220" s="141" t="n">
        <v>335687139.026083</v>
      </c>
      <c r="U220" s="141" t="n">
        <v>312189039.294257</v>
      </c>
      <c r="V220" s="141" t="n">
        <v>290335806.543659</v>
      </c>
      <c r="W220" s="141" t="n">
        <v>270012300.085603</v>
      </c>
      <c r="X220" s="141" t="n">
        <v>251111439.079611</v>
      </c>
      <c r="Y220" s="141" t="n">
        <v>233533638.344038</v>
      </c>
    </row>
    <row r="221" customFormat="false" ht="15" hidden="false" customHeight="false" outlineLevel="0" collapsed="false">
      <c r="A221" s="0" t="s">
        <v>1219</v>
      </c>
      <c r="B221" s="0" t="s">
        <v>1962</v>
      </c>
      <c r="C221" s="20" t="s">
        <v>382</v>
      </c>
      <c r="D221" s="20" t="s">
        <v>1220</v>
      </c>
      <c r="E221" s="141" t="n">
        <v>580000000</v>
      </c>
      <c r="F221" s="141" t="n">
        <v>551000000</v>
      </c>
      <c r="G221" s="141" t="n">
        <v>512430000</v>
      </c>
      <c r="H221" s="141" t="n">
        <v>476559900</v>
      </c>
      <c r="I221" s="141" t="n">
        <v>443200707</v>
      </c>
      <c r="J221" s="141" t="n">
        <v>412176657.51</v>
      </c>
      <c r="K221" s="141" t="n">
        <v>383324291.4843</v>
      </c>
      <c r="L221" s="141" t="n">
        <v>356491591.080399</v>
      </c>
      <c r="M221" s="141" t="n">
        <v>331537179.704771</v>
      </c>
      <c r="N221" s="141" t="n">
        <v>308329577.125437</v>
      </c>
      <c r="O221" s="141" t="n">
        <v>286746506.726657</v>
      </c>
      <c r="P221" s="141" t="n">
        <v>266674251.255791</v>
      </c>
      <c r="Q221" s="141" t="n">
        <v>248007053.667885</v>
      </c>
      <c r="R221" s="141" t="n">
        <v>230646559.911133</v>
      </c>
      <c r="S221" s="141" t="n">
        <v>214501300.717354</v>
      </c>
      <c r="T221" s="141" t="n">
        <v>199486209.667139</v>
      </c>
      <c r="U221" s="141" t="n">
        <v>185522174.99044</v>
      </c>
      <c r="V221" s="141" t="n">
        <v>172535622.741109</v>
      </c>
      <c r="W221" s="141" t="n">
        <v>160458129.149231</v>
      </c>
      <c r="X221" s="141" t="n">
        <v>149226060.108785</v>
      </c>
      <c r="Y221" s="141" t="n">
        <v>138780235.90117</v>
      </c>
    </row>
    <row r="222" customFormat="false" ht="15" hidden="false" customHeight="false" outlineLevel="0" collapsed="false">
      <c r="A222" s="0" t="s">
        <v>1221</v>
      </c>
      <c r="B222" s="0" t="s">
        <v>1963</v>
      </c>
      <c r="C222" s="20" t="s">
        <v>382</v>
      </c>
      <c r="D222" s="20" t="s">
        <v>1222</v>
      </c>
      <c r="E222" s="141" t="n">
        <v>550000000</v>
      </c>
      <c r="F222" s="141" t="n">
        <v>522500000</v>
      </c>
      <c r="G222" s="141" t="n">
        <v>485925000</v>
      </c>
      <c r="H222" s="141" t="n">
        <v>451910250</v>
      </c>
      <c r="I222" s="141" t="n">
        <v>420276532.5</v>
      </c>
      <c r="J222" s="141" t="n">
        <v>390857175.225</v>
      </c>
      <c r="K222" s="141" t="n">
        <v>363497172.95925</v>
      </c>
      <c r="L222" s="141" t="n">
        <v>338052370.852103</v>
      </c>
      <c r="M222" s="141" t="n">
        <v>314388704.892455</v>
      </c>
      <c r="N222" s="141" t="n">
        <v>292381495.549984</v>
      </c>
      <c r="O222" s="141" t="n">
        <v>271914790.861485</v>
      </c>
      <c r="P222" s="141" t="n">
        <v>252880755.501181</v>
      </c>
      <c r="Q222" s="141" t="n">
        <v>235179102.616098</v>
      </c>
      <c r="R222" s="141" t="n">
        <v>218716565.432971</v>
      </c>
      <c r="S222" s="141" t="n">
        <v>203406405.852663</v>
      </c>
      <c r="T222" s="141" t="n">
        <v>189167957.442977</v>
      </c>
      <c r="U222" s="141" t="n">
        <v>175926200.421969</v>
      </c>
      <c r="V222" s="141" t="n">
        <v>163611366.392431</v>
      </c>
      <c r="W222" s="141" t="n">
        <v>152158570.744961</v>
      </c>
      <c r="X222" s="141" t="n">
        <v>141507470.792813</v>
      </c>
      <c r="Y222" s="141" t="n">
        <v>131601947.837316</v>
      </c>
    </row>
    <row r="223" customFormat="false" ht="15" hidden="false" customHeight="false" outlineLevel="0" collapsed="false">
      <c r="A223" s="0" t="s">
        <v>1223</v>
      </c>
      <c r="B223" s="0" t="s">
        <v>1964</v>
      </c>
      <c r="C223" s="20" t="s">
        <v>382</v>
      </c>
      <c r="D223" s="20" t="s">
        <v>1224</v>
      </c>
      <c r="E223" s="141" t="n">
        <v>795000000</v>
      </c>
      <c r="F223" s="141" t="n">
        <v>755250000</v>
      </c>
      <c r="G223" s="141" t="n">
        <v>702382500</v>
      </c>
      <c r="H223" s="141" t="n">
        <v>653215725</v>
      </c>
      <c r="I223" s="141" t="n">
        <v>607490624.25</v>
      </c>
      <c r="J223" s="141" t="n">
        <v>564966280.5525</v>
      </c>
      <c r="K223" s="141" t="n">
        <v>525418640.913825</v>
      </c>
      <c r="L223" s="141" t="n">
        <v>488639336.049857</v>
      </c>
      <c r="M223" s="141" t="n">
        <v>454434582.526367</v>
      </c>
      <c r="N223" s="141" t="n">
        <v>422624161.749522</v>
      </c>
      <c r="O223" s="141" t="n">
        <v>393040470.427055</v>
      </c>
      <c r="P223" s="141" t="n">
        <v>365527637.497161</v>
      </c>
      <c r="Q223" s="141" t="n">
        <v>339940702.87236</v>
      </c>
      <c r="R223" s="141" t="n">
        <v>316144853.671295</v>
      </c>
      <c r="S223" s="141" t="n">
        <v>294014713.914304</v>
      </c>
      <c r="T223" s="141" t="n">
        <v>273433683.940303</v>
      </c>
      <c r="U223" s="141" t="n">
        <v>254293326.064482</v>
      </c>
      <c r="V223" s="141" t="n">
        <v>236492793.239968</v>
      </c>
      <c r="W223" s="141" t="n">
        <v>219938297.71317</v>
      </c>
      <c r="X223" s="141" t="n">
        <v>204542616.873248</v>
      </c>
      <c r="Y223" s="141" t="n">
        <v>190224633.692121</v>
      </c>
    </row>
    <row r="224" customFormat="false" ht="15" hidden="false" customHeight="false" outlineLevel="0" collapsed="false">
      <c r="A224" s="0" t="s">
        <v>1225</v>
      </c>
      <c r="B224" s="0" t="s">
        <v>1965</v>
      </c>
      <c r="C224" s="20" t="s">
        <v>382</v>
      </c>
      <c r="D224" s="20" t="s">
        <v>1226</v>
      </c>
      <c r="E224" s="141" t="n">
        <v>880000000</v>
      </c>
      <c r="F224" s="141" t="n">
        <v>836000000</v>
      </c>
      <c r="G224" s="141" t="n">
        <v>777480000</v>
      </c>
      <c r="H224" s="141" t="n">
        <v>723056400</v>
      </c>
      <c r="I224" s="141" t="n">
        <v>672442452</v>
      </c>
      <c r="J224" s="141" t="n">
        <v>625371480.36</v>
      </c>
      <c r="K224" s="141" t="n">
        <v>581595476.7348</v>
      </c>
      <c r="L224" s="141" t="n">
        <v>540883793.363364</v>
      </c>
      <c r="M224" s="141" t="n">
        <v>503021927.827929</v>
      </c>
      <c r="N224" s="141" t="n">
        <v>467810392.879974</v>
      </c>
      <c r="O224" s="141" t="n">
        <v>435063665.378376</v>
      </c>
      <c r="P224" s="141" t="n">
        <v>404609208.801889</v>
      </c>
      <c r="Q224" s="141" t="n">
        <v>376286564.185757</v>
      </c>
      <c r="R224" s="141" t="n">
        <v>349946504.692754</v>
      </c>
      <c r="S224" s="141" t="n">
        <v>325450249.364261</v>
      </c>
      <c r="T224" s="141" t="n">
        <v>302668731.908763</v>
      </c>
      <c r="U224" s="141" t="n">
        <v>281481920.67515</v>
      </c>
      <c r="V224" s="141" t="n">
        <v>261778186.227889</v>
      </c>
      <c r="W224" s="141" t="n">
        <v>243453713.191937</v>
      </c>
      <c r="X224" s="141" t="n">
        <v>226411953.268501</v>
      </c>
      <c r="Y224" s="141" t="n">
        <v>210563116.539706</v>
      </c>
    </row>
    <row r="225" customFormat="false" ht="15" hidden="false" customHeight="false" outlineLevel="0" collapsed="false">
      <c r="A225" s="0" t="s">
        <v>1227</v>
      </c>
      <c r="B225" s="0" t="s">
        <v>1966</v>
      </c>
      <c r="C225" s="20" t="s">
        <v>382</v>
      </c>
      <c r="D225" s="20" t="s">
        <v>1228</v>
      </c>
      <c r="E225" s="141" t="n">
        <v>870000000</v>
      </c>
      <c r="F225" s="141" t="n">
        <v>826500000</v>
      </c>
      <c r="G225" s="141" t="n">
        <v>768645000</v>
      </c>
      <c r="H225" s="141" t="n">
        <v>714839850</v>
      </c>
      <c r="I225" s="141" t="n">
        <v>664801060.5</v>
      </c>
      <c r="J225" s="141" t="n">
        <v>618264986.265</v>
      </c>
      <c r="K225" s="141" t="n">
        <v>574986437.22645</v>
      </c>
      <c r="L225" s="141" t="n">
        <v>534737386.620599</v>
      </c>
      <c r="M225" s="141" t="n">
        <v>497305769.557157</v>
      </c>
      <c r="N225" s="141" t="n">
        <v>462494365.688156</v>
      </c>
      <c r="O225" s="141" t="n">
        <v>430119760.089985</v>
      </c>
      <c r="P225" s="141" t="n">
        <v>400011376.883686</v>
      </c>
      <c r="Q225" s="141" t="n">
        <v>372010580.501828</v>
      </c>
      <c r="R225" s="141" t="n">
        <v>345969839.8667</v>
      </c>
      <c r="S225" s="141" t="n">
        <v>321751951.076031</v>
      </c>
      <c r="T225" s="141" t="n">
        <v>299229314.500709</v>
      </c>
      <c r="U225" s="141" t="n">
        <v>278283262.485659</v>
      </c>
      <c r="V225" s="141" t="n">
        <v>258803434.111663</v>
      </c>
      <c r="W225" s="141" t="n">
        <v>240687193.723847</v>
      </c>
      <c r="X225" s="141" t="n">
        <v>223839090.163177</v>
      </c>
      <c r="Y225" s="141" t="n">
        <v>208170353.851755</v>
      </c>
    </row>
    <row r="226" customFormat="false" ht="15" hidden="false" customHeight="false" outlineLevel="0" collapsed="false">
      <c r="A226" s="0" t="s">
        <v>1229</v>
      </c>
      <c r="B226" s="0" t="s">
        <v>1967</v>
      </c>
      <c r="C226" s="20" t="s">
        <v>382</v>
      </c>
      <c r="D226" s="20" t="s">
        <v>1230</v>
      </c>
      <c r="E226" s="141" t="n">
        <v>840000000</v>
      </c>
      <c r="F226" s="141" t="n">
        <v>798000000</v>
      </c>
      <c r="G226" s="141" t="n">
        <v>742140000</v>
      </c>
      <c r="H226" s="141" t="n">
        <v>690190200</v>
      </c>
      <c r="I226" s="141" t="n">
        <v>641876886</v>
      </c>
      <c r="J226" s="141" t="n">
        <v>596945503.98</v>
      </c>
      <c r="K226" s="141" t="n">
        <v>555159318.7014</v>
      </c>
      <c r="L226" s="141" t="n">
        <v>516298166.392302</v>
      </c>
      <c r="M226" s="141" t="n">
        <v>480157294.744841</v>
      </c>
      <c r="N226" s="141" t="n">
        <v>446546284.112702</v>
      </c>
      <c r="O226" s="141" t="n">
        <v>415288044.224813</v>
      </c>
      <c r="P226" s="141" t="n">
        <v>386217881.129076</v>
      </c>
      <c r="Q226" s="141" t="n">
        <v>359182629.450041</v>
      </c>
      <c r="R226" s="141" t="n">
        <v>334039845.388538</v>
      </c>
      <c r="S226" s="141" t="n">
        <v>310657056.21134</v>
      </c>
      <c r="T226" s="141" t="n">
        <v>288911062.276546</v>
      </c>
      <c r="U226" s="141" t="n">
        <v>268687287.917188</v>
      </c>
      <c r="V226" s="141" t="n">
        <v>249879177.762985</v>
      </c>
      <c r="W226" s="141" t="n">
        <v>232387635.319576</v>
      </c>
      <c r="X226" s="141" t="n">
        <v>216120500.847206</v>
      </c>
      <c r="Y226" s="141" t="n">
        <v>200992065.787901</v>
      </c>
    </row>
    <row r="227" customFormat="false" ht="15" hidden="false" customHeight="false" outlineLevel="0" collapsed="false">
      <c r="A227" s="0" t="s">
        <v>1231</v>
      </c>
      <c r="B227" s="0" t="s">
        <v>1968</v>
      </c>
      <c r="C227" s="20" t="s">
        <v>384</v>
      </c>
      <c r="D227" s="20" t="s">
        <v>1232</v>
      </c>
      <c r="E227" s="141" t="n">
        <v>3110000000</v>
      </c>
      <c r="F227" s="141" t="n">
        <v>2954500000</v>
      </c>
      <c r="G227" s="141" t="n">
        <v>2747685000</v>
      </c>
      <c r="H227" s="141" t="n">
        <v>2555347050</v>
      </c>
      <c r="I227" s="141" t="n">
        <v>2376472756.5</v>
      </c>
      <c r="J227" s="141" t="n">
        <v>2210119663.545</v>
      </c>
      <c r="K227" s="141" t="n">
        <v>2055411287.09685</v>
      </c>
      <c r="L227" s="141" t="n">
        <v>1911532497.00007</v>
      </c>
      <c r="M227" s="141" t="n">
        <v>1777725222.21007</v>
      </c>
      <c r="N227" s="141" t="n">
        <v>1653284456.65536</v>
      </c>
      <c r="O227" s="141" t="n">
        <v>1537554544.68949</v>
      </c>
      <c r="P227" s="141" t="n">
        <v>1429925726.56122</v>
      </c>
      <c r="Q227" s="141" t="n">
        <v>1329830925.70194</v>
      </c>
      <c r="R227" s="141" t="n">
        <v>1236742760.9028</v>
      </c>
      <c r="S227" s="141" t="n">
        <v>1150170767.63961</v>
      </c>
      <c r="T227" s="141" t="n">
        <v>1069658813.90483</v>
      </c>
      <c r="U227" s="141" t="n">
        <v>994782696.931495</v>
      </c>
      <c r="V227" s="141" t="n">
        <v>925147908.14629</v>
      </c>
      <c r="W227" s="141" t="n">
        <v>860387554.57605</v>
      </c>
      <c r="X227" s="141" t="n">
        <v>800160425.755727</v>
      </c>
      <c r="Y227" s="141" t="n">
        <v>744149195.952826</v>
      </c>
    </row>
    <row r="228" customFormat="false" ht="15" hidden="false" customHeight="false" outlineLevel="0" collapsed="false">
      <c r="A228" s="0" t="s">
        <v>1233</v>
      </c>
      <c r="B228" s="0" t="s">
        <v>1969</v>
      </c>
      <c r="C228" s="20" t="s">
        <v>384</v>
      </c>
      <c r="D228" s="20" t="s">
        <v>1234</v>
      </c>
      <c r="E228" s="141" t="n">
        <v>3115000000</v>
      </c>
      <c r="F228" s="141" t="n">
        <v>2959250000</v>
      </c>
      <c r="G228" s="141" t="n">
        <v>2752102500</v>
      </c>
      <c r="H228" s="141" t="n">
        <v>2559455325</v>
      </c>
      <c r="I228" s="141" t="n">
        <v>2380293452.25</v>
      </c>
      <c r="J228" s="141" t="n">
        <v>2213672910.5925</v>
      </c>
      <c r="K228" s="141" t="n">
        <v>2058715806.85103</v>
      </c>
      <c r="L228" s="141" t="n">
        <v>1914605700.37145</v>
      </c>
      <c r="M228" s="141" t="n">
        <v>1780583301.34545</v>
      </c>
      <c r="N228" s="141" t="n">
        <v>1655942470.25127</v>
      </c>
      <c r="O228" s="141" t="n">
        <v>1540026497.33368</v>
      </c>
      <c r="P228" s="141" t="n">
        <v>1432224642.52032</v>
      </c>
      <c r="Q228" s="141" t="n">
        <v>1331968917.5439</v>
      </c>
      <c r="R228" s="141" t="n">
        <v>1238731093.31583</v>
      </c>
      <c r="S228" s="141" t="n">
        <v>1152019916.78372</v>
      </c>
      <c r="T228" s="141" t="n">
        <v>1071378522.60886</v>
      </c>
      <c r="U228" s="141" t="n">
        <v>996382026.02624</v>
      </c>
      <c r="V228" s="141" t="n">
        <v>926635284.204403</v>
      </c>
      <c r="W228" s="141" t="n">
        <v>861770814.310095</v>
      </c>
      <c r="X228" s="141" t="n">
        <v>801446857.308389</v>
      </c>
      <c r="Y228" s="141" t="n">
        <v>745345577.296801</v>
      </c>
    </row>
    <row r="229" customFormat="false" ht="15" hidden="false" customHeight="false" outlineLevel="0" collapsed="false">
      <c r="A229" s="0" t="s">
        <v>1235</v>
      </c>
      <c r="B229" s="0" t="s">
        <v>1970</v>
      </c>
      <c r="C229" s="20" t="s">
        <v>384</v>
      </c>
      <c r="D229" s="20" t="s">
        <v>1236</v>
      </c>
      <c r="E229" s="141" t="n">
        <v>1748920000</v>
      </c>
      <c r="F229" s="141" t="n">
        <v>1661474000</v>
      </c>
      <c r="G229" s="141" t="n">
        <v>1545170820</v>
      </c>
      <c r="H229" s="141" t="n">
        <v>1437008862.6</v>
      </c>
      <c r="I229" s="141" t="n">
        <v>1336418242.218</v>
      </c>
      <c r="J229" s="141" t="n">
        <v>1242868965.26274</v>
      </c>
      <c r="K229" s="141" t="n">
        <v>1155868137.69435</v>
      </c>
      <c r="L229" s="141" t="n">
        <v>1074957368.05574</v>
      </c>
      <c r="M229" s="141" t="n">
        <v>999710352.291842</v>
      </c>
      <c r="N229" s="141" t="n">
        <v>929730627.631413</v>
      </c>
      <c r="O229" s="141" t="n">
        <v>864649483.697214</v>
      </c>
      <c r="P229" s="141" t="n">
        <v>804124019.838409</v>
      </c>
      <c r="Q229" s="141" t="n">
        <v>747835338.449721</v>
      </c>
      <c r="R229" s="141" t="n">
        <v>695486864.75824</v>
      </c>
      <c r="S229" s="141" t="n">
        <v>646802784.225164</v>
      </c>
      <c r="T229" s="141" t="n">
        <v>601526589.329402</v>
      </c>
      <c r="U229" s="141" t="n">
        <v>559419728.076344</v>
      </c>
      <c r="V229" s="141" t="n">
        <v>520260347.111</v>
      </c>
      <c r="W229" s="141" t="n">
        <v>483842122.81323</v>
      </c>
      <c r="X229" s="141" t="n">
        <v>449973174.216304</v>
      </c>
      <c r="Y229" s="141" t="n">
        <v>418475052.021163</v>
      </c>
    </row>
    <row r="230" customFormat="false" ht="15" hidden="false" customHeight="false" outlineLevel="0" collapsed="false">
      <c r="A230" s="0" t="s">
        <v>1237</v>
      </c>
      <c r="B230" s="0" t="s">
        <v>1971</v>
      </c>
      <c r="C230" s="20" t="s">
        <v>384</v>
      </c>
      <c r="D230" s="20" t="s">
        <v>1238</v>
      </c>
      <c r="E230" s="141" t="n">
        <v>1790320000</v>
      </c>
      <c r="F230" s="141" t="n">
        <v>1700804000</v>
      </c>
      <c r="G230" s="141" t="n">
        <v>1581747720</v>
      </c>
      <c r="H230" s="141" t="n">
        <v>1471025379.6</v>
      </c>
      <c r="I230" s="141" t="n">
        <v>1368053603.028</v>
      </c>
      <c r="J230" s="141" t="n">
        <v>1272289850.81604</v>
      </c>
      <c r="K230" s="141" t="n">
        <v>1183229561.25892</v>
      </c>
      <c r="L230" s="141" t="n">
        <v>1100403491.97079</v>
      </c>
      <c r="M230" s="141" t="n">
        <v>1023375247.53284</v>
      </c>
      <c r="N230" s="141" t="n">
        <v>951738980.205539</v>
      </c>
      <c r="O230" s="141" t="n">
        <v>885117251.591152</v>
      </c>
      <c r="P230" s="141" t="n">
        <v>823159043.979771</v>
      </c>
      <c r="Q230" s="141" t="n">
        <v>765537910.901187</v>
      </c>
      <c r="R230" s="141" t="n">
        <v>711950257.138104</v>
      </c>
      <c r="S230" s="141" t="n">
        <v>662113739.138437</v>
      </c>
      <c r="T230" s="141" t="n">
        <v>615765777.398746</v>
      </c>
      <c r="U230" s="141" t="n">
        <v>572662172.980834</v>
      </c>
      <c r="V230" s="141" t="n">
        <v>532575820.872176</v>
      </c>
      <c r="W230" s="141" t="n">
        <v>495295513.411123</v>
      </c>
      <c r="X230" s="141" t="n">
        <v>460624827.472345</v>
      </c>
      <c r="Y230" s="141" t="n">
        <v>428381089.549281</v>
      </c>
    </row>
    <row r="231" customFormat="false" ht="15" hidden="false" customHeight="false" outlineLevel="0" collapsed="false">
      <c r="A231" s="0" t="s">
        <v>1239</v>
      </c>
      <c r="B231" s="0" t="s">
        <v>1972</v>
      </c>
      <c r="C231" s="20" t="s">
        <v>384</v>
      </c>
      <c r="D231" s="20" t="s">
        <v>1240</v>
      </c>
      <c r="E231" s="141" t="n">
        <v>1608160000</v>
      </c>
      <c r="F231" s="141" t="n">
        <v>1527752000</v>
      </c>
      <c r="G231" s="141" t="n">
        <v>1420809360</v>
      </c>
      <c r="H231" s="141" t="n">
        <v>1321352704.8</v>
      </c>
      <c r="I231" s="141" t="n">
        <v>1228858015.464</v>
      </c>
      <c r="J231" s="141" t="n">
        <v>1142837954.38152</v>
      </c>
      <c r="K231" s="141" t="n">
        <v>1062839297.57481</v>
      </c>
      <c r="L231" s="141" t="n">
        <v>988440546.744577</v>
      </c>
      <c r="M231" s="141" t="n">
        <v>919249708.472456</v>
      </c>
      <c r="N231" s="141" t="n">
        <v>854902228.879385</v>
      </c>
      <c r="O231" s="141" t="n">
        <v>795059072.857828</v>
      </c>
      <c r="P231" s="141" t="n">
        <v>739404937.75778</v>
      </c>
      <c r="Q231" s="141" t="n">
        <v>687646592.114735</v>
      </c>
      <c r="R231" s="141" t="n">
        <v>639511330.666704</v>
      </c>
      <c r="S231" s="141" t="n">
        <v>594745537.520034</v>
      </c>
      <c r="T231" s="141" t="n">
        <v>553113349.893632</v>
      </c>
      <c r="U231" s="141" t="n">
        <v>514395415.401078</v>
      </c>
      <c r="V231" s="141" t="n">
        <v>478387736.323002</v>
      </c>
      <c r="W231" s="141" t="n">
        <v>444900594.780392</v>
      </c>
      <c r="X231" s="141" t="n">
        <v>413757553.145765</v>
      </c>
      <c r="Y231" s="141" t="n">
        <v>384794524.425561</v>
      </c>
    </row>
    <row r="232" customFormat="false" ht="15" hidden="false" customHeight="false" outlineLevel="0" collapsed="false">
      <c r="A232" s="0" t="s">
        <v>1241</v>
      </c>
      <c r="B232" s="0" t="s">
        <v>1973</v>
      </c>
      <c r="C232" s="20" t="s">
        <v>384</v>
      </c>
      <c r="D232" s="20" t="s">
        <v>1242</v>
      </c>
      <c r="E232" s="141" t="n">
        <v>2553000000</v>
      </c>
      <c r="F232" s="141" t="n">
        <v>2425350000</v>
      </c>
      <c r="G232" s="141" t="n">
        <v>2255575500</v>
      </c>
      <c r="H232" s="141" t="n">
        <v>2097685215</v>
      </c>
      <c r="I232" s="141" t="n">
        <v>1950847249.95</v>
      </c>
      <c r="J232" s="141" t="n">
        <v>1814287942.4535</v>
      </c>
      <c r="K232" s="141" t="n">
        <v>1687287786.48176</v>
      </c>
      <c r="L232" s="141" t="n">
        <v>1569177641.42803</v>
      </c>
      <c r="M232" s="141" t="n">
        <v>1459335206.52807</v>
      </c>
      <c r="N232" s="141" t="n">
        <v>1357181742.07111</v>
      </c>
      <c r="O232" s="141" t="n">
        <v>1262179020.12613</v>
      </c>
      <c r="P232" s="141" t="n">
        <v>1173826488.7173</v>
      </c>
      <c r="Q232" s="141" t="n">
        <v>1091658634.50709</v>
      </c>
      <c r="R232" s="141" t="n">
        <v>1015242530.09159</v>
      </c>
      <c r="S232" s="141" t="n">
        <v>944175552.985181</v>
      </c>
      <c r="T232" s="141" t="n">
        <v>878083264.276218</v>
      </c>
      <c r="U232" s="141" t="n">
        <v>816617435.776883</v>
      </c>
      <c r="V232" s="141" t="n">
        <v>759454215.272501</v>
      </c>
      <c r="W232" s="141" t="n">
        <v>706292420.203426</v>
      </c>
      <c r="X232" s="141" t="n">
        <v>656851950.789186</v>
      </c>
      <c r="Y232" s="141" t="n">
        <v>610872314.233943</v>
      </c>
    </row>
    <row r="233" customFormat="false" ht="15" hidden="false" customHeight="false" outlineLevel="0" collapsed="false">
      <c r="A233" s="0" t="s">
        <v>1243</v>
      </c>
      <c r="B233" s="0" t="s">
        <v>1974</v>
      </c>
      <c r="C233" s="20" t="s">
        <v>384</v>
      </c>
      <c r="D233" s="20" t="s">
        <v>1244</v>
      </c>
      <c r="E233" s="141" t="n">
        <v>2967920000</v>
      </c>
      <c r="F233" s="141" t="n">
        <v>2819524000</v>
      </c>
      <c r="G233" s="141" t="n">
        <v>2622157320</v>
      </c>
      <c r="H233" s="141" t="n">
        <v>2438606307.6</v>
      </c>
      <c r="I233" s="141" t="n">
        <v>2267903866.068</v>
      </c>
      <c r="J233" s="141" t="n">
        <v>2109150595.44324</v>
      </c>
      <c r="K233" s="141" t="n">
        <v>1961510053.76221</v>
      </c>
      <c r="L233" s="141" t="n">
        <v>1824204349.99886</v>
      </c>
      <c r="M233" s="141" t="n">
        <v>1696510045.49894</v>
      </c>
      <c r="N233" s="141" t="n">
        <v>1577754342.31401</v>
      </c>
      <c r="O233" s="141" t="n">
        <v>1467311538.35203</v>
      </c>
      <c r="P233" s="141" t="n">
        <v>1364599730.66739</v>
      </c>
      <c r="Q233" s="141" t="n">
        <v>1269077749.52067</v>
      </c>
      <c r="R233" s="141" t="n">
        <v>1180242307.05423</v>
      </c>
      <c r="S233" s="141" t="n">
        <v>1097625345.56043</v>
      </c>
      <c r="T233" s="141" t="n">
        <v>1020791571.3712</v>
      </c>
      <c r="U233" s="141" t="n">
        <v>949336161.375216</v>
      </c>
      <c r="V233" s="141" t="n">
        <v>882882630.078951</v>
      </c>
      <c r="W233" s="141" t="n">
        <v>821080845.973424</v>
      </c>
      <c r="X233" s="141" t="n">
        <v>763605186.755285</v>
      </c>
      <c r="Y233" s="141" t="n">
        <v>710152823.682415</v>
      </c>
    </row>
    <row r="234" customFormat="false" ht="15" hidden="false" customHeight="false" outlineLevel="0" collapsed="false">
      <c r="A234" s="0" t="s">
        <v>1245</v>
      </c>
      <c r="B234" s="0" t="s">
        <v>1975</v>
      </c>
      <c r="C234" s="20" t="s">
        <v>384</v>
      </c>
      <c r="D234" s="20" t="s">
        <v>1246</v>
      </c>
      <c r="E234" s="141" t="n">
        <v>2566800000</v>
      </c>
      <c r="F234" s="141" t="n">
        <v>2438460000</v>
      </c>
      <c r="G234" s="141" t="n">
        <v>2267767800</v>
      </c>
      <c r="H234" s="141" t="n">
        <v>2109024054</v>
      </c>
      <c r="I234" s="141" t="n">
        <v>1961392370.22</v>
      </c>
      <c r="J234" s="141" t="n">
        <v>1824094904.3046</v>
      </c>
      <c r="K234" s="141" t="n">
        <v>1696408261.00328</v>
      </c>
      <c r="L234" s="141" t="n">
        <v>1577659682.73305</v>
      </c>
      <c r="M234" s="141" t="n">
        <v>1467223504.94174</v>
      </c>
      <c r="N234" s="141" t="n">
        <v>1364517859.59581</v>
      </c>
      <c r="O234" s="141" t="n">
        <v>1269001609.42411</v>
      </c>
      <c r="P234" s="141" t="n">
        <v>1180171496.76442</v>
      </c>
      <c r="Q234" s="141" t="n">
        <v>1097559491.99091</v>
      </c>
      <c r="R234" s="141" t="n">
        <v>1020730327.55155</v>
      </c>
      <c r="S234" s="141" t="n">
        <v>949279204.622938</v>
      </c>
      <c r="T234" s="141" t="n">
        <v>882829660.299333</v>
      </c>
      <c r="U234" s="141" t="n">
        <v>821031584.07838</v>
      </c>
      <c r="V234" s="141" t="n">
        <v>763559373.192893</v>
      </c>
      <c r="W234" s="141" t="n">
        <v>710110217.069391</v>
      </c>
      <c r="X234" s="141" t="n">
        <v>660402501.874533</v>
      </c>
      <c r="Y234" s="141" t="n">
        <v>614174326.743316</v>
      </c>
    </row>
    <row r="235" customFormat="false" ht="15" hidden="false" customHeight="false" outlineLevel="0" collapsed="false">
      <c r="A235" s="0" t="s">
        <v>1247</v>
      </c>
      <c r="B235" s="0" t="s">
        <v>1976</v>
      </c>
      <c r="C235" s="20" t="s">
        <v>384</v>
      </c>
      <c r="D235" s="20" t="s">
        <v>1248</v>
      </c>
      <c r="E235" s="141" t="n">
        <v>2566800000</v>
      </c>
      <c r="F235" s="141" t="n">
        <v>2438460000</v>
      </c>
      <c r="G235" s="141" t="n">
        <v>2267767800</v>
      </c>
      <c r="H235" s="141" t="n">
        <v>2109024054</v>
      </c>
      <c r="I235" s="141" t="n">
        <v>1961392370.22</v>
      </c>
      <c r="J235" s="141" t="n">
        <v>1824094904.3046</v>
      </c>
      <c r="K235" s="141" t="n">
        <v>1696408261.00328</v>
      </c>
      <c r="L235" s="141" t="n">
        <v>1577659682.73305</v>
      </c>
      <c r="M235" s="141" t="n">
        <v>1467223504.94174</v>
      </c>
      <c r="N235" s="141" t="n">
        <v>1364517859.59581</v>
      </c>
      <c r="O235" s="141" t="n">
        <v>1269001609.42411</v>
      </c>
      <c r="P235" s="141" t="n">
        <v>1180171496.76442</v>
      </c>
      <c r="Q235" s="141" t="n">
        <v>1097559491.99091</v>
      </c>
      <c r="R235" s="141" t="n">
        <v>1020730327.55155</v>
      </c>
      <c r="S235" s="141" t="n">
        <v>949279204.622938</v>
      </c>
      <c r="T235" s="141" t="n">
        <v>882829660.299333</v>
      </c>
      <c r="U235" s="141" t="n">
        <v>821031584.07838</v>
      </c>
      <c r="V235" s="141" t="n">
        <v>763559373.192893</v>
      </c>
      <c r="W235" s="141" t="n">
        <v>710110217.069391</v>
      </c>
      <c r="X235" s="141" t="n">
        <v>660402501.874533</v>
      </c>
      <c r="Y235" s="141" t="n">
        <v>614174326.743316</v>
      </c>
    </row>
    <row r="236" customFormat="false" ht="15" hidden="false" customHeight="false" outlineLevel="0" collapsed="false">
      <c r="A236" s="0" t="s">
        <v>1249</v>
      </c>
      <c r="B236" s="0" t="s">
        <v>1977</v>
      </c>
      <c r="C236" s="20" t="s">
        <v>384</v>
      </c>
      <c r="D236" s="20" t="s">
        <v>1250</v>
      </c>
      <c r="E236" s="141" t="n">
        <v>2566800000</v>
      </c>
      <c r="F236" s="141" t="n">
        <v>2438460000</v>
      </c>
      <c r="G236" s="141" t="n">
        <v>2267767800</v>
      </c>
      <c r="H236" s="141" t="n">
        <v>2109024054</v>
      </c>
      <c r="I236" s="141" t="n">
        <v>1961392370.22</v>
      </c>
      <c r="J236" s="141" t="n">
        <v>1824094904.3046</v>
      </c>
      <c r="K236" s="141" t="n">
        <v>1696408261.00328</v>
      </c>
      <c r="L236" s="141" t="n">
        <v>1577659682.73305</v>
      </c>
      <c r="M236" s="141" t="n">
        <v>1467223504.94174</v>
      </c>
      <c r="N236" s="141" t="n">
        <v>1364517859.59581</v>
      </c>
      <c r="O236" s="141" t="n">
        <v>1269001609.42411</v>
      </c>
      <c r="P236" s="141" t="n">
        <v>1180171496.76442</v>
      </c>
      <c r="Q236" s="141" t="n">
        <v>1097559491.99091</v>
      </c>
      <c r="R236" s="141" t="n">
        <v>1020730327.55155</v>
      </c>
      <c r="S236" s="141" t="n">
        <v>949279204.622938</v>
      </c>
      <c r="T236" s="141" t="n">
        <v>882829660.299333</v>
      </c>
      <c r="U236" s="141" t="n">
        <v>821031584.07838</v>
      </c>
      <c r="V236" s="141" t="n">
        <v>763559373.192893</v>
      </c>
      <c r="W236" s="141" t="n">
        <v>710110217.069391</v>
      </c>
      <c r="X236" s="141" t="n">
        <v>660402501.874533</v>
      </c>
      <c r="Y236" s="141" t="n">
        <v>614174326.743316</v>
      </c>
    </row>
    <row r="237" customFormat="false" ht="15" hidden="false" customHeight="false" outlineLevel="0" collapsed="false">
      <c r="A237" s="0" t="s">
        <v>1251</v>
      </c>
      <c r="B237" s="0" t="s">
        <v>1978</v>
      </c>
      <c r="C237" s="20" t="s">
        <v>384</v>
      </c>
      <c r="D237" s="20" t="s">
        <v>1252</v>
      </c>
      <c r="E237" s="141" t="n">
        <v>2566800000</v>
      </c>
      <c r="F237" s="141" t="n">
        <v>2438460000</v>
      </c>
      <c r="G237" s="141" t="n">
        <v>2267767800</v>
      </c>
      <c r="H237" s="141" t="n">
        <v>2109024054</v>
      </c>
      <c r="I237" s="141" t="n">
        <v>1961392370.22</v>
      </c>
      <c r="J237" s="141" t="n">
        <v>1824094904.3046</v>
      </c>
      <c r="K237" s="141" t="n">
        <v>1696408261.00328</v>
      </c>
      <c r="L237" s="141" t="n">
        <v>1577659682.73305</v>
      </c>
      <c r="M237" s="141" t="n">
        <v>1467223504.94174</v>
      </c>
      <c r="N237" s="141" t="n">
        <v>1364517859.59581</v>
      </c>
      <c r="O237" s="141" t="n">
        <v>1269001609.42411</v>
      </c>
      <c r="P237" s="141" t="n">
        <v>1180171496.76442</v>
      </c>
      <c r="Q237" s="141" t="n">
        <v>1097559491.99091</v>
      </c>
      <c r="R237" s="141" t="n">
        <v>1020730327.55155</v>
      </c>
      <c r="S237" s="141" t="n">
        <v>949279204.622938</v>
      </c>
      <c r="T237" s="141" t="n">
        <v>882829660.299333</v>
      </c>
      <c r="U237" s="141" t="n">
        <v>821031584.07838</v>
      </c>
      <c r="V237" s="141" t="n">
        <v>763559373.192893</v>
      </c>
      <c r="W237" s="141" t="n">
        <v>710110217.069391</v>
      </c>
      <c r="X237" s="141" t="n">
        <v>660402501.874533</v>
      </c>
      <c r="Y237" s="141" t="n">
        <v>614174326.743316</v>
      </c>
    </row>
    <row r="238" customFormat="false" ht="15" hidden="false" customHeight="false" outlineLevel="0" collapsed="false">
      <c r="A238" s="0" t="s">
        <v>1253</v>
      </c>
      <c r="B238" s="0" t="s">
        <v>1979</v>
      </c>
      <c r="C238" s="20" t="s">
        <v>384</v>
      </c>
      <c r="D238" s="20" t="s">
        <v>1254</v>
      </c>
      <c r="E238" s="141" t="n">
        <v>2878680000</v>
      </c>
      <c r="F238" s="141" t="n">
        <v>2734746000</v>
      </c>
      <c r="G238" s="141" t="n">
        <v>2543313780</v>
      </c>
      <c r="H238" s="141" t="n">
        <v>2365281815.4</v>
      </c>
      <c r="I238" s="141" t="n">
        <v>2199712088.322</v>
      </c>
      <c r="J238" s="141" t="n">
        <v>2045732242.13946</v>
      </c>
      <c r="K238" s="141" t="n">
        <v>1902530985.1897</v>
      </c>
      <c r="L238" s="141" t="n">
        <v>1769353816.22642</v>
      </c>
      <c r="M238" s="141" t="n">
        <v>1645499049.09057</v>
      </c>
      <c r="N238" s="141" t="n">
        <v>1530314115.65423</v>
      </c>
      <c r="O238" s="141" t="n">
        <v>1423192127.55843</v>
      </c>
      <c r="P238" s="141" t="n">
        <v>1323568678.62934</v>
      </c>
      <c r="Q238" s="141" t="n">
        <v>1230918871.12529</v>
      </c>
      <c r="R238" s="141" t="n">
        <v>1144754550.14652</v>
      </c>
      <c r="S238" s="141" t="n">
        <v>1064621731.63626</v>
      </c>
      <c r="T238" s="141" t="n">
        <v>990098210.421725</v>
      </c>
      <c r="U238" s="141" t="n">
        <v>920791335.692204</v>
      </c>
      <c r="V238" s="141" t="n">
        <v>856335942.19375</v>
      </c>
      <c r="W238" s="141" t="n">
        <v>796392426.240187</v>
      </c>
      <c r="X238" s="141" t="n">
        <v>740644956.403374</v>
      </c>
      <c r="Y238" s="141" t="n">
        <v>688799809.455138</v>
      </c>
    </row>
    <row r="239" customFormat="false" ht="15" hidden="false" customHeight="false" outlineLevel="0" collapsed="false">
      <c r="A239" s="0" t="s">
        <v>1255</v>
      </c>
      <c r="B239" s="0" t="s">
        <v>1980</v>
      </c>
      <c r="C239" s="20" t="s">
        <v>384</v>
      </c>
      <c r="D239" s="20" t="s">
        <v>1256</v>
      </c>
      <c r="E239" s="141" t="n">
        <v>2221800000</v>
      </c>
      <c r="F239" s="141" t="n">
        <v>2110710000</v>
      </c>
      <c r="G239" s="141" t="n">
        <v>1962960300</v>
      </c>
      <c r="H239" s="141" t="n">
        <v>1825553079</v>
      </c>
      <c r="I239" s="141" t="n">
        <v>1697764363.47</v>
      </c>
      <c r="J239" s="141" t="n">
        <v>1578920858.0271</v>
      </c>
      <c r="K239" s="141" t="n">
        <v>1468396397.9652</v>
      </c>
      <c r="L239" s="141" t="n">
        <v>1365608650.10764</v>
      </c>
      <c r="M239" s="141" t="n">
        <v>1270016044.6001</v>
      </c>
      <c r="N239" s="141" t="n">
        <v>1181114921.4781</v>
      </c>
      <c r="O239" s="141" t="n">
        <v>1098436876.97463</v>
      </c>
      <c r="P239" s="141" t="n">
        <v>1021546295.58641</v>
      </c>
      <c r="Q239" s="141" t="n">
        <v>950038054.895358</v>
      </c>
      <c r="R239" s="141" t="n">
        <v>883535391.052683</v>
      </c>
      <c r="S239" s="141" t="n">
        <v>821687913.678995</v>
      </c>
      <c r="T239" s="141" t="n">
        <v>764169759.721465</v>
      </c>
      <c r="U239" s="141" t="n">
        <v>710677876.540963</v>
      </c>
      <c r="V239" s="141" t="n">
        <v>660930425.183095</v>
      </c>
      <c r="W239" s="141" t="n">
        <v>614665295.420279</v>
      </c>
      <c r="X239" s="141" t="n">
        <v>571638724.740859</v>
      </c>
      <c r="Y239" s="141" t="n">
        <v>531624014.008999</v>
      </c>
    </row>
    <row r="240" customFormat="false" ht="15" hidden="false" customHeight="false" outlineLevel="0" collapsed="false">
      <c r="A240" s="0" t="s">
        <v>1257</v>
      </c>
      <c r="B240" s="0" t="s">
        <v>1981</v>
      </c>
      <c r="C240" s="20" t="s">
        <v>384</v>
      </c>
      <c r="D240" s="20" t="s">
        <v>1258</v>
      </c>
      <c r="E240" s="141" t="n">
        <v>2613720000</v>
      </c>
      <c r="F240" s="141" t="n">
        <v>2483034000</v>
      </c>
      <c r="G240" s="141" t="n">
        <v>2309221620</v>
      </c>
      <c r="H240" s="141" t="n">
        <v>2147576106.6</v>
      </c>
      <c r="I240" s="141" t="n">
        <v>1997245779.138</v>
      </c>
      <c r="J240" s="141" t="n">
        <v>1857438574.59834</v>
      </c>
      <c r="K240" s="141" t="n">
        <v>1727417874.37646</v>
      </c>
      <c r="L240" s="141" t="n">
        <v>1606498623.1701</v>
      </c>
      <c r="M240" s="141" t="n">
        <v>1494043719.5482</v>
      </c>
      <c r="N240" s="141" t="n">
        <v>1389460659.17982</v>
      </c>
      <c r="O240" s="141" t="n">
        <v>1292198413.03724</v>
      </c>
      <c r="P240" s="141" t="n">
        <v>1201744524.12463</v>
      </c>
      <c r="Q240" s="141" t="n">
        <v>1117622407.43591</v>
      </c>
      <c r="R240" s="141" t="n">
        <v>1039388838.91539</v>
      </c>
      <c r="S240" s="141" t="n">
        <v>966631620.191315</v>
      </c>
      <c r="T240" s="141" t="n">
        <v>898967406.777923</v>
      </c>
      <c r="U240" s="141" t="n">
        <v>836039688.303468</v>
      </c>
      <c r="V240" s="141" t="n">
        <v>777516910.122226</v>
      </c>
      <c r="W240" s="141" t="n">
        <v>723090726.41367</v>
      </c>
      <c r="X240" s="141" t="n">
        <v>672474375.564713</v>
      </c>
      <c r="Y240" s="141" t="n">
        <v>625401169.275183</v>
      </c>
    </row>
    <row r="241" customFormat="false" ht="15" hidden="false" customHeight="false" outlineLevel="0" collapsed="false">
      <c r="A241" s="0" t="s">
        <v>1259</v>
      </c>
      <c r="B241" s="0" t="s">
        <v>1982</v>
      </c>
      <c r="C241" s="20" t="s">
        <v>384</v>
      </c>
      <c r="D241" s="20" t="s">
        <v>1260</v>
      </c>
      <c r="E241" s="141" t="n">
        <v>2569560000</v>
      </c>
      <c r="F241" s="141" t="n">
        <v>2441082000</v>
      </c>
      <c r="G241" s="141" t="n">
        <v>2270206260</v>
      </c>
      <c r="H241" s="141" t="n">
        <v>2111291821.8</v>
      </c>
      <c r="I241" s="141" t="n">
        <v>1963501394.274</v>
      </c>
      <c r="J241" s="141" t="n">
        <v>1826056296.67482</v>
      </c>
      <c r="K241" s="141" t="n">
        <v>1698232355.90758</v>
      </c>
      <c r="L241" s="141" t="n">
        <v>1579356090.99405</v>
      </c>
      <c r="M241" s="141" t="n">
        <v>1468801164.62447</v>
      </c>
      <c r="N241" s="141" t="n">
        <v>1365985083.10076</v>
      </c>
      <c r="O241" s="141" t="n">
        <v>1270366127.2837</v>
      </c>
      <c r="P241" s="141" t="n">
        <v>1181440498.37384</v>
      </c>
      <c r="Q241" s="141" t="n">
        <v>1098739663.48767</v>
      </c>
      <c r="R241" s="141" t="n">
        <v>1021827887.04354</v>
      </c>
      <c r="S241" s="141" t="n">
        <v>950299934.95049</v>
      </c>
      <c r="T241" s="141" t="n">
        <v>883778939.503956</v>
      </c>
      <c r="U241" s="141" t="n">
        <v>821914413.738679</v>
      </c>
      <c r="V241" s="141" t="n">
        <v>764380404.776971</v>
      </c>
      <c r="W241" s="141" t="n">
        <v>710873776.442583</v>
      </c>
      <c r="X241" s="141" t="n">
        <v>661112612.091603</v>
      </c>
      <c r="Y241" s="141" t="n">
        <v>614834729.245191</v>
      </c>
    </row>
    <row r="242" customFormat="false" ht="15" hidden="false" customHeight="false" outlineLevel="0" collapsed="false">
      <c r="A242" s="0" t="s">
        <v>1261</v>
      </c>
      <c r="B242" s="0" t="s">
        <v>1983</v>
      </c>
      <c r="C242" s="20" t="s">
        <v>384</v>
      </c>
      <c r="D242" s="20" t="s">
        <v>1262</v>
      </c>
      <c r="E242" s="141" t="n">
        <v>2740680000</v>
      </c>
      <c r="F242" s="141" t="n">
        <v>2603646000</v>
      </c>
      <c r="G242" s="141" t="n">
        <v>2421390780</v>
      </c>
      <c r="H242" s="141" t="n">
        <v>2251893425.4</v>
      </c>
      <c r="I242" s="141" t="n">
        <v>2094260885.622</v>
      </c>
      <c r="J242" s="141" t="n">
        <v>1947662623.62846</v>
      </c>
      <c r="K242" s="141" t="n">
        <v>1811326239.97447</v>
      </c>
      <c r="L242" s="141" t="n">
        <v>1684533403.17626</v>
      </c>
      <c r="M242" s="141" t="n">
        <v>1566616064.95392</v>
      </c>
      <c r="N242" s="141" t="n">
        <v>1456952940.40714</v>
      </c>
      <c r="O242" s="141" t="n">
        <v>1354966234.57864</v>
      </c>
      <c r="P242" s="141" t="n">
        <v>1260118598.15814</v>
      </c>
      <c r="Q242" s="141" t="n">
        <v>1171910296.28707</v>
      </c>
      <c r="R242" s="141" t="n">
        <v>1089876575.54697</v>
      </c>
      <c r="S242" s="141" t="n">
        <v>1013585215.25869</v>
      </c>
      <c r="T242" s="141" t="n">
        <v>942634250.190578</v>
      </c>
      <c r="U242" s="141" t="n">
        <v>876649852.677238</v>
      </c>
      <c r="V242" s="141" t="n">
        <v>815284362.989831</v>
      </c>
      <c r="W242" s="141" t="n">
        <v>758214457.580543</v>
      </c>
      <c r="X242" s="141" t="n">
        <v>705139445.549905</v>
      </c>
      <c r="Y242" s="141" t="n">
        <v>655779684.361412</v>
      </c>
    </row>
    <row r="243" customFormat="false" ht="15" hidden="false" customHeight="false" outlineLevel="0" collapsed="false">
      <c r="A243" s="0" t="s">
        <v>1263</v>
      </c>
      <c r="B243" s="0" t="s">
        <v>1984</v>
      </c>
      <c r="C243" s="20" t="s">
        <v>384</v>
      </c>
      <c r="D243" s="20" t="s">
        <v>1264</v>
      </c>
      <c r="E243" s="141" t="n">
        <v>2735160000</v>
      </c>
      <c r="F243" s="141" t="n">
        <v>2598402000</v>
      </c>
      <c r="G243" s="141" t="n">
        <v>2416513860</v>
      </c>
      <c r="H243" s="141" t="n">
        <v>2247357889.8</v>
      </c>
      <c r="I243" s="141" t="n">
        <v>2090042837.514</v>
      </c>
      <c r="J243" s="141" t="n">
        <v>1943739838.88802</v>
      </c>
      <c r="K243" s="141" t="n">
        <v>1807678050.16586</v>
      </c>
      <c r="L243" s="141" t="n">
        <v>1681140586.65425</v>
      </c>
      <c r="M243" s="141" t="n">
        <v>1563460745.58845</v>
      </c>
      <c r="N243" s="141" t="n">
        <v>1454018493.39726</v>
      </c>
      <c r="O243" s="141" t="n">
        <v>1352237198.85945</v>
      </c>
      <c r="P243" s="141" t="n">
        <v>1257580594.93929</v>
      </c>
      <c r="Q243" s="141" t="n">
        <v>1169549953.29354</v>
      </c>
      <c r="R243" s="141" t="n">
        <v>1087681456.56299</v>
      </c>
      <c r="S243" s="141" t="n">
        <v>1011543754.60358</v>
      </c>
      <c r="T243" s="141" t="n">
        <v>940735691.781332</v>
      </c>
      <c r="U243" s="141" t="n">
        <v>874884193.356639</v>
      </c>
      <c r="V243" s="141" t="n">
        <v>813642299.821674</v>
      </c>
      <c r="W243" s="141" t="n">
        <v>756687338.834157</v>
      </c>
      <c r="X243" s="141" t="n">
        <v>703719225.115766</v>
      </c>
      <c r="Y243" s="141" t="n">
        <v>654458879.357663</v>
      </c>
    </row>
    <row r="244" customFormat="false" ht="15" hidden="false" customHeight="false" outlineLevel="0" collapsed="false">
      <c r="A244" s="0" t="s">
        <v>1265</v>
      </c>
      <c r="B244" s="0" t="s">
        <v>1985</v>
      </c>
      <c r="C244" s="20" t="s">
        <v>384</v>
      </c>
      <c r="D244" s="20" t="s">
        <v>1266</v>
      </c>
      <c r="E244" s="141" t="n">
        <v>1684520000</v>
      </c>
      <c r="F244" s="141" t="n">
        <v>1600294000</v>
      </c>
      <c r="G244" s="141" t="n">
        <v>1488273420</v>
      </c>
      <c r="H244" s="141" t="n">
        <v>1384094280.6</v>
      </c>
      <c r="I244" s="141" t="n">
        <v>1287207680.958</v>
      </c>
      <c r="J244" s="141" t="n">
        <v>1197103143.29094</v>
      </c>
      <c r="K244" s="141" t="n">
        <v>1113305923.26057</v>
      </c>
      <c r="L244" s="141" t="n">
        <v>1035374508.63233</v>
      </c>
      <c r="M244" s="141" t="n">
        <v>962898293.028071</v>
      </c>
      <c r="N244" s="141" t="n">
        <v>895495412.516106</v>
      </c>
      <c r="O244" s="141" t="n">
        <v>832810733.639979</v>
      </c>
      <c r="P244" s="141" t="n">
        <v>774513982.28518</v>
      </c>
      <c r="Q244" s="141" t="n">
        <v>720298003.525218</v>
      </c>
      <c r="R244" s="141" t="n">
        <v>669877143.278453</v>
      </c>
      <c r="S244" s="141" t="n">
        <v>622985743.248961</v>
      </c>
      <c r="T244" s="141" t="n">
        <v>579376741.221534</v>
      </c>
      <c r="U244" s="141" t="n">
        <v>538820369.336026</v>
      </c>
      <c r="V244" s="141" t="n">
        <v>501102943.482505</v>
      </c>
      <c r="W244" s="141" t="n">
        <v>466025737.438729</v>
      </c>
      <c r="X244" s="141" t="n">
        <v>433403935.818018</v>
      </c>
      <c r="Y244" s="141" t="n">
        <v>403065660.310757</v>
      </c>
    </row>
    <row r="245" customFormat="false" ht="15" hidden="false" customHeight="false" outlineLevel="0" collapsed="false">
      <c r="A245" s="0" t="s">
        <v>1267</v>
      </c>
      <c r="B245" s="0" t="s">
        <v>1986</v>
      </c>
      <c r="C245" s="20" t="s">
        <v>386</v>
      </c>
      <c r="D245" s="20" t="s">
        <v>1268</v>
      </c>
      <c r="E245" s="141" t="n">
        <v>2187000000</v>
      </c>
      <c r="F245" s="141" t="n">
        <v>2077650000</v>
      </c>
      <c r="G245" s="141" t="n">
        <v>1932214500</v>
      </c>
      <c r="H245" s="141" t="n">
        <v>1796959485</v>
      </c>
      <c r="I245" s="141" t="n">
        <v>1671172321.05</v>
      </c>
      <c r="J245" s="141" t="n">
        <v>1554190258.5765</v>
      </c>
      <c r="K245" s="141" t="n">
        <v>1445396940.47615</v>
      </c>
      <c r="L245" s="141" t="n">
        <v>1344219154.64282</v>
      </c>
      <c r="M245" s="141" t="n">
        <v>1250123813.81782</v>
      </c>
      <c r="N245" s="141" t="n">
        <v>1162615146.85057</v>
      </c>
      <c r="O245" s="141" t="n">
        <v>1081232086.57103</v>
      </c>
      <c r="P245" s="141" t="n">
        <v>1005545840.51106</v>
      </c>
      <c r="Q245" s="141" t="n">
        <v>935157631.675285</v>
      </c>
      <c r="R245" s="141" t="n">
        <v>869696597.458015</v>
      </c>
      <c r="S245" s="141" t="n">
        <v>808817835.635954</v>
      </c>
      <c r="T245" s="141" t="n">
        <v>752200587.141437</v>
      </c>
      <c r="U245" s="141" t="n">
        <v>699546546.041537</v>
      </c>
      <c r="V245" s="141" t="n">
        <v>650578287.818629</v>
      </c>
      <c r="W245" s="141" t="n">
        <v>605037807.671325</v>
      </c>
      <c r="X245" s="141" t="n">
        <v>562685161.134332</v>
      </c>
      <c r="Y245" s="141" t="n">
        <v>523297199.854929</v>
      </c>
    </row>
    <row r="246" customFormat="false" ht="15" hidden="false" customHeight="false" outlineLevel="0" collapsed="false">
      <c r="A246" s="0" t="s">
        <v>1269</v>
      </c>
      <c r="B246" s="0" t="s">
        <v>1987</v>
      </c>
      <c r="C246" s="20" t="s">
        <v>386</v>
      </c>
      <c r="D246" s="20" t="s">
        <v>1270</v>
      </c>
      <c r="E246" s="141" t="n">
        <v>2706000000</v>
      </c>
      <c r="F246" s="141" t="n">
        <v>2570700000</v>
      </c>
      <c r="G246" s="141" t="n">
        <v>2390751000</v>
      </c>
      <c r="H246" s="141" t="n">
        <v>2223398430</v>
      </c>
      <c r="I246" s="141" t="n">
        <v>2067760539.9</v>
      </c>
      <c r="J246" s="141" t="n">
        <v>1923017302.107</v>
      </c>
      <c r="K246" s="141" t="n">
        <v>1788406090.95951</v>
      </c>
      <c r="L246" s="141" t="n">
        <v>1663217664.59234</v>
      </c>
      <c r="M246" s="141" t="n">
        <v>1546792428.07088</v>
      </c>
      <c r="N246" s="141" t="n">
        <v>1438516958.10592</v>
      </c>
      <c r="O246" s="141" t="n">
        <v>1337820771.0385</v>
      </c>
      <c r="P246" s="141" t="n">
        <v>1244173317.06581</v>
      </c>
      <c r="Q246" s="141" t="n">
        <v>1157081184.8712</v>
      </c>
      <c r="R246" s="141" t="n">
        <v>1076085501.93022</v>
      </c>
      <c r="S246" s="141" t="n">
        <v>1000759516.7951</v>
      </c>
      <c r="T246" s="141" t="n">
        <v>930706350.619446</v>
      </c>
      <c r="U246" s="141" t="n">
        <v>865556906.076085</v>
      </c>
      <c r="V246" s="141" t="n">
        <v>804967922.650759</v>
      </c>
      <c r="W246" s="141" t="n">
        <v>748620168.065206</v>
      </c>
      <c r="X246" s="141" t="n">
        <v>696216756.300642</v>
      </c>
      <c r="Y246" s="141" t="n">
        <v>647481583.359597</v>
      </c>
    </row>
    <row r="247" customFormat="false" ht="15" hidden="false" customHeight="false" outlineLevel="0" collapsed="false">
      <c r="A247" s="0" t="s">
        <v>1271</v>
      </c>
      <c r="B247" s="0" t="s">
        <v>1988</v>
      </c>
      <c r="C247" s="20" t="s">
        <v>386</v>
      </c>
      <c r="D247" s="20" t="s">
        <v>1272</v>
      </c>
      <c r="E247" s="141" t="n">
        <v>3537000000</v>
      </c>
      <c r="F247" s="141" t="n">
        <v>3360150000</v>
      </c>
      <c r="G247" s="141" t="n">
        <v>3124939500</v>
      </c>
      <c r="H247" s="141" t="n">
        <v>2906193735</v>
      </c>
      <c r="I247" s="141" t="n">
        <v>2702760173.55</v>
      </c>
      <c r="J247" s="141" t="n">
        <v>2513566961.4015</v>
      </c>
      <c r="K247" s="141" t="n">
        <v>2337617274.1034</v>
      </c>
      <c r="L247" s="141" t="n">
        <v>2173984064.91616</v>
      </c>
      <c r="M247" s="141" t="n">
        <v>2021805180.37203</v>
      </c>
      <c r="N247" s="141" t="n">
        <v>1880278817.74599</v>
      </c>
      <c r="O247" s="141" t="n">
        <v>1748659300.50377</v>
      </c>
      <c r="P247" s="141" t="n">
        <v>1626253149.4685</v>
      </c>
      <c r="Q247" s="141" t="n">
        <v>1512415429.00571</v>
      </c>
      <c r="R247" s="141" t="n">
        <v>1406546348.97531</v>
      </c>
      <c r="S247" s="141" t="n">
        <v>1308088104.54704</v>
      </c>
      <c r="T247" s="141" t="n">
        <v>1216521937.22874</v>
      </c>
      <c r="U247" s="141" t="n">
        <v>1131365401.62273</v>
      </c>
      <c r="V247" s="141" t="n">
        <v>1052169823.50914</v>
      </c>
      <c r="W247" s="141" t="n">
        <v>978517935.863501</v>
      </c>
      <c r="X247" s="141" t="n">
        <v>910021680.353056</v>
      </c>
      <c r="Y247" s="141" t="n">
        <v>846320162.728342</v>
      </c>
    </row>
    <row r="248" customFormat="false" ht="15" hidden="false" customHeight="false" outlineLevel="0" collapsed="false">
      <c r="A248" s="0" t="s">
        <v>1273</v>
      </c>
      <c r="B248" s="0" t="s">
        <v>1989</v>
      </c>
      <c r="C248" s="20" t="s">
        <v>386</v>
      </c>
      <c r="D248" s="20" t="s">
        <v>1274</v>
      </c>
      <c r="E248" s="141" t="n">
        <v>3957000000</v>
      </c>
      <c r="F248" s="141" t="n">
        <v>3759150000</v>
      </c>
      <c r="G248" s="141" t="n">
        <v>3496009500</v>
      </c>
      <c r="H248" s="141" t="n">
        <v>3251288835</v>
      </c>
      <c r="I248" s="141" t="n">
        <v>3023698616.55</v>
      </c>
      <c r="J248" s="141" t="n">
        <v>2812039713.3915</v>
      </c>
      <c r="K248" s="141" t="n">
        <v>2615196933.4541</v>
      </c>
      <c r="L248" s="141" t="n">
        <v>2432133148.11231</v>
      </c>
      <c r="M248" s="141" t="n">
        <v>2261883827.74445</v>
      </c>
      <c r="N248" s="141" t="n">
        <v>2103551959.80234</v>
      </c>
      <c r="O248" s="141" t="n">
        <v>1956303322.61617</v>
      </c>
      <c r="P248" s="141" t="n">
        <v>1819362090.03304</v>
      </c>
      <c r="Q248" s="141" t="n">
        <v>1692006743.73073</v>
      </c>
      <c r="R248" s="141" t="n">
        <v>1573566271.66958</v>
      </c>
      <c r="S248" s="141" t="n">
        <v>1463416632.65271</v>
      </c>
      <c r="T248" s="141" t="n">
        <v>1360977468.36702</v>
      </c>
      <c r="U248" s="141" t="n">
        <v>1265709045.58133</v>
      </c>
      <c r="V248" s="141" t="n">
        <v>1177109412.39063</v>
      </c>
      <c r="W248" s="141" t="n">
        <v>1094711753.52329</v>
      </c>
      <c r="X248" s="141" t="n">
        <v>1018081930.77666</v>
      </c>
      <c r="Y248" s="141" t="n">
        <v>946816195.622293</v>
      </c>
    </row>
    <row r="249" customFormat="false" ht="15" hidden="false" customHeight="false" outlineLevel="0" collapsed="false">
      <c r="A249" s="0" t="s">
        <v>1275</v>
      </c>
      <c r="B249" s="0" t="s">
        <v>1990</v>
      </c>
      <c r="C249" s="20" t="s">
        <v>386</v>
      </c>
      <c r="D249" s="20" t="s">
        <v>1276</v>
      </c>
      <c r="E249" s="141" t="n">
        <v>1800000000</v>
      </c>
      <c r="F249" s="141" t="n">
        <v>1710000000</v>
      </c>
      <c r="G249" s="141" t="n">
        <v>1590300000</v>
      </c>
      <c r="H249" s="141" t="n">
        <v>1478979000</v>
      </c>
      <c r="I249" s="141" t="n">
        <v>1375450470</v>
      </c>
      <c r="J249" s="141" t="n">
        <v>1279168937.1</v>
      </c>
      <c r="K249" s="141" t="n">
        <v>1189627111.503</v>
      </c>
      <c r="L249" s="141" t="n">
        <v>1106353213.69779</v>
      </c>
      <c r="M249" s="141" t="n">
        <v>1028908488.73895</v>
      </c>
      <c r="N249" s="141" t="n">
        <v>956884894.527219</v>
      </c>
      <c r="O249" s="141" t="n">
        <v>889902951.910314</v>
      </c>
      <c r="P249" s="141" t="n">
        <v>827609745.276592</v>
      </c>
      <c r="Q249" s="141" t="n">
        <v>769677063.10723</v>
      </c>
      <c r="R249" s="141" t="n">
        <v>715799668.689724</v>
      </c>
      <c r="S249" s="141" t="n">
        <v>665693691.881444</v>
      </c>
      <c r="T249" s="141" t="n">
        <v>619095133.449743</v>
      </c>
      <c r="U249" s="141" t="n">
        <v>575758474.108261</v>
      </c>
      <c r="V249" s="141" t="n">
        <v>535455380.920682</v>
      </c>
      <c r="W249" s="141" t="n">
        <v>497973504.256235</v>
      </c>
      <c r="X249" s="141" t="n">
        <v>463115358.958298</v>
      </c>
      <c r="Y249" s="141" t="n">
        <v>430697283.831217</v>
      </c>
    </row>
    <row r="250" customFormat="false" ht="15" hidden="false" customHeight="false" outlineLevel="0" collapsed="false">
      <c r="A250" s="0" t="s">
        <v>1277</v>
      </c>
      <c r="B250" s="0" t="s">
        <v>1991</v>
      </c>
      <c r="C250" s="20" t="s">
        <v>386</v>
      </c>
      <c r="D250" s="20" t="s">
        <v>1278</v>
      </c>
      <c r="E250" s="141" t="n">
        <v>2500000000</v>
      </c>
      <c r="F250" s="141" t="n">
        <v>2375000000</v>
      </c>
      <c r="G250" s="141" t="n">
        <v>2208750000</v>
      </c>
      <c r="H250" s="141" t="n">
        <v>2054137500</v>
      </c>
      <c r="I250" s="141" t="n">
        <v>1910347875</v>
      </c>
      <c r="J250" s="141" t="n">
        <v>1776623523.75</v>
      </c>
      <c r="K250" s="141" t="n">
        <v>1652259877.0875</v>
      </c>
      <c r="L250" s="141" t="n">
        <v>1536601685.69138</v>
      </c>
      <c r="M250" s="141" t="n">
        <v>1429039567.69298</v>
      </c>
      <c r="N250" s="141" t="n">
        <v>1329006797.95447</v>
      </c>
      <c r="O250" s="141" t="n">
        <v>1235976322.09766</v>
      </c>
      <c r="P250" s="141" t="n">
        <v>1149457979.55082</v>
      </c>
      <c r="Q250" s="141" t="n">
        <v>1068995920.98226</v>
      </c>
      <c r="R250" s="141" t="n">
        <v>994166206.513506</v>
      </c>
      <c r="S250" s="141" t="n">
        <v>924574572.05756</v>
      </c>
      <c r="T250" s="141" t="n">
        <v>859854352.013531</v>
      </c>
      <c r="U250" s="141" t="n">
        <v>799664547.372584</v>
      </c>
      <c r="V250" s="141" t="n">
        <v>743688029.056503</v>
      </c>
      <c r="W250" s="141" t="n">
        <v>691629867.022548</v>
      </c>
      <c r="X250" s="141" t="n">
        <v>643215776.33097</v>
      </c>
      <c r="Y250" s="141" t="n">
        <v>598190671.987802</v>
      </c>
    </row>
    <row r="251" customFormat="false" ht="15" hidden="false" customHeight="false" outlineLevel="0" collapsed="false">
      <c r="A251" s="0" t="s">
        <v>1279</v>
      </c>
      <c r="B251" s="0" t="s">
        <v>1992</v>
      </c>
      <c r="C251" s="20" t="s">
        <v>386</v>
      </c>
      <c r="D251" s="20" t="s">
        <v>1280</v>
      </c>
      <c r="E251" s="141" t="n">
        <v>3100000000</v>
      </c>
      <c r="F251" s="141" t="n">
        <v>2945000000</v>
      </c>
      <c r="G251" s="141" t="n">
        <v>2738850000</v>
      </c>
      <c r="H251" s="141" t="n">
        <v>2547130500</v>
      </c>
      <c r="I251" s="141" t="n">
        <v>2368831365</v>
      </c>
      <c r="J251" s="141" t="n">
        <v>2203013169.45</v>
      </c>
      <c r="K251" s="141" t="n">
        <v>2048802247.5885</v>
      </c>
      <c r="L251" s="141" t="n">
        <v>1905386090.25731</v>
      </c>
      <c r="M251" s="141" t="n">
        <v>1772009063.93929</v>
      </c>
      <c r="N251" s="141" t="n">
        <v>1647968429.46354</v>
      </c>
      <c r="O251" s="141" t="n">
        <v>1532610639.4011</v>
      </c>
      <c r="P251" s="141" t="n">
        <v>1425327894.64302</v>
      </c>
      <c r="Q251" s="141" t="n">
        <v>1325554942.01801</v>
      </c>
      <c r="R251" s="141" t="n">
        <v>1232766096.07675</v>
      </c>
      <c r="S251" s="141" t="n">
        <v>1146472469.35137</v>
      </c>
      <c r="T251" s="141" t="n">
        <v>1066219396.49678</v>
      </c>
      <c r="U251" s="141" t="n">
        <v>991584038.742004</v>
      </c>
      <c r="V251" s="141" t="n">
        <v>922173156.030064</v>
      </c>
      <c r="W251" s="141" t="n">
        <v>857621035.10796</v>
      </c>
      <c r="X251" s="141" t="n">
        <v>797587562.650402</v>
      </c>
      <c r="Y251" s="141" t="n">
        <v>741756433.264874</v>
      </c>
    </row>
    <row r="252" customFormat="false" ht="15" hidden="false" customHeight="false" outlineLevel="0" collapsed="false">
      <c r="A252" s="0" t="s">
        <v>1281</v>
      </c>
      <c r="B252" s="0" t="s">
        <v>1993</v>
      </c>
      <c r="C252" s="20" t="s">
        <v>386</v>
      </c>
      <c r="D252" s="20" t="s">
        <v>1282</v>
      </c>
      <c r="E252" s="141" t="n">
        <v>5808000000</v>
      </c>
      <c r="F252" s="141" t="n">
        <v>5517600000</v>
      </c>
      <c r="G252" s="141" t="n">
        <v>5131368000</v>
      </c>
      <c r="H252" s="141" t="n">
        <v>4772172240</v>
      </c>
      <c r="I252" s="141" t="n">
        <v>4438120183.2</v>
      </c>
      <c r="J252" s="141" t="n">
        <v>4127451770.376</v>
      </c>
      <c r="K252" s="141" t="n">
        <v>3838530146.44968</v>
      </c>
      <c r="L252" s="141" t="n">
        <v>3569833036.1982</v>
      </c>
      <c r="M252" s="141" t="n">
        <v>3319944723.66433</v>
      </c>
      <c r="N252" s="141" t="n">
        <v>3087548593.00783</v>
      </c>
      <c r="O252" s="141" t="n">
        <v>2871420191.49728</v>
      </c>
      <c r="P252" s="141" t="n">
        <v>2670420778.09247</v>
      </c>
      <c r="Q252" s="141" t="n">
        <v>2483491323.626</v>
      </c>
      <c r="R252" s="141" t="n">
        <v>2309646930.97218</v>
      </c>
      <c r="S252" s="141" t="n">
        <v>2147971645.80412</v>
      </c>
      <c r="T252" s="141" t="n">
        <v>1997613630.59784</v>
      </c>
      <c r="U252" s="141" t="n">
        <v>1857780676.45599</v>
      </c>
      <c r="V252" s="141" t="n">
        <v>1727736029.10407</v>
      </c>
      <c r="W252" s="141" t="n">
        <v>1606794507.06678</v>
      </c>
      <c r="X252" s="141" t="n">
        <v>1494318891.57211</v>
      </c>
      <c r="Y252" s="141" t="n">
        <v>1389716569.16206</v>
      </c>
    </row>
    <row r="253" customFormat="false" ht="15" hidden="false" customHeight="false" outlineLevel="0" collapsed="false">
      <c r="A253" s="0" t="s">
        <v>1283</v>
      </c>
      <c r="B253" s="0" t="s">
        <v>1994</v>
      </c>
      <c r="C253" s="20" t="s">
        <v>386</v>
      </c>
      <c r="D253" s="20" t="s">
        <v>1284</v>
      </c>
      <c r="E253" s="141" t="n">
        <v>7629000000</v>
      </c>
      <c r="F253" s="141" t="n">
        <v>7247550000</v>
      </c>
      <c r="G253" s="141" t="n">
        <v>6740221500</v>
      </c>
      <c r="H253" s="141" t="n">
        <v>6268405995</v>
      </c>
      <c r="I253" s="141" t="n">
        <v>5829617575.35</v>
      </c>
      <c r="J253" s="141" t="n">
        <v>5421544345.0755</v>
      </c>
      <c r="K253" s="141" t="n">
        <v>5042036240.92022</v>
      </c>
      <c r="L253" s="141" t="n">
        <v>4689093704.0558</v>
      </c>
      <c r="M253" s="141" t="n">
        <v>4360857144.77189</v>
      </c>
      <c r="N253" s="141" t="n">
        <v>4055597144.63786</v>
      </c>
      <c r="O253" s="141" t="n">
        <v>3771705344.51321</v>
      </c>
      <c r="P253" s="141" t="n">
        <v>3507685970.39729</v>
      </c>
      <c r="Q253" s="141" t="n">
        <v>3262147952.46948</v>
      </c>
      <c r="R253" s="141" t="n">
        <v>3033797595.79661</v>
      </c>
      <c r="S253" s="141" t="n">
        <v>2821431764.09085</v>
      </c>
      <c r="T253" s="141" t="n">
        <v>2623931540.60449</v>
      </c>
      <c r="U253" s="141" t="n">
        <v>2440256332.76218</v>
      </c>
      <c r="V253" s="141" t="n">
        <v>2269438389.46883</v>
      </c>
      <c r="W253" s="141" t="n">
        <v>2110577702.20601</v>
      </c>
      <c r="X253" s="141" t="n">
        <v>1962837263.05159</v>
      </c>
      <c r="Y253" s="141" t="n">
        <v>1825438654.63798</v>
      </c>
    </row>
    <row r="254" customFormat="false" ht="15" hidden="false" customHeight="false" outlineLevel="0" collapsed="false">
      <c r="A254" s="0" t="s">
        <v>1285</v>
      </c>
      <c r="B254" s="0" t="s">
        <v>1995</v>
      </c>
      <c r="C254" s="20" t="s">
        <v>386</v>
      </c>
      <c r="D254" s="20" t="s">
        <v>1286</v>
      </c>
      <c r="E254" s="141" t="n">
        <v>1100000000</v>
      </c>
      <c r="F254" s="141" t="n">
        <v>1045000000</v>
      </c>
      <c r="G254" s="141" t="n">
        <v>971850000</v>
      </c>
      <c r="H254" s="141" t="n">
        <v>903820500</v>
      </c>
      <c r="I254" s="141" t="n">
        <v>840553065</v>
      </c>
      <c r="J254" s="141" t="n">
        <v>781714350.45</v>
      </c>
      <c r="K254" s="141" t="n">
        <v>726994345.9185</v>
      </c>
      <c r="L254" s="141" t="n">
        <v>676104741.704205</v>
      </c>
      <c r="M254" s="141" t="n">
        <v>628777409.784911</v>
      </c>
      <c r="N254" s="141" t="n">
        <v>584762991.099967</v>
      </c>
      <c r="O254" s="141" t="n">
        <v>543829581.722969</v>
      </c>
      <c r="P254" s="141" t="n">
        <v>505761511.002362</v>
      </c>
      <c r="Q254" s="141" t="n">
        <v>470358205.232196</v>
      </c>
      <c r="R254" s="141" t="n">
        <v>437433130.865943</v>
      </c>
      <c r="S254" s="141" t="n">
        <v>406812811.705327</v>
      </c>
      <c r="T254" s="141" t="n">
        <v>378335914.885954</v>
      </c>
      <c r="U254" s="141" t="n">
        <v>351852400.843937</v>
      </c>
      <c r="V254" s="141" t="n">
        <v>327222732.784861</v>
      </c>
      <c r="W254" s="141" t="n">
        <v>304317141.489921</v>
      </c>
      <c r="X254" s="141" t="n">
        <v>283014941.585627</v>
      </c>
      <c r="Y254" s="141" t="n">
        <v>263203895.674633</v>
      </c>
    </row>
    <row r="255" customFormat="false" ht="15" hidden="false" customHeight="false" outlineLevel="0" collapsed="false">
      <c r="A255" s="0" t="s">
        <v>1287</v>
      </c>
      <c r="B255" s="0" t="s">
        <v>1996</v>
      </c>
      <c r="C255" s="20" t="s">
        <v>386</v>
      </c>
      <c r="D255" s="20" t="s">
        <v>1288</v>
      </c>
      <c r="E255" s="141" t="n">
        <v>5610000000</v>
      </c>
      <c r="F255" s="141" t="n">
        <v>5329500000</v>
      </c>
      <c r="G255" s="141" t="n">
        <v>4956435000</v>
      </c>
      <c r="H255" s="141" t="n">
        <v>4609484550</v>
      </c>
      <c r="I255" s="141" t="n">
        <v>4286820631.5</v>
      </c>
      <c r="J255" s="141" t="n">
        <v>3986743187.295</v>
      </c>
      <c r="K255" s="141" t="n">
        <v>3707671164.18435</v>
      </c>
      <c r="L255" s="141" t="n">
        <v>3448134182.69145</v>
      </c>
      <c r="M255" s="141" t="n">
        <v>3206764789.90305</v>
      </c>
      <c r="N255" s="141" t="n">
        <v>2982291254.60983</v>
      </c>
      <c r="O255" s="141" t="n">
        <v>2773530866.78714</v>
      </c>
      <c r="P255" s="141" t="n">
        <v>2579383706.11204</v>
      </c>
      <c r="Q255" s="141" t="n">
        <v>2398826846.6842</v>
      </c>
      <c r="R255" s="141" t="n">
        <v>2230908967.41631</v>
      </c>
      <c r="S255" s="141" t="n">
        <v>2074745339.69717</v>
      </c>
      <c r="T255" s="141" t="n">
        <v>1929513165.91836</v>
      </c>
      <c r="U255" s="141" t="n">
        <v>1794447244.30408</v>
      </c>
      <c r="V255" s="141" t="n">
        <v>1668835937.20279</v>
      </c>
      <c r="W255" s="141" t="n">
        <v>1552017421.5986</v>
      </c>
      <c r="X255" s="141" t="n">
        <v>1443376202.0867</v>
      </c>
      <c r="Y255" s="141" t="n">
        <v>1342339867.94063</v>
      </c>
    </row>
    <row r="256" customFormat="false" ht="15" hidden="false" customHeight="false" outlineLevel="0" collapsed="false">
      <c r="A256" s="0" t="s">
        <v>1289</v>
      </c>
      <c r="B256" s="0" t="s">
        <v>1997</v>
      </c>
      <c r="C256" s="20" t="s">
        <v>386</v>
      </c>
      <c r="D256" s="20" t="s">
        <v>1290</v>
      </c>
      <c r="E256" s="141" t="n">
        <v>2840000000</v>
      </c>
      <c r="F256" s="141" t="n">
        <v>2698000000</v>
      </c>
      <c r="G256" s="141" t="n">
        <v>2509140000</v>
      </c>
      <c r="H256" s="141" t="n">
        <v>2333500200</v>
      </c>
      <c r="I256" s="141" t="n">
        <v>2170155186</v>
      </c>
      <c r="J256" s="141" t="n">
        <v>2018244322.98</v>
      </c>
      <c r="K256" s="141" t="n">
        <v>1876967220.3714</v>
      </c>
      <c r="L256" s="141" t="n">
        <v>1745579514.9454</v>
      </c>
      <c r="M256" s="141" t="n">
        <v>1623388948.89922</v>
      </c>
      <c r="N256" s="141" t="n">
        <v>1509751722.47628</v>
      </c>
      <c r="O256" s="141" t="n">
        <v>1404069101.90294</v>
      </c>
      <c r="P256" s="141" t="n">
        <v>1305784264.76973</v>
      </c>
      <c r="Q256" s="141" t="n">
        <v>1214379366.23585</v>
      </c>
      <c r="R256" s="141" t="n">
        <v>1129372810.59934</v>
      </c>
      <c r="S256" s="141" t="n">
        <v>1050316713.85739</v>
      </c>
      <c r="T256" s="141" t="n">
        <v>976794543.887371</v>
      </c>
      <c r="U256" s="141" t="n">
        <v>908418925.815256</v>
      </c>
      <c r="V256" s="141" t="n">
        <v>844829601.008188</v>
      </c>
      <c r="W256" s="141" t="n">
        <v>785691528.937615</v>
      </c>
      <c r="X256" s="141" t="n">
        <v>730693121.911982</v>
      </c>
      <c r="Y256" s="141" t="n">
        <v>679544603.378143</v>
      </c>
    </row>
    <row r="257" customFormat="false" ht="15" hidden="false" customHeight="false" outlineLevel="0" collapsed="false">
      <c r="A257" s="0" t="s">
        <v>1291</v>
      </c>
      <c r="B257" s="0" t="s">
        <v>1998</v>
      </c>
      <c r="C257" s="20" t="s">
        <v>386</v>
      </c>
      <c r="D257" s="20" t="s">
        <v>1292</v>
      </c>
      <c r="E257" s="141" t="n">
        <v>2835000000</v>
      </c>
      <c r="F257" s="141" t="n">
        <v>2693250000</v>
      </c>
      <c r="G257" s="141" t="n">
        <v>2504722500</v>
      </c>
      <c r="H257" s="141" t="n">
        <v>2329391925</v>
      </c>
      <c r="I257" s="141" t="n">
        <v>2166334490.25</v>
      </c>
      <c r="J257" s="141" t="n">
        <v>2014691075.9325</v>
      </c>
      <c r="K257" s="141" t="n">
        <v>1873662700.61723</v>
      </c>
      <c r="L257" s="141" t="n">
        <v>1742506311.57402</v>
      </c>
      <c r="M257" s="141" t="n">
        <v>1620530869.76384</v>
      </c>
      <c r="N257" s="141" t="n">
        <v>1507093708.88037</v>
      </c>
      <c r="O257" s="141" t="n">
        <v>1401597149.25874</v>
      </c>
      <c r="P257" s="141" t="n">
        <v>1303485348.81063</v>
      </c>
      <c r="Q257" s="141" t="n">
        <v>1212241374.39389</v>
      </c>
      <c r="R257" s="141" t="n">
        <v>1127384478.18632</v>
      </c>
      <c r="S257" s="141" t="n">
        <v>1048467564.71327</v>
      </c>
      <c r="T257" s="141" t="n">
        <v>975074835.183344</v>
      </c>
      <c r="U257" s="141" t="n">
        <v>906819596.72051</v>
      </c>
      <c r="V257" s="141" t="n">
        <v>843342224.950075</v>
      </c>
      <c r="W257" s="141" t="n">
        <v>784308269.203569</v>
      </c>
      <c r="X257" s="141" t="n">
        <v>729406690.35932</v>
      </c>
      <c r="Y257" s="141" t="n">
        <v>678348222.034167</v>
      </c>
    </row>
    <row r="258" customFormat="false" ht="15" hidden="false" customHeight="false" outlineLevel="0" collapsed="false">
      <c r="A258" s="0" t="s">
        <v>1293</v>
      </c>
      <c r="B258" s="0" t="s">
        <v>1999</v>
      </c>
      <c r="C258" s="20" t="s">
        <v>386</v>
      </c>
      <c r="D258" s="20" t="s">
        <v>1294</v>
      </c>
      <c r="E258" s="141" t="n">
        <v>1500000000</v>
      </c>
      <c r="F258" s="141" t="n">
        <v>1425000000</v>
      </c>
      <c r="G258" s="141" t="n">
        <v>1325250000</v>
      </c>
      <c r="H258" s="141" t="n">
        <v>1232482500</v>
      </c>
      <c r="I258" s="141" t="n">
        <v>1146208725</v>
      </c>
      <c r="J258" s="141" t="n">
        <v>1065974114.25</v>
      </c>
      <c r="K258" s="141" t="n">
        <v>991355926.2525</v>
      </c>
      <c r="L258" s="141" t="n">
        <v>921961011.414825</v>
      </c>
      <c r="M258" s="141" t="n">
        <v>857423740.615787</v>
      </c>
      <c r="N258" s="141" t="n">
        <v>797404078.772682</v>
      </c>
      <c r="O258" s="141" t="n">
        <v>741585793.258595</v>
      </c>
      <c r="P258" s="141" t="n">
        <v>689674787.730493</v>
      </c>
      <c r="Q258" s="141" t="n">
        <v>641397552.589359</v>
      </c>
      <c r="R258" s="141" t="n">
        <v>596499723.908103</v>
      </c>
      <c r="S258" s="141" t="n">
        <v>554744743.234536</v>
      </c>
      <c r="T258" s="141" t="n">
        <v>515912611.208119</v>
      </c>
      <c r="U258" s="141" t="n">
        <v>479798728.42355</v>
      </c>
      <c r="V258" s="141" t="n">
        <v>446212817.433902</v>
      </c>
      <c r="W258" s="141" t="n">
        <v>414977920.213529</v>
      </c>
      <c r="X258" s="141" t="n">
        <v>385929465.798582</v>
      </c>
      <c r="Y258" s="141" t="n">
        <v>358914403.192681</v>
      </c>
    </row>
    <row r="259" customFormat="false" ht="15" hidden="false" customHeight="false" outlineLevel="0" collapsed="false">
      <c r="A259" s="0" t="s">
        <v>1295</v>
      </c>
      <c r="B259" s="0" t="s">
        <v>2000</v>
      </c>
      <c r="C259" s="20" t="s">
        <v>386</v>
      </c>
      <c r="D259" s="20" t="s">
        <v>1296</v>
      </c>
      <c r="E259" s="141" t="n">
        <v>4019000000</v>
      </c>
      <c r="F259" s="141" t="n">
        <v>3818050000</v>
      </c>
      <c r="G259" s="141" t="n">
        <v>3550786500</v>
      </c>
      <c r="H259" s="141" t="n">
        <v>3302231445</v>
      </c>
      <c r="I259" s="141" t="n">
        <v>3071075243.85</v>
      </c>
      <c r="J259" s="141" t="n">
        <v>2856099976.7805</v>
      </c>
      <c r="K259" s="141" t="n">
        <v>2656172978.40587</v>
      </c>
      <c r="L259" s="141" t="n">
        <v>2470240869.91746</v>
      </c>
      <c r="M259" s="141" t="n">
        <v>2297324009.02323</v>
      </c>
      <c r="N259" s="141" t="n">
        <v>2136511328.39161</v>
      </c>
      <c r="O259" s="141" t="n">
        <v>1986955535.40419</v>
      </c>
      <c r="P259" s="141" t="n">
        <v>1847868647.9259</v>
      </c>
      <c r="Q259" s="141" t="n">
        <v>1718517842.57109</v>
      </c>
      <c r="R259" s="141" t="n">
        <v>1598221593.59111</v>
      </c>
      <c r="S259" s="141" t="n">
        <v>1486346082.03973</v>
      </c>
      <c r="T259" s="141" t="n">
        <v>1382301856.29695</v>
      </c>
      <c r="U259" s="141" t="n">
        <v>1285540726.35617</v>
      </c>
      <c r="V259" s="141" t="n">
        <v>1195552875.51123</v>
      </c>
      <c r="W259" s="141" t="n">
        <v>1111864174.22545</v>
      </c>
      <c r="X259" s="141" t="n">
        <v>1034033682.02967</v>
      </c>
      <c r="Y259" s="141" t="n">
        <v>961651324.28759</v>
      </c>
    </row>
    <row r="260" customFormat="false" ht="15" hidden="false" customHeight="false" outlineLevel="0" collapsed="false">
      <c r="A260" s="0" t="s">
        <v>1297</v>
      </c>
      <c r="B260" s="0" t="s">
        <v>2001</v>
      </c>
      <c r="C260" s="20" t="s">
        <v>388</v>
      </c>
      <c r="D260" s="20" t="s">
        <v>1298</v>
      </c>
      <c r="E260" s="141" t="n">
        <v>679000000</v>
      </c>
      <c r="F260" s="141" t="n">
        <v>645050000</v>
      </c>
      <c r="G260" s="141" t="n">
        <v>599896500</v>
      </c>
      <c r="H260" s="141" t="n">
        <v>557903745</v>
      </c>
      <c r="I260" s="141" t="n">
        <v>518850482.85</v>
      </c>
      <c r="J260" s="141" t="n">
        <v>482530949.0505</v>
      </c>
      <c r="K260" s="141" t="n">
        <v>448753782.616965</v>
      </c>
      <c r="L260" s="141" t="n">
        <v>417341017.833778</v>
      </c>
      <c r="M260" s="141" t="n">
        <v>388127146.585413</v>
      </c>
      <c r="N260" s="141" t="n">
        <v>360958246.324434</v>
      </c>
      <c r="O260" s="141" t="n">
        <v>335691169.081724</v>
      </c>
      <c r="P260" s="141" t="n">
        <v>312192787.246003</v>
      </c>
      <c r="Q260" s="141" t="n">
        <v>290339292.138783</v>
      </c>
      <c r="R260" s="141" t="n">
        <v>270015541.689068</v>
      </c>
      <c r="S260" s="141" t="n">
        <v>251114453.770833</v>
      </c>
      <c r="T260" s="141" t="n">
        <v>233536442.006875</v>
      </c>
      <c r="U260" s="141" t="n">
        <v>217188891.066394</v>
      </c>
      <c r="V260" s="141" t="n">
        <v>201985668.691746</v>
      </c>
      <c r="W260" s="141" t="n">
        <v>187846671.883324</v>
      </c>
      <c r="X260" s="141" t="n">
        <v>174697404.851491</v>
      </c>
      <c r="Y260" s="141" t="n">
        <v>162468586.511887</v>
      </c>
    </row>
    <row r="261" customFormat="false" ht="15" hidden="false" customHeight="false" outlineLevel="0" collapsed="false">
      <c r="A261" s="0" t="s">
        <v>1299</v>
      </c>
      <c r="B261" s="0" t="s">
        <v>2002</v>
      </c>
      <c r="C261" s="20" t="s">
        <v>388</v>
      </c>
      <c r="D261" s="20" t="s">
        <v>1300</v>
      </c>
      <c r="E261" s="141" t="n">
        <v>649000000</v>
      </c>
      <c r="F261" s="141" t="n">
        <v>616550000</v>
      </c>
      <c r="G261" s="141" t="n">
        <v>573391500</v>
      </c>
      <c r="H261" s="141" t="n">
        <v>533254095</v>
      </c>
      <c r="I261" s="141" t="n">
        <v>495926308.35</v>
      </c>
      <c r="J261" s="141" t="n">
        <v>461211466.7655</v>
      </c>
      <c r="K261" s="141" t="n">
        <v>428926664.091915</v>
      </c>
      <c r="L261" s="141" t="n">
        <v>398901797.605481</v>
      </c>
      <c r="M261" s="141" t="n">
        <v>370978671.773097</v>
      </c>
      <c r="N261" s="141" t="n">
        <v>345010164.748981</v>
      </c>
      <c r="O261" s="141" t="n">
        <v>320859453.216552</v>
      </c>
      <c r="P261" s="141" t="n">
        <v>298399291.491393</v>
      </c>
      <c r="Q261" s="141" t="n">
        <v>277511341.086996</v>
      </c>
      <c r="R261" s="141" t="n">
        <v>258085547.210906</v>
      </c>
      <c r="S261" s="141" t="n">
        <v>240019558.906143</v>
      </c>
      <c r="T261" s="141" t="n">
        <v>223218189.782713</v>
      </c>
      <c r="U261" s="141" t="n">
        <v>207592916.497923</v>
      </c>
      <c r="V261" s="141" t="n">
        <v>193061412.343068</v>
      </c>
      <c r="W261" s="141" t="n">
        <v>179547113.479053</v>
      </c>
      <c r="X261" s="141" t="n">
        <v>166978815.53552</v>
      </c>
      <c r="Y261" s="141" t="n">
        <v>155290298.448033</v>
      </c>
    </row>
    <row r="262" customFormat="false" ht="15" hidden="false" customHeight="false" outlineLevel="0" collapsed="false">
      <c r="A262" s="0" t="s">
        <v>1301</v>
      </c>
      <c r="B262" s="0" t="s">
        <v>2003</v>
      </c>
      <c r="C262" s="20" t="s">
        <v>388</v>
      </c>
      <c r="D262" s="20" t="s">
        <v>1302</v>
      </c>
      <c r="E262" s="141" t="n">
        <v>759000000</v>
      </c>
      <c r="F262" s="141" t="n">
        <v>721050000</v>
      </c>
      <c r="G262" s="141" t="n">
        <v>670576500</v>
      </c>
      <c r="H262" s="141" t="n">
        <v>623636145</v>
      </c>
      <c r="I262" s="141" t="n">
        <v>579981614.85</v>
      </c>
      <c r="J262" s="141" t="n">
        <v>539382901.8105</v>
      </c>
      <c r="K262" s="141" t="n">
        <v>501626098.683765</v>
      </c>
      <c r="L262" s="141" t="n">
        <v>466512271.775902</v>
      </c>
      <c r="M262" s="141" t="n">
        <v>433856412.751588</v>
      </c>
      <c r="N262" s="141" t="n">
        <v>403486463.858977</v>
      </c>
      <c r="O262" s="141" t="n">
        <v>375242411.388849</v>
      </c>
      <c r="P262" s="141" t="n">
        <v>348975442.591629</v>
      </c>
      <c r="Q262" s="141" t="n">
        <v>324547161.610215</v>
      </c>
      <c r="R262" s="141" t="n">
        <v>301828860.2975</v>
      </c>
      <c r="S262" s="141" t="n">
        <v>280700840.076675</v>
      </c>
      <c r="T262" s="141" t="n">
        <v>261051781.271308</v>
      </c>
      <c r="U262" s="141" t="n">
        <v>242778156.582317</v>
      </c>
      <c r="V262" s="141" t="n">
        <v>225783685.621554</v>
      </c>
      <c r="W262" s="141" t="n">
        <v>209978827.628046</v>
      </c>
      <c r="X262" s="141" t="n">
        <v>195280309.694082</v>
      </c>
      <c r="Y262" s="141" t="n">
        <v>181610688.015497</v>
      </c>
    </row>
    <row r="263" customFormat="false" ht="15" hidden="false" customHeight="false" outlineLevel="0" collapsed="false">
      <c r="A263" s="0" t="s">
        <v>1303</v>
      </c>
      <c r="B263" s="0" t="s">
        <v>2004</v>
      </c>
      <c r="C263" s="20" t="s">
        <v>388</v>
      </c>
      <c r="D263" s="20" t="s">
        <v>1304</v>
      </c>
      <c r="E263" s="141" t="n">
        <v>1039000000</v>
      </c>
      <c r="F263" s="141" t="n">
        <v>987050000</v>
      </c>
      <c r="G263" s="141" t="n">
        <v>917956500</v>
      </c>
      <c r="H263" s="141" t="n">
        <v>853699545</v>
      </c>
      <c r="I263" s="141" t="n">
        <v>793940576.85</v>
      </c>
      <c r="J263" s="141" t="n">
        <v>738364736.4705</v>
      </c>
      <c r="K263" s="141" t="n">
        <v>686679204.917565</v>
      </c>
      <c r="L263" s="141" t="n">
        <v>638611660.573336</v>
      </c>
      <c r="M263" s="141" t="n">
        <v>593908844.333202</v>
      </c>
      <c r="N263" s="141" t="n">
        <v>552335225.229878</v>
      </c>
      <c r="O263" s="141" t="n">
        <v>513671759.463787</v>
      </c>
      <c r="P263" s="141" t="n">
        <v>477714736.301322</v>
      </c>
      <c r="Q263" s="141" t="n">
        <v>444274704.760229</v>
      </c>
      <c r="R263" s="141" t="n">
        <v>413175475.427013</v>
      </c>
      <c r="S263" s="141" t="n">
        <v>384253192.147122</v>
      </c>
      <c r="T263" s="141" t="n">
        <v>357355468.696824</v>
      </c>
      <c r="U263" s="141" t="n">
        <v>332340585.888046</v>
      </c>
      <c r="V263" s="141" t="n">
        <v>309076744.875883</v>
      </c>
      <c r="W263" s="141" t="n">
        <v>287441372.734571</v>
      </c>
      <c r="X263" s="141" t="n">
        <v>267320476.643151</v>
      </c>
      <c r="Y263" s="141" t="n">
        <v>248608043.27813</v>
      </c>
    </row>
    <row r="264" customFormat="false" ht="15" hidden="false" customHeight="false" outlineLevel="0" collapsed="false">
      <c r="A264" s="0" t="s">
        <v>1305</v>
      </c>
      <c r="B264" s="0" t="s">
        <v>2005</v>
      </c>
      <c r="C264" s="20" t="s">
        <v>388</v>
      </c>
      <c r="D264" s="20" t="s">
        <v>1306</v>
      </c>
      <c r="E264" s="141" t="n">
        <v>1089000000</v>
      </c>
      <c r="F264" s="141" t="n">
        <v>1034550000</v>
      </c>
      <c r="G264" s="141" t="n">
        <v>962131500</v>
      </c>
      <c r="H264" s="141" t="n">
        <v>894782295</v>
      </c>
      <c r="I264" s="141" t="n">
        <v>832147534.35</v>
      </c>
      <c r="J264" s="141" t="n">
        <v>773897206.9455</v>
      </c>
      <c r="K264" s="141" t="n">
        <v>719724402.459315</v>
      </c>
      <c r="L264" s="141" t="n">
        <v>669343694.287163</v>
      </c>
      <c r="M264" s="141" t="n">
        <v>622489635.687062</v>
      </c>
      <c r="N264" s="141" t="n">
        <v>578915361.188967</v>
      </c>
      <c r="O264" s="141" t="n">
        <v>538391285.90574</v>
      </c>
      <c r="P264" s="141" t="n">
        <v>500703895.892338</v>
      </c>
      <c r="Q264" s="141" t="n">
        <v>465654623.179874</v>
      </c>
      <c r="R264" s="141" t="n">
        <v>433058799.557283</v>
      </c>
      <c r="S264" s="141" t="n">
        <v>402744683.588273</v>
      </c>
      <c r="T264" s="141" t="n">
        <v>374552555.737094</v>
      </c>
      <c r="U264" s="141" t="n">
        <v>348333876.835498</v>
      </c>
      <c r="V264" s="141" t="n">
        <v>323950505.457013</v>
      </c>
      <c r="W264" s="141" t="n">
        <v>301273970.075022</v>
      </c>
      <c r="X264" s="141" t="n">
        <v>280184792.16977</v>
      </c>
      <c r="Y264" s="141" t="n">
        <v>260571856.717887</v>
      </c>
    </row>
    <row r="265" customFormat="false" ht="15" hidden="false" customHeight="false" outlineLevel="0" collapsed="false">
      <c r="A265" s="0" t="s">
        <v>1307</v>
      </c>
      <c r="B265" s="0" t="s">
        <v>2006</v>
      </c>
      <c r="C265" s="20" t="s">
        <v>388</v>
      </c>
      <c r="D265" s="20" t="s">
        <v>1308</v>
      </c>
      <c r="E265" s="141" t="n">
        <v>1855000000</v>
      </c>
      <c r="F265" s="141" t="n">
        <v>1762250000</v>
      </c>
      <c r="G265" s="141" t="n">
        <v>1638892500</v>
      </c>
      <c r="H265" s="141" t="n">
        <v>1524170025</v>
      </c>
      <c r="I265" s="141" t="n">
        <v>1417478123.25</v>
      </c>
      <c r="J265" s="141" t="n">
        <v>1318254654.6225</v>
      </c>
      <c r="K265" s="141" t="n">
        <v>1225976828.79893</v>
      </c>
      <c r="L265" s="141" t="n">
        <v>1140158450.783</v>
      </c>
      <c r="M265" s="141" t="n">
        <v>1060347359.22819</v>
      </c>
      <c r="N265" s="141" t="n">
        <v>986123044.082217</v>
      </c>
      <c r="O265" s="141" t="n">
        <v>917094430.996462</v>
      </c>
      <c r="P265" s="141" t="n">
        <v>852897820.82671</v>
      </c>
      <c r="Q265" s="141" t="n">
        <v>793194973.36884</v>
      </c>
      <c r="R265" s="141" t="n">
        <v>737671325.233021</v>
      </c>
      <c r="S265" s="141" t="n">
        <v>686034332.46671</v>
      </c>
      <c r="T265" s="141" t="n">
        <v>638011929.19404</v>
      </c>
      <c r="U265" s="141" t="n">
        <v>593351094.150458</v>
      </c>
      <c r="V265" s="141" t="n">
        <v>551816517.559926</v>
      </c>
      <c r="W265" s="141" t="n">
        <v>513189361.330731</v>
      </c>
      <c r="X265" s="141" t="n">
        <v>477266106.03758</v>
      </c>
      <c r="Y265" s="141" t="n">
        <v>443857478.614949</v>
      </c>
    </row>
    <row r="266" customFormat="false" ht="15" hidden="false" customHeight="false" outlineLevel="0" collapsed="false">
      <c r="A266" s="0" t="s">
        <v>1309</v>
      </c>
      <c r="B266" s="0" t="s">
        <v>2007</v>
      </c>
      <c r="C266" s="20" t="s">
        <v>388</v>
      </c>
      <c r="D266" s="20" t="s">
        <v>1310</v>
      </c>
      <c r="E266" s="141" t="n">
        <v>669000000</v>
      </c>
      <c r="F266" s="141" t="n">
        <v>635550000</v>
      </c>
      <c r="G266" s="141" t="n">
        <v>591061500</v>
      </c>
      <c r="H266" s="141" t="n">
        <v>549687195</v>
      </c>
      <c r="I266" s="141" t="n">
        <v>511209091.35</v>
      </c>
      <c r="J266" s="141" t="n">
        <v>475424454.9555</v>
      </c>
      <c r="K266" s="141" t="n">
        <v>442144743.108615</v>
      </c>
      <c r="L266" s="141" t="n">
        <v>411194611.091012</v>
      </c>
      <c r="M266" s="141" t="n">
        <v>382410988.314641</v>
      </c>
      <c r="N266" s="141" t="n">
        <v>355642219.132616</v>
      </c>
      <c r="O266" s="141" t="n">
        <v>330747263.793333</v>
      </c>
      <c r="P266" s="141" t="n">
        <v>307594955.3278</v>
      </c>
      <c r="Q266" s="141" t="n">
        <v>286063308.454854</v>
      </c>
      <c r="R266" s="141" t="n">
        <v>266038876.863014</v>
      </c>
      <c r="S266" s="141" t="n">
        <v>247416155.482603</v>
      </c>
      <c r="T266" s="141" t="n">
        <v>230097024.598821</v>
      </c>
      <c r="U266" s="141" t="n">
        <v>213990232.876904</v>
      </c>
      <c r="V266" s="141" t="n">
        <v>199010916.57552</v>
      </c>
      <c r="W266" s="141" t="n">
        <v>185080152.415234</v>
      </c>
      <c r="X266" s="141" t="n">
        <v>172124541.746168</v>
      </c>
      <c r="Y266" s="141" t="n">
        <v>160075823.823936</v>
      </c>
    </row>
    <row r="267" customFormat="false" ht="15" hidden="false" customHeight="false" outlineLevel="0" collapsed="false">
      <c r="A267" s="0" t="s">
        <v>1311</v>
      </c>
      <c r="B267" s="0" t="s">
        <v>2008</v>
      </c>
      <c r="C267" s="20" t="s">
        <v>388</v>
      </c>
      <c r="D267" s="20" t="s">
        <v>1312</v>
      </c>
      <c r="E267" s="141" t="n">
        <v>609000000</v>
      </c>
      <c r="F267" s="141" t="n">
        <v>578550000</v>
      </c>
      <c r="G267" s="141" t="n">
        <v>538051500</v>
      </c>
      <c r="H267" s="141" t="n">
        <v>500387895</v>
      </c>
      <c r="I267" s="141" t="n">
        <v>465360742.35</v>
      </c>
      <c r="J267" s="141" t="n">
        <v>432785490.3855</v>
      </c>
      <c r="K267" s="141" t="n">
        <v>402490506.058515</v>
      </c>
      <c r="L267" s="141" t="n">
        <v>374316170.634419</v>
      </c>
      <c r="M267" s="141" t="n">
        <v>348114038.69001</v>
      </c>
      <c r="N267" s="141" t="n">
        <v>323746055.981709</v>
      </c>
      <c r="O267" s="141" t="n">
        <v>301083832.062989</v>
      </c>
      <c r="P267" s="141" t="n">
        <v>280007963.81858</v>
      </c>
      <c r="Q267" s="141" t="n">
        <v>260407406.35128</v>
      </c>
      <c r="R267" s="141" t="n">
        <v>242178887.90669</v>
      </c>
      <c r="S267" s="141" t="n">
        <v>225226365.753222</v>
      </c>
      <c r="T267" s="141" t="n">
        <v>209460520.150496</v>
      </c>
      <c r="U267" s="141" t="n">
        <v>194798283.739962</v>
      </c>
      <c r="V267" s="141" t="n">
        <v>181162403.878164</v>
      </c>
      <c r="W267" s="141" t="n">
        <v>168481035.606693</v>
      </c>
      <c r="X267" s="141" t="n">
        <v>156687363.114224</v>
      </c>
      <c r="Y267" s="141" t="n">
        <v>145719247.696229</v>
      </c>
    </row>
    <row r="268" customFormat="false" ht="15" hidden="false" customHeight="false" outlineLevel="0" collapsed="false">
      <c r="A268" s="0" t="s">
        <v>1313</v>
      </c>
      <c r="B268" s="0" t="s">
        <v>2009</v>
      </c>
      <c r="C268" s="20" t="s">
        <v>388</v>
      </c>
      <c r="D268" s="20" t="s">
        <v>1314</v>
      </c>
      <c r="E268" s="141" t="n">
        <v>510000000</v>
      </c>
      <c r="F268" s="141" t="n">
        <v>484500000</v>
      </c>
      <c r="G268" s="141" t="n">
        <v>450585000</v>
      </c>
      <c r="H268" s="141" t="n">
        <v>419044050</v>
      </c>
      <c r="I268" s="141" t="n">
        <v>389710966.5</v>
      </c>
      <c r="J268" s="141" t="n">
        <v>362431198.845</v>
      </c>
      <c r="K268" s="141" t="n">
        <v>337061014.92585</v>
      </c>
      <c r="L268" s="141" t="n">
        <v>313466743.881041</v>
      </c>
      <c r="M268" s="141" t="n">
        <v>291524071.809368</v>
      </c>
      <c r="N268" s="141" t="n">
        <v>271117386.782712</v>
      </c>
      <c r="O268" s="141" t="n">
        <v>252139169.707922</v>
      </c>
      <c r="P268" s="141" t="n">
        <v>234489427.828368</v>
      </c>
      <c r="Q268" s="141" t="n">
        <v>218075167.880382</v>
      </c>
      <c r="R268" s="141" t="n">
        <v>202809906.128755</v>
      </c>
      <c r="S268" s="141" t="n">
        <v>188613212.699742</v>
      </c>
      <c r="T268" s="141" t="n">
        <v>175410287.81076</v>
      </c>
      <c r="U268" s="141" t="n">
        <v>163131567.664007</v>
      </c>
      <c r="V268" s="141" t="n">
        <v>151712357.927527</v>
      </c>
      <c r="W268" s="141" t="n">
        <v>141092492.8726</v>
      </c>
      <c r="X268" s="141" t="n">
        <v>131216018.371518</v>
      </c>
      <c r="Y268" s="141" t="n">
        <v>122030897.085512</v>
      </c>
    </row>
    <row r="269" customFormat="false" ht="15" hidden="false" customHeight="false" outlineLevel="0" collapsed="false">
      <c r="A269" s="0" t="s">
        <v>1315</v>
      </c>
      <c r="B269" s="0" t="s">
        <v>2010</v>
      </c>
      <c r="C269" s="20" t="s">
        <v>388</v>
      </c>
      <c r="D269" s="20" t="s">
        <v>1316</v>
      </c>
      <c r="E269" s="141" t="n">
        <v>669000000</v>
      </c>
      <c r="F269" s="141" t="n">
        <v>635550000</v>
      </c>
      <c r="G269" s="141" t="n">
        <v>591061500</v>
      </c>
      <c r="H269" s="141" t="n">
        <v>549687195</v>
      </c>
      <c r="I269" s="141" t="n">
        <v>511209091.35</v>
      </c>
      <c r="J269" s="141" t="n">
        <v>475424454.9555</v>
      </c>
      <c r="K269" s="141" t="n">
        <v>442144743.108615</v>
      </c>
      <c r="L269" s="141" t="n">
        <v>411194611.091012</v>
      </c>
      <c r="M269" s="141" t="n">
        <v>382410988.314641</v>
      </c>
      <c r="N269" s="141" t="n">
        <v>355642219.132616</v>
      </c>
      <c r="O269" s="141" t="n">
        <v>330747263.793333</v>
      </c>
      <c r="P269" s="141" t="n">
        <v>307594955.3278</v>
      </c>
      <c r="Q269" s="141" t="n">
        <v>286063308.454854</v>
      </c>
      <c r="R269" s="141" t="n">
        <v>266038876.863014</v>
      </c>
      <c r="S269" s="141" t="n">
        <v>247416155.482603</v>
      </c>
      <c r="T269" s="141" t="n">
        <v>230097024.598821</v>
      </c>
      <c r="U269" s="141" t="n">
        <v>213990232.876904</v>
      </c>
      <c r="V269" s="141" t="n">
        <v>199010916.57552</v>
      </c>
      <c r="W269" s="141" t="n">
        <v>185080152.415234</v>
      </c>
      <c r="X269" s="141" t="n">
        <v>172124541.746168</v>
      </c>
      <c r="Y269" s="141" t="n">
        <v>160075823.823936</v>
      </c>
    </row>
    <row r="270" customFormat="false" ht="15" hidden="false" customHeight="false" outlineLevel="0" collapsed="false">
      <c r="A270" s="0" t="s">
        <v>1317</v>
      </c>
      <c r="B270" s="0" t="s">
        <v>2011</v>
      </c>
      <c r="C270" s="20" t="s">
        <v>388</v>
      </c>
      <c r="D270" s="20" t="s">
        <v>1318</v>
      </c>
      <c r="E270" s="141" t="n">
        <v>609000000</v>
      </c>
      <c r="F270" s="141" t="n">
        <v>578550000</v>
      </c>
      <c r="G270" s="141" t="n">
        <v>538051500</v>
      </c>
      <c r="H270" s="141" t="n">
        <v>500387895</v>
      </c>
      <c r="I270" s="141" t="n">
        <v>465360742.35</v>
      </c>
      <c r="J270" s="141" t="n">
        <v>432785490.3855</v>
      </c>
      <c r="K270" s="141" t="n">
        <v>402490506.058515</v>
      </c>
      <c r="L270" s="141" t="n">
        <v>374316170.634419</v>
      </c>
      <c r="M270" s="141" t="n">
        <v>348114038.69001</v>
      </c>
      <c r="N270" s="141" t="n">
        <v>323746055.981709</v>
      </c>
      <c r="O270" s="141" t="n">
        <v>301083832.062989</v>
      </c>
      <c r="P270" s="141" t="n">
        <v>280007963.81858</v>
      </c>
      <c r="Q270" s="141" t="n">
        <v>260407406.35128</v>
      </c>
      <c r="R270" s="141" t="n">
        <v>242178887.90669</v>
      </c>
      <c r="S270" s="141" t="n">
        <v>225226365.753222</v>
      </c>
      <c r="T270" s="141" t="n">
        <v>209460520.150496</v>
      </c>
      <c r="U270" s="141" t="n">
        <v>194798283.739962</v>
      </c>
      <c r="V270" s="141" t="n">
        <v>181162403.878164</v>
      </c>
      <c r="W270" s="141" t="n">
        <v>168481035.606693</v>
      </c>
      <c r="X270" s="141" t="n">
        <v>156687363.114224</v>
      </c>
      <c r="Y270" s="141" t="n">
        <v>145719247.696229</v>
      </c>
    </row>
    <row r="271" customFormat="false" ht="15" hidden="false" customHeight="false" outlineLevel="0" collapsed="false">
      <c r="A271" s="0" t="s">
        <v>1319</v>
      </c>
      <c r="B271" s="0" t="s">
        <v>2012</v>
      </c>
      <c r="C271" s="20" t="s">
        <v>388</v>
      </c>
      <c r="D271" s="20" t="s">
        <v>1320</v>
      </c>
      <c r="E271" s="141" t="n">
        <v>510000000</v>
      </c>
      <c r="F271" s="141" t="n">
        <v>484500000</v>
      </c>
      <c r="G271" s="141" t="n">
        <v>450585000</v>
      </c>
      <c r="H271" s="141" t="n">
        <v>419044050</v>
      </c>
      <c r="I271" s="141" t="n">
        <v>389710966.5</v>
      </c>
      <c r="J271" s="141" t="n">
        <v>362431198.845</v>
      </c>
      <c r="K271" s="141" t="n">
        <v>337061014.92585</v>
      </c>
      <c r="L271" s="141" t="n">
        <v>313466743.881041</v>
      </c>
      <c r="M271" s="141" t="n">
        <v>291524071.809368</v>
      </c>
      <c r="N271" s="141" t="n">
        <v>271117386.782712</v>
      </c>
      <c r="O271" s="141" t="n">
        <v>252139169.707922</v>
      </c>
      <c r="P271" s="141" t="n">
        <v>234489427.828368</v>
      </c>
      <c r="Q271" s="141" t="n">
        <v>218075167.880382</v>
      </c>
      <c r="R271" s="141" t="n">
        <v>202809906.128755</v>
      </c>
      <c r="S271" s="141" t="n">
        <v>188613212.699742</v>
      </c>
      <c r="T271" s="141" t="n">
        <v>175410287.81076</v>
      </c>
      <c r="U271" s="141" t="n">
        <v>163131567.664007</v>
      </c>
      <c r="V271" s="141" t="n">
        <v>151712357.927527</v>
      </c>
      <c r="W271" s="141" t="n">
        <v>141092492.8726</v>
      </c>
      <c r="X271" s="141" t="n">
        <v>131216018.371518</v>
      </c>
      <c r="Y271" s="141" t="n">
        <v>122030897.085512</v>
      </c>
    </row>
    <row r="272" customFormat="false" ht="15" hidden="false" customHeight="false" outlineLevel="0" collapsed="false">
      <c r="A272" s="0" t="s">
        <v>1321</v>
      </c>
      <c r="B272" s="0" t="s">
        <v>2013</v>
      </c>
      <c r="C272" s="20" t="s">
        <v>388</v>
      </c>
      <c r="D272" s="20" t="s">
        <v>1322</v>
      </c>
      <c r="E272" s="141" t="n">
        <v>860000000</v>
      </c>
      <c r="F272" s="141" t="n">
        <v>817000000</v>
      </c>
      <c r="G272" s="141" t="n">
        <v>759810000</v>
      </c>
      <c r="H272" s="141" t="n">
        <v>706623300</v>
      </c>
      <c r="I272" s="141" t="n">
        <v>657159669</v>
      </c>
      <c r="J272" s="141" t="n">
        <v>611158492.17</v>
      </c>
      <c r="K272" s="141" t="n">
        <v>568377397.7181</v>
      </c>
      <c r="L272" s="141" t="n">
        <v>528590979.877833</v>
      </c>
      <c r="M272" s="141" t="n">
        <v>491589611.286385</v>
      </c>
      <c r="N272" s="141" t="n">
        <v>457178338.496338</v>
      </c>
      <c r="O272" s="141" t="n">
        <v>425175854.801594</v>
      </c>
      <c r="P272" s="141" t="n">
        <v>395413544.965483</v>
      </c>
      <c r="Q272" s="141" t="n">
        <v>367734596.817899</v>
      </c>
      <c r="R272" s="141" t="n">
        <v>341993175.040646</v>
      </c>
      <c r="S272" s="141" t="n">
        <v>318053652.787801</v>
      </c>
      <c r="T272" s="141" t="n">
        <v>295789897.092655</v>
      </c>
      <c r="U272" s="141" t="n">
        <v>275084604.296169</v>
      </c>
      <c r="V272" s="141" t="n">
        <v>255828681.995437</v>
      </c>
      <c r="W272" s="141" t="n">
        <v>237920674.255756</v>
      </c>
      <c r="X272" s="141" t="n">
        <v>221266227.057853</v>
      </c>
      <c r="Y272" s="141" t="n">
        <v>205777591.163804</v>
      </c>
    </row>
    <row r="273" customFormat="false" ht="15" hidden="false" customHeight="false" outlineLevel="0" collapsed="false">
      <c r="A273" s="0" t="s">
        <v>1323</v>
      </c>
      <c r="B273" s="0" t="s">
        <v>2014</v>
      </c>
      <c r="C273" s="20" t="s">
        <v>388</v>
      </c>
      <c r="D273" s="20" t="s">
        <v>1324</v>
      </c>
      <c r="E273" s="141" t="n">
        <v>748000000</v>
      </c>
      <c r="F273" s="141" t="n">
        <v>710600000</v>
      </c>
      <c r="G273" s="141" t="n">
        <v>660858000</v>
      </c>
      <c r="H273" s="141" t="n">
        <v>614597940</v>
      </c>
      <c r="I273" s="141" t="n">
        <v>571576084.2</v>
      </c>
      <c r="J273" s="141" t="n">
        <v>531565758.306</v>
      </c>
      <c r="K273" s="141" t="n">
        <v>494356155.22458</v>
      </c>
      <c r="L273" s="141" t="n">
        <v>459751224.35886</v>
      </c>
      <c r="M273" s="141" t="n">
        <v>427568638.653739</v>
      </c>
      <c r="N273" s="141" t="n">
        <v>397638833.947978</v>
      </c>
      <c r="O273" s="141" t="n">
        <v>369804115.571619</v>
      </c>
      <c r="P273" s="141" t="n">
        <v>343917827.481606</v>
      </c>
      <c r="Q273" s="141" t="n">
        <v>319843579.557893</v>
      </c>
      <c r="R273" s="141" t="n">
        <v>297454528.988841</v>
      </c>
      <c r="S273" s="141" t="n">
        <v>276632711.959622</v>
      </c>
      <c r="T273" s="141" t="n">
        <v>257268422.122449</v>
      </c>
      <c r="U273" s="141" t="n">
        <v>239259632.573877</v>
      </c>
      <c r="V273" s="141" t="n">
        <v>222511458.293706</v>
      </c>
      <c r="W273" s="141" t="n">
        <v>206935656.213146</v>
      </c>
      <c r="X273" s="141" t="n">
        <v>192450160.278226</v>
      </c>
      <c r="Y273" s="141" t="n">
        <v>178978649.05875</v>
      </c>
    </row>
    <row r="274" customFormat="false" ht="15" hidden="false" customHeight="false" outlineLevel="0" collapsed="false">
      <c r="A274" s="0" t="s">
        <v>1325</v>
      </c>
      <c r="B274" s="0" t="s">
        <v>2015</v>
      </c>
      <c r="C274" s="20" t="s">
        <v>388</v>
      </c>
      <c r="D274" s="20" t="s">
        <v>1326</v>
      </c>
      <c r="E274" s="141" t="n">
        <v>590000000</v>
      </c>
      <c r="F274" s="141" t="n">
        <v>560500000</v>
      </c>
      <c r="G274" s="141" t="n">
        <v>521265000</v>
      </c>
      <c r="H274" s="141" t="n">
        <v>484776450</v>
      </c>
      <c r="I274" s="141" t="n">
        <v>450842098.5</v>
      </c>
      <c r="J274" s="141" t="n">
        <v>419283151.605</v>
      </c>
      <c r="K274" s="141" t="n">
        <v>389933330.99265</v>
      </c>
      <c r="L274" s="141" t="n">
        <v>362637997.823164</v>
      </c>
      <c r="M274" s="141" t="n">
        <v>337253337.975543</v>
      </c>
      <c r="N274" s="141" t="n">
        <v>313645604.317255</v>
      </c>
      <c r="O274" s="141" t="n">
        <v>291690412.015047</v>
      </c>
      <c r="P274" s="141" t="n">
        <v>271272083.173994</v>
      </c>
      <c r="Q274" s="141" t="n">
        <v>252283037.351814</v>
      </c>
      <c r="R274" s="141" t="n">
        <v>234623224.737187</v>
      </c>
      <c r="S274" s="141" t="n">
        <v>218199599.005584</v>
      </c>
      <c r="T274" s="141" t="n">
        <v>202925627.075193</v>
      </c>
      <c r="U274" s="141" t="n">
        <v>188720833.17993</v>
      </c>
      <c r="V274" s="141" t="n">
        <v>175510374.857335</v>
      </c>
      <c r="W274" s="141" t="n">
        <v>163224648.617321</v>
      </c>
      <c r="X274" s="141" t="n">
        <v>151798923.214109</v>
      </c>
      <c r="Y274" s="141" t="n">
        <v>141172998.589121</v>
      </c>
    </row>
    <row r="275" customFormat="false" ht="15" hidden="false" customHeight="false" outlineLevel="0" collapsed="false">
      <c r="A275" s="0" t="s">
        <v>1327</v>
      </c>
      <c r="B275" s="0" t="s">
        <v>2016</v>
      </c>
      <c r="C275" s="20" t="s">
        <v>388</v>
      </c>
      <c r="D275" s="20" t="s">
        <v>1328</v>
      </c>
      <c r="E275" s="141" t="n">
        <v>728000000</v>
      </c>
      <c r="F275" s="141" t="n">
        <v>691600000</v>
      </c>
      <c r="G275" s="141" t="n">
        <v>643188000</v>
      </c>
      <c r="H275" s="141" t="n">
        <v>598164840</v>
      </c>
      <c r="I275" s="141" t="n">
        <v>556293301.2</v>
      </c>
      <c r="J275" s="141" t="n">
        <v>517352770.116</v>
      </c>
      <c r="K275" s="141" t="n">
        <v>481138076.20788</v>
      </c>
      <c r="L275" s="141" t="n">
        <v>447458410.873329</v>
      </c>
      <c r="M275" s="141" t="n">
        <v>416136322.112196</v>
      </c>
      <c r="N275" s="141" t="n">
        <v>387006779.564342</v>
      </c>
      <c r="O275" s="141" t="n">
        <v>359916304.994838</v>
      </c>
      <c r="P275" s="141" t="n">
        <v>334722163.645199</v>
      </c>
      <c r="Q275" s="141" t="n">
        <v>311291612.190035</v>
      </c>
      <c r="R275" s="141" t="n">
        <v>289501199.336733</v>
      </c>
      <c r="S275" s="141" t="n">
        <v>269236115.383162</v>
      </c>
      <c r="T275" s="141" t="n">
        <v>250389587.30634</v>
      </c>
      <c r="U275" s="141" t="n">
        <v>232862316.194896</v>
      </c>
      <c r="V275" s="141" t="n">
        <v>216561954.061254</v>
      </c>
      <c r="W275" s="141" t="n">
        <v>201402617.276966</v>
      </c>
      <c r="X275" s="141" t="n">
        <v>187304434.067578</v>
      </c>
      <c r="Y275" s="141" t="n">
        <v>174193123.682848</v>
      </c>
    </row>
    <row r="276" customFormat="false" ht="15" hidden="false" customHeight="false" outlineLevel="0" collapsed="false">
      <c r="A276" s="0" t="s">
        <v>1329</v>
      </c>
      <c r="B276" s="0" t="s">
        <v>2017</v>
      </c>
      <c r="C276" s="20" t="s">
        <v>388</v>
      </c>
      <c r="D276" s="20" t="s">
        <v>1330</v>
      </c>
      <c r="E276" s="141" t="n">
        <v>560000000</v>
      </c>
      <c r="F276" s="141" t="n">
        <v>532000000</v>
      </c>
      <c r="G276" s="141" t="n">
        <v>494760000</v>
      </c>
      <c r="H276" s="141" t="n">
        <v>460126800</v>
      </c>
      <c r="I276" s="141" t="n">
        <v>427917924</v>
      </c>
      <c r="J276" s="141" t="n">
        <v>397963669.32</v>
      </c>
      <c r="K276" s="141" t="n">
        <v>370106212.4676</v>
      </c>
      <c r="L276" s="141" t="n">
        <v>344198777.594868</v>
      </c>
      <c r="M276" s="141" t="n">
        <v>320104863.163227</v>
      </c>
      <c r="N276" s="141" t="n">
        <v>297697522.741801</v>
      </c>
      <c r="O276" s="141" t="n">
        <v>276858696.149875</v>
      </c>
      <c r="P276" s="141" t="n">
        <v>257478587.419384</v>
      </c>
      <c r="Q276" s="141" t="n">
        <v>239455086.300027</v>
      </c>
      <c r="R276" s="141" t="n">
        <v>222693230.259025</v>
      </c>
      <c r="S276" s="141" t="n">
        <v>207104704.140893</v>
      </c>
      <c r="T276" s="141" t="n">
        <v>192607374.851031</v>
      </c>
      <c r="U276" s="141" t="n">
        <v>179124858.611459</v>
      </c>
      <c r="V276" s="141" t="n">
        <v>166586118.508657</v>
      </c>
      <c r="W276" s="141" t="n">
        <v>154925090.213051</v>
      </c>
      <c r="X276" s="141" t="n">
        <v>144080333.898137</v>
      </c>
      <c r="Y276" s="141" t="n">
        <v>133994710.525268</v>
      </c>
    </row>
    <row r="277" customFormat="false" ht="15" hidden="false" customHeight="false" outlineLevel="0" collapsed="false">
      <c r="A277" s="0" t="s">
        <v>1331</v>
      </c>
      <c r="B277" s="0" t="s">
        <v>2018</v>
      </c>
      <c r="C277" s="20" t="s">
        <v>388</v>
      </c>
      <c r="D277" s="20" t="s">
        <v>1332</v>
      </c>
      <c r="E277" s="141" t="n">
        <v>620000000</v>
      </c>
      <c r="F277" s="141" t="n">
        <v>589000000</v>
      </c>
      <c r="G277" s="141" t="n">
        <v>547770000</v>
      </c>
      <c r="H277" s="141" t="n">
        <v>509426100</v>
      </c>
      <c r="I277" s="141" t="n">
        <v>473766273</v>
      </c>
      <c r="J277" s="141" t="n">
        <v>440602633.89</v>
      </c>
      <c r="K277" s="141" t="n">
        <v>409760449.5177</v>
      </c>
      <c r="L277" s="141" t="n">
        <v>381077218.051461</v>
      </c>
      <c r="M277" s="141" t="n">
        <v>354401812.787859</v>
      </c>
      <c r="N277" s="141" t="n">
        <v>329593685.892709</v>
      </c>
      <c r="O277" s="141" t="n">
        <v>306522127.880219</v>
      </c>
      <c r="P277" s="141" t="n">
        <v>285065578.928604</v>
      </c>
      <c r="Q277" s="141" t="n">
        <v>265110988.403602</v>
      </c>
      <c r="R277" s="141" t="n">
        <v>246553219.215349</v>
      </c>
      <c r="S277" s="141" t="n">
        <v>229294493.870275</v>
      </c>
      <c r="T277" s="141" t="n">
        <v>213243879.299356</v>
      </c>
      <c r="U277" s="141" t="n">
        <v>198316807.748401</v>
      </c>
      <c r="V277" s="141" t="n">
        <v>184434631.206013</v>
      </c>
      <c r="W277" s="141" t="n">
        <v>171524207.021592</v>
      </c>
      <c r="X277" s="141" t="n">
        <v>159517512.530081</v>
      </c>
      <c r="Y277" s="141" t="n">
        <v>148351286.652975</v>
      </c>
    </row>
    <row r="278" customFormat="false" ht="15" hidden="false" customHeight="false" outlineLevel="0" collapsed="false">
      <c r="A278" s="0" t="s">
        <v>1333</v>
      </c>
      <c r="B278" s="0" t="s">
        <v>2019</v>
      </c>
      <c r="C278" s="20" t="s">
        <v>388</v>
      </c>
      <c r="D278" s="20" t="s">
        <v>1334</v>
      </c>
      <c r="E278" s="141" t="n">
        <v>860000000</v>
      </c>
      <c r="F278" s="141" t="n">
        <v>817000000</v>
      </c>
      <c r="G278" s="141" t="n">
        <v>759810000</v>
      </c>
      <c r="H278" s="141" t="n">
        <v>706623300</v>
      </c>
      <c r="I278" s="141" t="n">
        <v>657159669</v>
      </c>
      <c r="J278" s="141" t="n">
        <v>611158492.17</v>
      </c>
      <c r="K278" s="141" t="n">
        <v>568377397.7181</v>
      </c>
      <c r="L278" s="141" t="n">
        <v>528590979.877833</v>
      </c>
      <c r="M278" s="141" t="n">
        <v>491589611.286385</v>
      </c>
      <c r="N278" s="141" t="n">
        <v>457178338.496338</v>
      </c>
      <c r="O278" s="141" t="n">
        <v>425175854.801594</v>
      </c>
      <c r="P278" s="141" t="n">
        <v>395413544.965483</v>
      </c>
      <c r="Q278" s="141" t="n">
        <v>367734596.817899</v>
      </c>
      <c r="R278" s="141" t="n">
        <v>341993175.040646</v>
      </c>
      <c r="S278" s="141" t="n">
        <v>318053652.787801</v>
      </c>
      <c r="T278" s="141" t="n">
        <v>295789897.092655</v>
      </c>
      <c r="U278" s="141" t="n">
        <v>275084604.296169</v>
      </c>
      <c r="V278" s="141" t="n">
        <v>255828681.995437</v>
      </c>
      <c r="W278" s="141" t="n">
        <v>237920674.255756</v>
      </c>
      <c r="X278" s="141" t="n">
        <v>221266227.057853</v>
      </c>
      <c r="Y278" s="141" t="n">
        <v>205777591.163804</v>
      </c>
    </row>
    <row r="279" customFormat="false" ht="15" hidden="false" customHeight="false" outlineLevel="0" collapsed="false">
      <c r="A279" s="0" t="s">
        <v>1335</v>
      </c>
      <c r="B279" s="0" t="s">
        <v>2020</v>
      </c>
      <c r="C279" s="20" t="s">
        <v>388</v>
      </c>
      <c r="D279" s="20" t="s">
        <v>1336</v>
      </c>
      <c r="E279" s="141" t="n">
        <v>748000000</v>
      </c>
      <c r="F279" s="141" t="n">
        <v>710600000</v>
      </c>
      <c r="G279" s="141" t="n">
        <v>660858000</v>
      </c>
      <c r="H279" s="141" t="n">
        <v>614597940</v>
      </c>
      <c r="I279" s="141" t="n">
        <v>571576084.2</v>
      </c>
      <c r="J279" s="141" t="n">
        <v>531565758.306</v>
      </c>
      <c r="K279" s="141" t="n">
        <v>494356155.22458</v>
      </c>
      <c r="L279" s="141" t="n">
        <v>459751224.35886</v>
      </c>
      <c r="M279" s="141" t="n">
        <v>427568638.653739</v>
      </c>
      <c r="N279" s="141" t="n">
        <v>397638833.947978</v>
      </c>
      <c r="O279" s="141" t="n">
        <v>369804115.571619</v>
      </c>
      <c r="P279" s="141" t="n">
        <v>343917827.481606</v>
      </c>
      <c r="Q279" s="141" t="n">
        <v>319843579.557893</v>
      </c>
      <c r="R279" s="141" t="n">
        <v>297454528.988841</v>
      </c>
      <c r="S279" s="141" t="n">
        <v>276632711.959622</v>
      </c>
      <c r="T279" s="141" t="n">
        <v>257268422.122449</v>
      </c>
      <c r="U279" s="141" t="n">
        <v>239259632.573877</v>
      </c>
      <c r="V279" s="141" t="n">
        <v>222511458.293706</v>
      </c>
      <c r="W279" s="141" t="n">
        <v>206935656.213146</v>
      </c>
      <c r="X279" s="141" t="n">
        <v>192450160.278226</v>
      </c>
      <c r="Y279" s="141" t="n">
        <v>178978649.05875</v>
      </c>
    </row>
    <row r="280" customFormat="false" ht="15" hidden="false" customHeight="false" outlineLevel="0" collapsed="false">
      <c r="A280" s="0" t="s">
        <v>1337</v>
      </c>
      <c r="B280" s="0" t="s">
        <v>2021</v>
      </c>
      <c r="C280" s="20" t="s">
        <v>388</v>
      </c>
      <c r="D280" s="20" t="s">
        <v>1338</v>
      </c>
      <c r="E280" s="141" t="n">
        <v>590000000</v>
      </c>
      <c r="F280" s="141" t="n">
        <v>560500000</v>
      </c>
      <c r="G280" s="141" t="n">
        <v>521265000</v>
      </c>
      <c r="H280" s="141" t="n">
        <v>484776450</v>
      </c>
      <c r="I280" s="141" t="n">
        <v>450842098.5</v>
      </c>
      <c r="J280" s="141" t="n">
        <v>419283151.605</v>
      </c>
      <c r="K280" s="141" t="n">
        <v>389933330.99265</v>
      </c>
      <c r="L280" s="141" t="n">
        <v>362637997.823164</v>
      </c>
      <c r="M280" s="141" t="n">
        <v>337253337.975543</v>
      </c>
      <c r="N280" s="141" t="n">
        <v>313645604.317255</v>
      </c>
      <c r="O280" s="141" t="n">
        <v>291690412.015047</v>
      </c>
      <c r="P280" s="141" t="n">
        <v>271272083.173994</v>
      </c>
      <c r="Q280" s="141" t="n">
        <v>252283037.351814</v>
      </c>
      <c r="R280" s="141" t="n">
        <v>234623224.737187</v>
      </c>
      <c r="S280" s="141" t="n">
        <v>218199599.005584</v>
      </c>
      <c r="T280" s="141" t="n">
        <v>202925627.075193</v>
      </c>
      <c r="U280" s="141" t="n">
        <v>188720833.17993</v>
      </c>
      <c r="V280" s="141" t="n">
        <v>175510374.857335</v>
      </c>
      <c r="W280" s="141" t="n">
        <v>163224648.617321</v>
      </c>
      <c r="X280" s="141" t="n">
        <v>151798923.214109</v>
      </c>
      <c r="Y280" s="141" t="n">
        <v>141172998.589121</v>
      </c>
    </row>
    <row r="281" customFormat="false" ht="15" hidden="false" customHeight="false" outlineLevel="0" collapsed="false">
      <c r="A281" s="0" t="s">
        <v>1339</v>
      </c>
      <c r="B281" s="0" t="s">
        <v>2022</v>
      </c>
      <c r="C281" s="20" t="s">
        <v>388</v>
      </c>
      <c r="D281" s="20" t="s">
        <v>1340</v>
      </c>
      <c r="E281" s="141" t="n">
        <v>728000000</v>
      </c>
      <c r="F281" s="141" t="n">
        <v>691600000</v>
      </c>
      <c r="G281" s="141" t="n">
        <v>643188000</v>
      </c>
      <c r="H281" s="141" t="n">
        <v>598164840</v>
      </c>
      <c r="I281" s="141" t="n">
        <v>556293301.2</v>
      </c>
      <c r="J281" s="141" t="n">
        <v>517352770.116</v>
      </c>
      <c r="K281" s="141" t="n">
        <v>481138076.20788</v>
      </c>
      <c r="L281" s="141" t="n">
        <v>447458410.873329</v>
      </c>
      <c r="M281" s="141" t="n">
        <v>416136322.112196</v>
      </c>
      <c r="N281" s="141" t="n">
        <v>387006779.564342</v>
      </c>
      <c r="O281" s="141" t="n">
        <v>359916304.994838</v>
      </c>
      <c r="P281" s="141" t="n">
        <v>334722163.645199</v>
      </c>
      <c r="Q281" s="141" t="n">
        <v>311291612.190035</v>
      </c>
      <c r="R281" s="141" t="n">
        <v>289501199.336733</v>
      </c>
      <c r="S281" s="141" t="n">
        <v>269236115.383162</v>
      </c>
      <c r="T281" s="141" t="n">
        <v>250389587.30634</v>
      </c>
      <c r="U281" s="141" t="n">
        <v>232862316.194896</v>
      </c>
      <c r="V281" s="141" t="n">
        <v>216561954.061254</v>
      </c>
      <c r="W281" s="141" t="n">
        <v>201402617.276966</v>
      </c>
      <c r="X281" s="141" t="n">
        <v>187304434.067578</v>
      </c>
      <c r="Y281" s="141" t="n">
        <v>174193123.682848</v>
      </c>
    </row>
    <row r="282" customFormat="false" ht="15" hidden="false" customHeight="false" outlineLevel="0" collapsed="false">
      <c r="A282" s="0" t="s">
        <v>1341</v>
      </c>
      <c r="B282" s="0" t="s">
        <v>2023</v>
      </c>
      <c r="C282" s="20" t="s">
        <v>388</v>
      </c>
      <c r="D282" s="20" t="s">
        <v>1342</v>
      </c>
      <c r="E282" s="141" t="n">
        <v>560000000</v>
      </c>
      <c r="F282" s="141" t="n">
        <v>532000000</v>
      </c>
      <c r="G282" s="141" t="n">
        <v>494760000</v>
      </c>
      <c r="H282" s="141" t="n">
        <v>460126800</v>
      </c>
      <c r="I282" s="141" t="n">
        <v>427917924</v>
      </c>
      <c r="J282" s="141" t="n">
        <v>397963669.32</v>
      </c>
      <c r="K282" s="141" t="n">
        <v>370106212.4676</v>
      </c>
      <c r="L282" s="141" t="n">
        <v>344198777.594868</v>
      </c>
      <c r="M282" s="141" t="n">
        <v>320104863.163227</v>
      </c>
      <c r="N282" s="141" t="n">
        <v>297697522.741801</v>
      </c>
      <c r="O282" s="141" t="n">
        <v>276858696.149875</v>
      </c>
      <c r="P282" s="141" t="n">
        <v>257478587.419384</v>
      </c>
      <c r="Q282" s="141" t="n">
        <v>239455086.300027</v>
      </c>
      <c r="R282" s="141" t="n">
        <v>222693230.259025</v>
      </c>
      <c r="S282" s="141" t="n">
        <v>207104704.140893</v>
      </c>
      <c r="T282" s="141" t="n">
        <v>192607374.851031</v>
      </c>
      <c r="U282" s="141" t="n">
        <v>179124858.611459</v>
      </c>
      <c r="V282" s="141" t="n">
        <v>166586118.508657</v>
      </c>
      <c r="W282" s="141" t="n">
        <v>154925090.213051</v>
      </c>
      <c r="X282" s="141" t="n">
        <v>144080333.898137</v>
      </c>
      <c r="Y282" s="141" t="n">
        <v>133994710.525268</v>
      </c>
    </row>
    <row r="283" customFormat="false" ht="15" hidden="false" customHeight="false" outlineLevel="0" collapsed="false">
      <c r="A283" s="0" t="s">
        <v>1343</v>
      </c>
      <c r="B283" s="0" t="s">
        <v>2024</v>
      </c>
      <c r="C283" s="20" t="s">
        <v>388</v>
      </c>
      <c r="D283" s="20" t="s">
        <v>1344</v>
      </c>
      <c r="E283" s="141" t="n">
        <v>620000000</v>
      </c>
      <c r="F283" s="141" t="n">
        <v>589000000</v>
      </c>
      <c r="G283" s="141" t="n">
        <v>547770000</v>
      </c>
      <c r="H283" s="141" t="n">
        <v>509426100</v>
      </c>
      <c r="I283" s="141" t="n">
        <v>473766273</v>
      </c>
      <c r="J283" s="141" t="n">
        <v>440602633.89</v>
      </c>
      <c r="K283" s="141" t="n">
        <v>409760449.5177</v>
      </c>
      <c r="L283" s="141" t="n">
        <v>381077218.051461</v>
      </c>
      <c r="M283" s="141" t="n">
        <v>354401812.787859</v>
      </c>
      <c r="N283" s="141" t="n">
        <v>329593685.892709</v>
      </c>
      <c r="O283" s="141" t="n">
        <v>306522127.880219</v>
      </c>
      <c r="P283" s="141" t="n">
        <v>285065578.928604</v>
      </c>
      <c r="Q283" s="141" t="n">
        <v>265110988.403602</v>
      </c>
      <c r="R283" s="141" t="n">
        <v>246553219.215349</v>
      </c>
      <c r="S283" s="141" t="n">
        <v>229294493.870275</v>
      </c>
      <c r="T283" s="141" t="n">
        <v>213243879.299356</v>
      </c>
      <c r="U283" s="141" t="n">
        <v>198316807.748401</v>
      </c>
      <c r="V283" s="141" t="n">
        <v>184434631.206013</v>
      </c>
      <c r="W283" s="141" t="n">
        <v>171524207.021592</v>
      </c>
      <c r="X283" s="141" t="n">
        <v>159517512.530081</v>
      </c>
      <c r="Y283" s="141" t="n">
        <v>148351286.652975</v>
      </c>
    </row>
    <row r="284" customFormat="false" ht="15" hidden="false" customHeight="false" outlineLevel="0" collapsed="false">
      <c r="A284" s="0" t="s">
        <v>1345</v>
      </c>
      <c r="B284" s="0" t="s">
        <v>2025</v>
      </c>
      <c r="C284" s="20" t="s">
        <v>388</v>
      </c>
      <c r="D284" s="20" t="s">
        <v>1346</v>
      </c>
      <c r="E284" s="141" t="n">
        <v>978000000</v>
      </c>
      <c r="F284" s="141" t="n">
        <v>929100000</v>
      </c>
      <c r="G284" s="141" t="n">
        <v>864063000</v>
      </c>
      <c r="H284" s="141" t="n">
        <v>803578590</v>
      </c>
      <c r="I284" s="141" t="n">
        <v>747328088.7</v>
      </c>
      <c r="J284" s="141" t="n">
        <v>695015122.491</v>
      </c>
      <c r="K284" s="141" t="n">
        <v>646364063.91663</v>
      </c>
      <c r="L284" s="141" t="n">
        <v>601118579.442466</v>
      </c>
      <c r="M284" s="141" t="n">
        <v>559040278.881493</v>
      </c>
      <c r="N284" s="141" t="n">
        <v>519907459.359789</v>
      </c>
      <c r="O284" s="141" t="n">
        <v>483513937.204604</v>
      </c>
      <c r="P284" s="141" t="n">
        <v>449667961.600281</v>
      </c>
      <c r="Q284" s="141" t="n">
        <v>418191204.288262</v>
      </c>
      <c r="R284" s="141" t="n">
        <v>388917819.988083</v>
      </c>
      <c r="S284" s="141" t="n">
        <v>361693572.588918</v>
      </c>
      <c r="T284" s="141" t="n">
        <v>336375022.507693</v>
      </c>
      <c r="U284" s="141" t="n">
        <v>312828770.932155</v>
      </c>
      <c r="V284" s="141" t="n">
        <v>290930756.966904</v>
      </c>
      <c r="W284" s="141" t="n">
        <v>270565603.979221</v>
      </c>
      <c r="X284" s="141" t="n">
        <v>251626011.700675</v>
      </c>
      <c r="Y284" s="141" t="n">
        <v>234012190.881628</v>
      </c>
    </row>
    <row r="285" customFormat="false" ht="15" hidden="false" customHeight="false" outlineLevel="0" collapsed="false">
      <c r="A285" s="0" t="s">
        <v>1347</v>
      </c>
      <c r="B285" s="0" t="s">
        <v>2026</v>
      </c>
      <c r="C285" s="20" t="s">
        <v>388</v>
      </c>
      <c r="D285" s="20" t="s">
        <v>1348</v>
      </c>
      <c r="E285" s="141" t="n">
        <v>1139000000</v>
      </c>
      <c r="F285" s="141" t="n">
        <v>1082050000</v>
      </c>
      <c r="G285" s="141" t="n">
        <v>1006306500</v>
      </c>
      <c r="H285" s="141" t="n">
        <v>935865045</v>
      </c>
      <c r="I285" s="141" t="n">
        <v>870354491.85</v>
      </c>
      <c r="J285" s="141" t="n">
        <v>809429677.4205</v>
      </c>
      <c r="K285" s="141" t="n">
        <v>752769600.001065</v>
      </c>
      <c r="L285" s="141" t="n">
        <v>700075728.000991</v>
      </c>
      <c r="M285" s="141" t="n">
        <v>651070427.040921</v>
      </c>
      <c r="N285" s="141" t="n">
        <v>605495497.148057</v>
      </c>
      <c r="O285" s="141" t="n">
        <v>563110812.347693</v>
      </c>
      <c r="P285" s="141" t="n">
        <v>523693055.483355</v>
      </c>
      <c r="Q285" s="141" t="n">
        <v>487034541.59952</v>
      </c>
      <c r="R285" s="141" t="n">
        <v>452942123.687553</v>
      </c>
      <c r="S285" s="141" t="n">
        <v>421236175.029425</v>
      </c>
      <c r="T285" s="141" t="n">
        <v>391749642.777365</v>
      </c>
      <c r="U285" s="141" t="n">
        <v>364327167.782949</v>
      </c>
      <c r="V285" s="141" t="n">
        <v>338824266.038143</v>
      </c>
      <c r="W285" s="141" t="n">
        <v>315106567.415473</v>
      </c>
      <c r="X285" s="141" t="n">
        <v>293049107.69639</v>
      </c>
      <c r="Y285" s="141" t="n">
        <v>272535670.157643</v>
      </c>
    </row>
    <row r="286" customFormat="false" ht="15" hidden="false" customHeight="false" outlineLevel="0" collapsed="false">
      <c r="A286" s="0" t="s">
        <v>1349</v>
      </c>
      <c r="B286" s="0" t="s">
        <v>2027</v>
      </c>
      <c r="C286" s="20" t="s">
        <v>390</v>
      </c>
      <c r="D286" s="20" t="s">
        <v>1350</v>
      </c>
      <c r="E286" s="141" t="n">
        <v>1309000000</v>
      </c>
      <c r="F286" s="141" t="n">
        <v>1243550000</v>
      </c>
      <c r="G286" s="141" t="n">
        <v>1156501500</v>
      </c>
      <c r="H286" s="141" t="n">
        <v>1075546395</v>
      </c>
      <c r="I286" s="141" t="n">
        <v>1000258147.35</v>
      </c>
      <c r="J286" s="141" t="n">
        <v>930240077.0355</v>
      </c>
      <c r="K286" s="141" t="n">
        <v>865123271.643015</v>
      </c>
      <c r="L286" s="141" t="n">
        <v>804564642.628004</v>
      </c>
      <c r="M286" s="141" t="n">
        <v>748245117.644044</v>
      </c>
      <c r="N286" s="141" t="n">
        <v>695867959.408961</v>
      </c>
      <c r="O286" s="141" t="n">
        <v>647157202.250334</v>
      </c>
      <c r="P286" s="141" t="n">
        <v>601856198.09281</v>
      </c>
      <c r="Q286" s="141" t="n">
        <v>559726264.226314</v>
      </c>
      <c r="R286" s="141" t="n">
        <v>520545425.730472</v>
      </c>
      <c r="S286" s="141" t="n">
        <v>484107245.929339</v>
      </c>
      <c r="T286" s="141" t="n">
        <v>450219738.714285</v>
      </c>
      <c r="U286" s="141" t="n">
        <v>418704357.004285</v>
      </c>
      <c r="V286" s="141" t="n">
        <v>389395052.013985</v>
      </c>
      <c r="W286" s="141" t="n">
        <v>362137398.373006</v>
      </c>
      <c r="X286" s="141" t="n">
        <v>336787780.486896</v>
      </c>
      <c r="Y286" s="141" t="n">
        <v>313212635.852813</v>
      </c>
    </row>
    <row r="287" customFormat="false" ht="15" hidden="false" customHeight="false" outlineLevel="0" collapsed="false">
      <c r="A287" s="0" t="s">
        <v>1351</v>
      </c>
      <c r="B287" s="0" t="s">
        <v>2028</v>
      </c>
      <c r="C287" s="20" t="s">
        <v>390</v>
      </c>
      <c r="D287" s="20" t="s">
        <v>1352</v>
      </c>
      <c r="E287" s="141" t="n">
        <v>1649000000</v>
      </c>
      <c r="F287" s="141" t="n">
        <v>1566550000</v>
      </c>
      <c r="G287" s="141" t="n">
        <v>1456891500</v>
      </c>
      <c r="H287" s="141" t="n">
        <v>1354909095</v>
      </c>
      <c r="I287" s="141" t="n">
        <v>1260065458.35</v>
      </c>
      <c r="J287" s="141" t="n">
        <v>1171860876.2655</v>
      </c>
      <c r="K287" s="141" t="n">
        <v>1089830614.92692</v>
      </c>
      <c r="L287" s="141" t="n">
        <v>1013542471.88203</v>
      </c>
      <c r="M287" s="141" t="n">
        <v>942594498.850289</v>
      </c>
      <c r="N287" s="141" t="n">
        <v>876612883.930769</v>
      </c>
      <c r="O287" s="141" t="n">
        <v>815249982.055615</v>
      </c>
      <c r="P287" s="141" t="n">
        <v>758182483.311722</v>
      </c>
      <c r="Q287" s="141" t="n">
        <v>705109709.479902</v>
      </c>
      <c r="R287" s="141" t="n">
        <v>655752029.816309</v>
      </c>
      <c r="S287" s="141" t="n">
        <v>609849387.729167</v>
      </c>
      <c r="T287" s="141" t="n">
        <v>567159930.588126</v>
      </c>
      <c r="U287" s="141" t="n">
        <v>527458735.446957</v>
      </c>
      <c r="V287" s="141" t="n">
        <v>490536623.96567</v>
      </c>
      <c r="W287" s="141" t="n">
        <v>456199060.288073</v>
      </c>
      <c r="X287" s="141" t="n">
        <v>424265126.067908</v>
      </c>
      <c r="Y287" s="141" t="n">
        <v>394566567.243154</v>
      </c>
    </row>
    <row r="288" customFormat="false" ht="15" hidden="false" customHeight="false" outlineLevel="0" collapsed="false">
      <c r="A288" s="0" t="s">
        <v>1353</v>
      </c>
      <c r="B288" s="0" t="s">
        <v>2029</v>
      </c>
      <c r="C288" s="20" t="s">
        <v>390</v>
      </c>
      <c r="D288" s="20" t="s">
        <v>1354</v>
      </c>
      <c r="E288" s="141" t="n">
        <v>2169000000</v>
      </c>
      <c r="F288" s="141" t="n">
        <v>2060550000</v>
      </c>
      <c r="G288" s="141" t="n">
        <v>1916311500</v>
      </c>
      <c r="H288" s="141" t="n">
        <v>1782169695</v>
      </c>
      <c r="I288" s="141" t="n">
        <v>1657417816.35</v>
      </c>
      <c r="J288" s="141" t="n">
        <v>1541398569.2055</v>
      </c>
      <c r="K288" s="141" t="n">
        <v>1433500669.36112</v>
      </c>
      <c r="L288" s="141" t="n">
        <v>1333155622.50584</v>
      </c>
      <c r="M288" s="141" t="n">
        <v>1239834728.93043</v>
      </c>
      <c r="N288" s="141" t="n">
        <v>1153046297.9053</v>
      </c>
      <c r="O288" s="141" t="n">
        <v>1072333057.05193</v>
      </c>
      <c r="P288" s="141" t="n">
        <v>997269743.058293</v>
      </c>
      <c r="Q288" s="141" t="n">
        <v>927460861.044212</v>
      </c>
      <c r="R288" s="141" t="n">
        <v>862538600.771118</v>
      </c>
      <c r="S288" s="141" t="n">
        <v>802160898.717139</v>
      </c>
      <c r="T288" s="141" t="n">
        <v>746009635.80694</v>
      </c>
      <c r="U288" s="141" t="n">
        <v>693788961.300454</v>
      </c>
      <c r="V288" s="141" t="n">
        <v>645223734.009422</v>
      </c>
      <c r="W288" s="141" t="n">
        <v>600058072.628763</v>
      </c>
      <c r="X288" s="141" t="n">
        <v>558054007.544749</v>
      </c>
      <c r="Y288" s="141" t="n">
        <v>518990227.016617</v>
      </c>
    </row>
    <row r="289" customFormat="false" ht="15" hidden="false" customHeight="false" outlineLevel="0" collapsed="false">
      <c r="A289" s="0" t="s">
        <v>1355</v>
      </c>
      <c r="B289" s="0" t="s">
        <v>2030</v>
      </c>
      <c r="C289" s="20" t="s">
        <v>390</v>
      </c>
      <c r="D289" s="20" t="s">
        <v>1356</v>
      </c>
      <c r="E289" s="141" t="n">
        <v>1439000000</v>
      </c>
      <c r="F289" s="141" t="n">
        <v>1367050000</v>
      </c>
      <c r="G289" s="141" t="n">
        <v>1271356500</v>
      </c>
      <c r="H289" s="141" t="n">
        <v>1182361545</v>
      </c>
      <c r="I289" s="141" t="n">
        <v>1099596236.85</v>
      </c>
      <c r="J289" s="141" t="n">
        <v>1022624500.2705</v>
      </c>
      <c r="K289" s="141" t="n">
        <v>951040785.251565</v>
      </c>
      <c r="L289" s="141" t="n">
        <v>884467930.283956</v>
      </c>
      <c r="M289" s="141" t="n">
        <v>822555175.164079</v>
      </c>
      <c r="N289" s="141" t="n">
        <v>764976312.902593</v>
      </c>
      <c r="O289" s="141" t="n">
        <v>711427970.999412</v>
      </c>
      <c r="P289" s="141" t="n">
        <v>661628013.029453</v>
      </c>
      <c r="Q289" s="141" t="n">
        <v>615314052.117391</v>
      </c>
      <c r="R289" s="141" t="n">
        <v>572242068.469174</v>
      </c>
      <c r="S289" s="141" t="n">
        <v>532185123.676332</v>
      </c>
      <c r="T289" s="141" t="n">
        <v>494932165.018989</v>
      </c>
      <c r="U289" s="141" t="n">
        <v>460286913.467659</v>
      </c>
      <c r="V289" s="141" t="n">
        <v>428066829.524923</v>
      </c>
      <c r="W289" s="141" t="n">
        <v>398102151.458179</v>
      </c>
      <c r="X289" s="141" t="n">
        <v>370235000.856106</v>
      </c>
      <c r="Y289" s="141" t="n">
        <v>344318550.796179</v>
      </c>
    </row>
    <row r="290" customFormat="false" ht="15" hidden="false" customHeight="false" outlineLevel="0" collapsed="false">
      <c r="A290" s="0" t="s">
        <v>1357</v>
      </c>
      <c r="B290" s="0" t="s">
        <v>2031</v>
      </c>
      <c r="C290" s="20" t="s">
        <v>390</v>
      </c>
      <c r="D290" s="20" t="s">
        <v>1358</v>
      </c>
      <c r="E290" s="141" t="n">
        <v>1629000000</v>
      </c>
      <c r="F290" s="141" t="n">
        <v>1547550000</v>
      </c>
      <c r="G290" s="141" t="n">
        <v>1439221500</v>
      </c>
      <c r="H290" s="141" t="n">
        <v>1338475995</v>
      </c>
      <c r="I290" s="141" t="n">
        <v>1244782675.35</v>
      </c>
      <c r="J290" s="141" t="n">
        <v>1157647888.0755</v>
      </c>
      <c r="K290" s="141" t="n">
        <v>1076612535.91022</v>
      </c>
      <c r="L290" s="141" t="n">
        <v>1001249658.3965</v>
      </c>
      <c r="M290" s="141" t="n">
        <v>931162182.308745</v>
      </c>
      <c r="N290" s="141" t="n">
        <v>865980829.547133</v>
      </c>
      <c r="O290" s="141" t="n">
        <v>805362171.478834</v>
      </c>
      <c r="P290" s="141" t="n">
        <v>748986819.475316</v>
      </c>
      <c r="Q290" s="141" t="n">
        <v>696557742.112044</v>
      </c>
      <c r="R290" s="141" t="n">
        <v>647798700.164201</v>
      </c>
      <c r="S290" s="141" t="n">
        <v>602452791.152707</v>
      </c>
      <c r="T290" s="141" t="n">
        <v>560281095.772017</v>
      </c>
      <c r="U290" s="141" t="n">
        <v>521061419.067976</v>
      </c>
      <c r="V290" s="141" t="n">
        <v>484587119.733218</v>
      </c>
      <c r="W290" s="141" t="n">
        <v>450666021.351892</v>
      </c>
      <c r="X290" s="141" t="n">
        <v>419119399.85726</v>
      </c>
      <c r="Y290" s="141" t="n">
        <v>389781041.867252</v>
      </c>
    </row>
    <row r="291" customFormat="false" ht="15" hidden="false" customHeight="false" outlineLevel="0" collapsed="false">
      <c r="A291" s="0" t="s">
        <v>1359</v>
      </c>
      <c r="B291" s="0" t="s">
        <v>2032</v>
      </c>
      <c r="C291" s="20" t="s">
        <v>390</v>
      </c>
      <c r="D291" s="20" t="s">
        <v>1360</v>
      </c>
      <c r="E291" s="141" t="n">
        <v>850000000</v>
      </c>
      <c r="F291" s="141" t="n">
        <v>807500000</v>
      </c>
      <c r="G291" s="141" t="n">
        <v>750975000</v>
      </c>
      <c r="H291" s="141" t="n">
        <v>698406750</v>
      </c>
      <c r="I291" s="141" t="n">
        <v>649518277.5</v>
      </c>
      <c r="J291" s="141" t="n">
        <v>604051998.075</v>
      </c>
      <c r="K291" s="141" t="n">
        <v>561768358.20975</v>
      </c>
      <c r="L291" s="141" t="n">
        <v>522444573.135068</v>
      </c>
      <c r="M291" s="141" t="n">
        <v>485873453.015613</v>
      </c>
      <c r="N291" s="141" t="n">
        <v>451862311.30452</v>
      </c>
      <c r="O291" s="141" t="n">
        <v>420231949.513204</v>
      </c>
      <c r="P291" s="141" t="n">
        <v>390815713.047279</v>
      </c>
      <c r="Q291" s="141" t="n">
        <v>363458613.13397</v>
      </c>
      <c r="R291" s="141" t="n">
        <v>338016510.214592</v>
      </c>
      <c r="S291" s="141" t="n">
        <v>314355354.499571</v>
      </c>
      <c r="T291" s="141" t="n">
        <v>292350479.684601</v>
      </c>
      <c r="U291" s="141" t="n">
        <v>271885946.106679</v>
      </c>
      <c r="V291" s="141" t="n">
        <v>252853929.879211</v>
      </c>
      <c r="W291" s="141" t="n">
        <v>235154154.787666</v>
      </c>
      <c r="X291" s="141" t="n">
        <v>218693363.95253</v>
      </c>
      <c r="Y291" s="141" t="n">
        <v>203384828.475853</v>
      </c>
    </row>
    <row r="292" customFormat="false" ht="15" hidden="false" customHeight="false" outlineLevel="0" collapsed="false">
      <c r="A292" s="0" t="s">
        <v>1361</v>
      </c>
      <c r="B292" s="0" t="s">
        <v>2033</v>
      </c>
      <c r="C292" s="20" t="s">
        <v>390</v>
      </c>
      <c r="D292" s="20" t="s">
        <v>1362</v>
      </c>
      <c r="E292" s="141" t="n">
        <v>1350000000</v>
      </c>
      <c r="F292" s="141" t="n">
        <v>1282500000</v>
      </c>
      <c r="G292" s="141" t="n">
        <v>1192725000</v>
      </c>
      <c r="H292" s="141" t="n">
        <v>1109234250</v>
      </c>
      <c r="I292" s="141" t="n">
        <v>1031587852.5</v>
      </c>
      <c r="J292" s="141" t="n">
        <v>959376702.825</v>
      </c>
      <c r="K292" s="141" t="n">
        <v>892220333.62725</v>
      </c>
      <c r="L292" s="141" t="n">
        <v>829764910.273343</v>
      </c>
      <c r="M292" s="141" t="n">
        <v>771681366.554209</v>
      </c>
      <c r="N292" s="141" t="n">
        <v>717663670.895414</v>
      </c>
      <c r="O292" s="141" t="n">
        <v>667427213.932735</v>
      </c>
      <c r="P292" s="141" t="n">
        <v>620707308.957444</v>
      </c>
      <c r="Q292" s="141" t="n">
        <v>577257797.330423</v>
      </c>
      <c r="R292" s="141" t="n">
        <v>536849751.517293</v>
      </c>
      <c r="S292" s="141" t="n">
        <v>499270268.911083</v>
      </c>
      <c r="T292" s="141" t="n">
        <v>464321350.087307</v>
      </c>
      <c r="U292" s="141" t="n">
        <v>431818855.581195</v>
      </c>
      <c r="V292" s="141" t="n">
        <v>401591535.690512</v>
      </c>
      <c r="W292" s="141" t="n">
        <v>373480128.192176</v>
      </c>
      <c r="X292" s="141" t="n">
        <v>347336519.218724</v>
      </c>
      <c r="Y292" s="141" t="n">
        <v>323022962.873413</v>
      </c>
    </row>
    <row r="293" customFormat="false" ht="15" hidden="false" customHeight="false" outlineLevel="0" collapsed="false">
      <c r="A293" s="0" t="s">
        <v>1363</v>
      </c>
      <c r="B293" s="0" t="s">
        <v>2034</v>
      </c>
      <c r="C293" s="20" t="s">
        <v>390</v>
      </c>
      <c r="D293" s="20" t="s">
        <v>1364</v>
      </c>
      <c r="E293" s="141" t="n">
        <v>1799000000</v>
      </c>
      <c r="F293" s="141" t="n">
        <v>1709050000</v>
      </c>
      <c r="G293" s="141" t="n">
        <v>1589416500</v>
      </c>
      <c r="H293" s="141" t="n">
        <v>1478157345</v>
      </c>
      <c r="I293" s="141" t="n">
        <v>1374686330.85</v>
      </c>
      <c r="J293" s="141" t="n">
        <v>1278458287.6905</v>
      </c>
      <c r="K293" s="141" t="n">
        <v>1188966207.55217</v>
      </c>
      <c r="L293" s="141" t="n">
        <v>1105738573.02351</v>
      </c>
      <c r="M293" s="141" t="n">
        <v>1028336872.91187</v>
      </c>
      <c r="N293" s="141" t="n">
        <v>956353291.808037</v>
      </c>
      <c r="O293" s="141" t="n">
        <v>889408561.381475</v>
      </c>
      <c r="P293" s="141" t="n">
        <v>827149962.084771</v>
      </c>
      <c r="Q293" s="141" t="n">
        <v>769249464.738838</v>
      </c>
      <c r="R293" s="141" t="n">
        <v>715402002.207119</v>
      </c>
      <c r="S293" s="141" t="n">
        <v>665323862.052621</v>
      </c>
      <c r="T293" s="141" t="n">
        <v>618751191.708937</v>
      </c>
      <c r="U293" s="141" t="n">
        <v>575438608.289312</v>
      </c>
      <c r="V293" s="141" t="n">
        <v>535157905.70906</v>
      </c>
      <c r="W293" s="141" t="n">
        <v>497696852.309426</v>
      </c>
      <c r="X293" s="141" t="n">
        <v>462858072.647766</v>
      </c>
      <c r="Y293" s="141" t="n">
        <v>430458007.562422</v>
      </c>
    </row>
    <row r="294" customFormat="false" ht="15" hidden="false" customHeight="false" outlineLevel="0" collapsed="false">
      <c r="A294" s="0" t="s">
        <v>1365</v>
      </c>
      <c r="B294" s="0" t="s">
        <v>2035</v>
      </c>
      <c r="C294" s="20" t="s">
        <v>390</v>
      </c>
      <c r="D294" s="20" t="s">
        <v>1366</v>
      </c>
      <c r="E294" s="141" t="n">
        <v>680000000</v>
      </c>
      <c r="F294" s="141" t="n">
        <v>646000000</v>
      </c>
      <c r="G294" s="141" t="n">
        <v>600780000</v>
      </c>
      <c r="H294" s="141" t="n">
        <v>558725400</v>
      </c>
      <c r="I294" s="141" t="n">
        <v>519614622</v>
      </c>
      <c r="J294" s="141" t="n">
        <v>483241598.46</v>
      </c>
      <c r="K294" s="141" t="n">
        <v>449414686.5678</v>
      </c>
      <c r="L294" s="141" t="n">
        <v>417955658.508054</v>
      </c>
      <c r="M294" s="141" t="n">
        <v>388698762.41249</v>
      </c>
      <c r="N294" s="141" t="n">
        <v>361489849.043616</v>
      </c>
      <c r="O294" s="141" t="n">
        <v>336185559.610563</v>
      </c>
      <c r="P294" s="141" t="n">
        <v>312652570.437824</v>
      </c>
      <c r="Q294" s="141" t="n">
        <v>290766890.507176</v>
      </c>
      <c r="R294" s="141" t="n">
        <v>270413208.171674</v>
      </c>
      <c r="S294" s="141" t="n">
        <v>251484283.599656</v>
      </c>
      <c r="T294" s="141" t="n">
        <v>233880383.747681</v>
      </c>
      <c r="U294" s="141" t="n">
        <v>217508756.885343</v>
      </c>
      <c r="V294" s="141" t="n">
        <v>202283143.903369</v>
      </c>
      <c r="W294" s="141" t="n">
        <v>188123323.830133</v>
      </c>
      <c r="X294" s="141" t="n">
        <v>174954691.162024</v>
      </c>
      <c r="Y294" s="141" t="n">
        <v>162707862.780682</v>
      </c>
    </row>
    <row r="295" customFormat="false" ht="15" hidden="false" customHeight="false" outlineLevel="0" collapsed="false">
      <c r="A295" s="0" t="s">
        <v>1367</v>
      </c>
      <c r="B295" s="0" t="s">
        <v>2036</v>
      </c>
      <c r="C295" s="20" t="s">
        <v>390</v>
      </c>
      <c r="D295" s="20" t="s">
        <v>1368</v>
      </c>
      <c r="E295" s="141" t="n">
        <v>1469000000</v>
      </c>
      <c r="F295" s="141" t="n">
        <v>1395550000</v>
      </c>
      <c r="G295" s="141" t="n">
        <v>1297861500</v>
      </c>
      <c r="H295" s="141" t="n">
        <v>1207011195</v>
      </c>
      <c r="I295" s="141" t="n">
        <v>1122520411.35</v>
      </c>
      <c r="J295" s="141" t="n">
        <v>1043943982.5555</v>
      </c>
      <c r="K295" s="141" t="n">
        <v>970867903.776615</v>
      </c>
      <c r="L295" s="141" t="n">
        <v>902907150.512252</v>
      </c>
      <c r="M295" s="141" t="n">
        <v>839703649.976395</v>
      </c>
      <c r="N295" s="141" t="n">
        <v>780924394.478047</v>
      </c>
      <c r="O295" s="141" t="n">
        <v>726259686.864584</v>
      </c>
      <c r="P295" s="141" t="n">
        <v>675421508.784063</v>
      </c>
      <c r="Q295" s="141" t="n">
        <v>628142003.169179</v>
      </c>
      <c r="R295" s="141" t="n">
        <v>584172062.947336</v>
      </c>
      <c r="S295" s="141" t="n">
        <v>543280018.541023</v>
      </c>
      <c r="T295" s="141" t="n">
        <v>505250417.243151</v>
      </c>
      <c r="U295" s="141" t="n">
        <v>469882888.03613</v>
      </c>
      <c r="V295" s="141" t="n">
        <v>436991085.873601</v>
      </c>
      <c r="W295" s="141" t="n">
        <v>406401709.862449</v>
      </c>
      <c r="X295" s="141" t="n">
        <v>377953590.172078</v>
      </c>
      <c r="Y295" s="141" t="n">
        <v>351496838.860032</v>
      </c>
    </row>
    <row r="296" customFormat="false" ht="15" hidden="false" customHeight="false" outlineLevel="0" collapsed="false">
      <c r="A296" s="0" t="s">
        <v>1369</v>
      </c>
      <c r="B296" s="0" t="s">
        <v>2037</v>
      </c>
      <c r="C296" s="20" t="s">
        <v>390</v>
      </c>
      <c r="D296" s="20" t="s">
        <v>1370</v>
      </c>
      <c r="E296" s="141" t="n">
        <v>1769000000</v>
      </c>
      <c r="F296" s="141" t="n">
        <v>1680550000</v>
      </c>
      <c r="G296" s="141" t="n">
        <v>1562911500</v>
      </c>
      <c r="H296" s="141" t="n">
        <v>1453507695</v>
      </c>
      <c r="I296" s="141" t="n">
        <v>1351762156.35</v>
      </c>
      <c r="J296" s="141" t="n">
        <v>1257138805.4055</v>
      </c>
      <c r="K296" s="141" t="n">
        <v>1169139089.02712</v>
      </c>
      <c r="L296" s="141" t="n">
        <v>1087299352.79522</v>
      </c>
      <c r="M296" s="141" t="n">
        <v>1011188398.09955</v>
      </c>
      <c r="N296" s="141" t="n">
        <v>940405210.232583</v>
      </c>
      <c r="O296" s="141" t="n">
        <v>874576845.516303</v>
      </c>
      <c r="P296" s="141" t="n">
        <v>813356466.330161</v>
      </c>
      <c r="Q296" s="141" t="n">
        <v>756421513.68705</v>
      </c>
      <c r="R296" s="141" t="n">
        <v>703472007.728957</v>
      </c>
      <c r="S296" s="141" t="n">
        <v>654228967.18793</v>
      </c>
      <c r="T296" s="141" t="n">
        <v>608432939.484775</v>
      </c>
      <c r="U296" s="141" t="n">
        <v>565842633.720841</v>
      </c>
      <c r="V296" s="141" t="n">
        <v>526233649.360382</v>
      </c>
      <c r="W296" s="141" t="n">
        <v>489397293.905155</v>
      </c>
      <c r="X296" s="141" t="n">
        <v>455139483.331794</v>
      </c>
      <c r="Y296" s="141" t="n">
        <v>423279719.498569</v>
      </c>
    </row>
    <row r="297" customFormat="false" ht="15" hidden="false" customHeight="false" outlineLevel="0" collapsed="false">
      <c r="A297" s="0" t="s">
        <v>1371</v>
      </c>
      <c r="B297" s="0" t="s">
        <v>2038</v>
      </c>
      <c r="C297" s="20" t="s">
        <v>390</v>
      </c>
      <c r="D297" s="20" t="s">
        <v>1372</v>
      </c>
      <c r="E297" s="141" t="n">
        <v>2199000000</v>
      </c>
      <c r="F297" s="141" t="n">
        <v>2089050000</v>
      </c>
      <c r="G297" s="141" t="n">
        <v>1942816500</v>
      </c>
      <c r="H297" s="141" t="n">
        <v>1806819345</v>
      </c>
      <c r="I297" s="141" t="n">
        <v>1680341990.85</v>
      </c>
      <c r="J297" s="141" t="n">
        <v>1562718051.4905</v>
      </c>
      <c r="K297" s="141" t="n">
        <v>1453327787.88617</v>
      </c>
      <c r="L297" s="141" t="n">
        <v>1351594842.73413</v>
      </c>
      <c r="M297" s="141" t="n">
        <v>1256983203.74274</v>
      </c>
      <c r="N297" s="141" t="n">
        <v>1168994379.48075</v>
      </c>
      <c r="O297" s="141" t="n">
        <v>1087164772.9171</v>
      </c>
      <c r="P297" s="141" t="n">
        <v>1011063238.8129</v>
      </c>
      <c r="Q297" s="141" t="n">
        <v>940288812.096</v>
      </c>
      <c r="R297" s="141" t="n">
        <v>874468595.24928</v>
      </c>
      <c r="S297" s="141" t="n">
        <v>813255793.581831</v>
      </c>
      <c r="T297" s="141" t="n">
        <v>756327888.031102</v>
      </c>
      <c r="U297" s="141" t="n">
        <v>703384935.868925</v>
      </c>
      <c r="V297" s="141" t="n">
        <v>654147990.358101</v>
      </c>
      <c r="W297" s="141" t="n">
        <v>608357631.033034</v>
      </c>
      <c r="X297" s="141" t="n">
        <v>565772596.860721</v>
      </c>
      <c r="Y297" s="141" t="n">
        <v>526168515.080471</v>
      </c>
    </row>
    <row r="298" customFormat="false" ht="15" hidden="false" customHeight="false" outlineLevel="0" collapsed="false">
      <c r="A298" s="0" t="s">
        <v>1373</v>
      </c>
      <c r="B298" s="0" t="s">
        <v>2039</v>
      </c>
      <c r="C298" s="20" t="s">
        <v>390</v>
      </c>
      <c r="D298" s="20" t="s">
        <v>1374</v>
      </c>
      <c r="E298" s="141" t="n">
        <v>1989000000</v>
      </c>
      <c r="F298" s="141" t="n">
        <v>1889550000</v>
      </c>
      <c r="G298" s="141" t="n">
        <v>1757281500</v>
      </c>
      <c r="H298" s="141" t="n">
        <v>1634271795</v>
      </c>
      <c r="I298" s="141" t="n">
        <v>1519872769.35</v>
      </c>
      <c r="J298" s="141" t="n">
        <v>1413481675.4955</v>
      </c>
      <c r="K298" s="141" t="n">
        <v>1314537958.21082</v>
      </c>
      <c r="L298" s="141" t="n">
        <v>1222520301.13606</v>
      </c>
      <c r="M298" s="141" t="n">
        <v>1136943880.05653</v>
      </c>
      <c r="N298" s="141" t="n">
        <v>1057357808.45258</v>
      </c>
      <c r="O298" s="141" t="n">
        <v>983342761.860897</v>
      </c>
      <c r="P298" s="141" t="n">
        <v>914508768.530634</v>
      </c>
      <c r="Q298" s="141" t="n">
        <v>850493154.73349</v>
      </c>
      <c r="R298" s="141" t="n">
        <v>790958633.902145</v>
      </c>
      <c r="S298" s="141" t="n">
        <v>735591529.528995</v>
      </c>
      <c r="T298" s="141" t="n">
        <v>684100122.461966</v>
      </c>
      <c r="U298" s="141" t="n">
        <v>636213113.889628</v>
      </c>
      <c r="V298" s="141" t="n">
        <v>591678195.917354</v>
      </c>
      <c r="W298" s="141" t="n">
        <v>550260722.203139</v>
      </c>
      <c r="X298" s="141" t="n">
        <v>511742471.64892</v>
      </c>
      <c r="Y298" s="141" t="n">
        <v>475920498.633495</v>
      </c>
    </row>
    <row r="299" customFormat="false" ht="15" hidden="false" customHeight="false" outlineLevel="0" collapsed="false">
      <c r="A299" s="0" t="s">
        <v>1375</v>
      </c>
      <c r="B299" s="0" t="s">
        <v>2040</v>
      </c>
      <c r="C299" s="20" t="s">
        <v>390</v>
      </c>
      <c r="D299" s="20" t="s">
        <v>1376</v>
      </c>
      <c r="E299" s="141" t="n">
        <v>2000000000</v>
      </c>
      <c r="F299" s="141" t="n">
        <v>1900000000</v>
      </c>
      <c r="G299" s="141" t="n">
        <v>1767000000</v>
      </c>
      <c r="H299" s="141" t="n">
        <v>1643310000</v>
      </c>
      <c r="I299" s="141" t="n">
        <v>1528278300</v>
      </c>
      <c r="J299" s="141" t="n">
        <v>1421298819</v>
      </c>
      <c r="K299" s="141" t="n">
        <v>1321807901.67</v>
      </c>
      <c r="L299" s="141" t="n">
        <v>1229281348.5531</v>
      </c>
      <c r="M299" s="141" t="n">
        <v>1143231654.15438</v>
      </c>
      <c r="N299" s="141" t="n">
        <v>1063205438.36358</v>
      </c>
      <c r="O299" s="141" t="n">
        <v>988781057.678126</v>
      </c>
      <c r="P299" s="141" t="n">
        <v>919566383.640657</v>
      </c>
      <c r="Q299" s="141" t="n">
        <v>855196736.785811</v>
      </c>
      <c r="R299" s="141" t="n">
        <v>795332965.210805</v>
      </c>
      <c r="S299" s="141" t="n">
        <v>739659657.646048</v>
      </c>
      <c r="T299" s="141" t="n">
        <v>687883481.610825</v>
      </c>
      <c r="U299" s="141" t="n">
        <v>639731637.898067</v>
      </c>
      <c r="V299" s="141" t="n">
        <v>594950423.245203</v>
      </c>
      <c r="W299" s="141" t="n">
        <v>553303893.618038</v>
      </c>
      <c r="X299" s="141" t="n">
        <v>514572621.064776</v>
      </c>
      <c r="Y299" s="141" t="n">
        <v>478552537.590242</v>
      </c>
    </row>
    <row r="300" customFormat="false" ht="15" hidden="false" customHeight="false" outlineLevel="0" collapsed="false">
      <c r="A300" s="0" t="s">
        <v>1377</v>
      </c>
      <c r="B300" s="0" t="s">
        <v>2041</v>
      </c>
      <c r="C300" s="20" t="s">
        <v>390</v>
      </c>
      <c r="D300" s="20" t="s">
        <v>1378</v>
      </c>
      <c r="E300" s="141" t="n">
        <v>2259000000</v>
      </c>
      <c r="F300" s="141" t="n">
        <v>2146050000</v>
      </c>
      <c r="G300" s="141" t="n">
        <v>1995826500</v>
      </c>
      <c r="H300" s="141" t="n">
        <v>1856118645</v>
      </c>
      <c r="I300" s="141" t="n">
        <v>1726190339.85</v>
      </c>
      <c r="J300" s="141" t="n">
        <v>1605357016.0605</v>
      </c>
      <c r="K300" s="141" t="n">
        <v>1492982024.93627</v>
      </c>
      <c r="L300" s="141" t="n">
        <v>1388473283.19073</v>
      </c>
      <c r="M300" s="141" t="n">
        <v>1291280153.36738</v>
      </c>
      <c r="N300" s="141" t="n">
        <v>1200890542.63166</v>
      </c>
      <c r="O300" s="141" t="n">
        <v>1116828204.64744</v>
      </c>
      <c r="P300" s="141" t="n">
        <v>1038650230.32212</v>
      </c>
      <c r="Q300" s="141" t="n">
        <v>965944714.199574</v>
      </c>
      <c r="R300" s="141" t="n">
        <v>898328584.205604</v>
      </c>
      <c r="S300" s="141" t="n">
        <v>835445583.311211</v>
      </c>
      <c r="T300" s="141" t="n">
        <v>776964392.479427</v>
      </c>
      <c r="U300" s="141" t="n">
        <v>722576885.005867</v>
      </c>
      <c r="V300" s="141" t="n">
        <v>671996503.055456</v>
      </c>
      <c r="W300" s="141" t="n">
        <v>624956747.841574</v>
      </c>
      <c r="X300" s="141" t="n">
        <v>581209775.492664</v>
      </c>
      <c r="Y300" s="141" t="n">
        <v>540525091.208178</v>
      </c>
    </row>
    <row r="301" customFormat="false" ht="15" hidden="false" customHeight="false" outlineLevel="0" collapsed="false">
      <c r="A301" s="0" t="s">
        <v>1379</v>
      </c>
      <c r="B301" s="0" t="s">
        <v>2042</v>
      </c>
      <c r="C301" s="20" t="s">
        <v>390</v>
      </c>
      <c r="D301" s="20" t="s">
        <v>1380</v>
      </c>
      <c r="E301" s="141" t="n">
        <v>900000000</v>
      </c>
      <c r="F301" s="141" t="n">
        <v>855000000</v>
      </c>
      <c r="G301" s="141" t="n">
        <v>795150000</v>
      </c>
      <c r="H301" s="141" t="n">
        <v>739489500</v>
      </c>
      <c r="I301" s="141" t="n">
        <v>687725235</v>
      </c>
      <c r="J301" s="141" t="n">
        <v>639584468.55</v>
      </c>
      <c r="K301" s="141" t="n">
        <v>594813555.7515</v>
      </c>
      <c r="L301" s="141" t="n">
        <v>553176606.848895</v>
      </c>
      <c r="M301" s="141" t="n">
        <v>514454244.369473</v>
      </c>
      <c r="N301" s="141" t="n">
        <v>478442447.26361</v>
      </c>
      <c r="O301" s="141" t="n">
        <v>444951475.955157</v>
      </c>
      <c r="P301" s="141" t="n">
        <v>413804872.638296</v>
      </c>
      <c r="Q301" s="141" t="n">
        <v>384838531.553615</v>
      </c>
      <c r="R301" s="141" t="n">
        <v>357899834.344862</v>
      </c>
      <c r="S301" s="141" t="n">
        <v>332846845.940722</v>
      </c>
      <c r="T301" s="141" t="n">
        <v>309547566.724871</v>
      </c>
      <c r="U301" s="141" t="n">
        <v>287879237.05413</v>
      </c>
      <c r="V301" s="141" t="n">
        <v>267727690.460341</v>
      </c>
      <c r="W301" s="141" t="n">
        <v>248986752.128117</v>
      </c>
      <c r="X301" s="141" t="n">
        <v>231557679.479149</v>
      </c>
      <c r="Y301" s="141" t="n">
        <v>215348641.915609</v>
      </c>
    </row>
    <row r="302" customFormat="false" ht="15" hidden="false" customHeight="false" outlineLevel="0" collapsed="false">
      <c r="A302" s="0" t="s">
        <v>1381</v>
      </c>
      <c r="B302" s="0" t="s">
        <v>2043</v>
      </c>
      <c r="C302" s="20" t="s">
        <v>390</v>
      </c>
      <c r="D302" s="20" t="s">
        <v>1382</v>
      </c>
      <c r="E302" s="141" t="n">
        <v>1850000000</v>
      </c>
      <c r="F302" s="141" t="n">
        <v>1757500000</v>
      </c>
      <c r="G302" s="141" t="n">
        <v>1634475000</v>
      </c>
      <c r="H302" s="141" t="n">
        <v>1520061750</v>
      </c>
      <c r="I302" s="141" t="n">
        <v>1413657427.5</v>
      </c>
      <c r="J302" s="141" t="n">
        <v>1314701407.575</v>
      </c>
      <c r="K302" s="141" t="n">
        <v>1222672309.04475</v>
      </c>
      <c r="L302" s="141" t="n">
        <v>1137085247.41162</v>
      </c>
      <c r="M302" s="141" t="n">
        <v>1057489280.0928</v>
      </c>
      <c r="N302" s="141" t="n">
        <v>983465030.486308</v>
      </c>
      <c r="O302" s="141" t="n">
        <v>914622478.352267</v>
      </c>
      <c r="P302" s="141" t="n">
        <v>850598904.867608</v>
      </c>
      <c r="Q302" s="141" t="n">
        <v>791056981.526876</v>
      </c>
      <c r="R302" s="141" t="n">
        <v>735682992.819994</v>
      </c>
      <c r="S302" s="141" t="n">
        <v>684185183.322595</v>
      </c>
      <c r="T302" s="141" t="n">
        <v>636292220.490013</v>
      </c>
      <c r="U302" s="141" t="n">
        <v>591751765.055712</v>
      </c>
      <c r="V302" s="141" t="n">
        <v>550329141.501812</v>
      </c>
      <c r="W302" s="141" t="n">
        <v>511806101.596686</v>
      </c>
      <c r="X302" s="141" t="n">
        <v>475979674.484918</v>
      </c>
      <c r="Y302" s="141" t="n">
        <v>442661097.270973</v>
      </c>
    </row>
    <row r="303" customFormat="false" ht="15" hidden="false" customHeight="false" outlineLevel="0" collapsed="false">
      <c r="A303" s="0" t="s">
        <v>1383</v>
      </c>
      <c r="B303" s="0" t="s">
        <v>2044</v>
      </c>
      <c r="C303" s="20" t="s">
        <v>390</v>
      </c>
      <c r="D303" s="20" t="s">
        <v>1384</v>
      </c>
      <c r="E303" s="141" t="n">
        <v>2650000000</v>
      </c>
      <c r="F303" s="141" t="n">
        <v>2517500000</v>
      </c>
      <c r="G303" s="141" t="n">
        <v>2341275000</v>
      </c>
      <c r="H303" s="141" t="n">
        <v>2177385750</v>
      </c>
      <c r="I303" s="141" t="n">
        <v>2024968747.5</v>
      </c>
      <c r="J303" s="141" t="n">
        <v>1883220935.175</v>
      </c>
      <c r="K303" s="141" t="n">
        <v>1751395469.71275</v>
      </c>
      <c r="L303" s="141" t="n">
        <v>1628797786.83286</v>
      </c>
      <c r="M303" s="141" t="n">
        <v>1514781941.75456</v>
      </c>
      <c r="N303" s="141" t="n">
        <v>1408747205.83174</v>
      </c>
      <c r="O303" s="141" t="n">
        <v>1310134901.42352</v>
      </c>
      <c r="P303" s="141" t="n">
        <v>1218425458.32387</v>
      </c>
      <c r="Q303" s="141" t="n">
        <v>1133135676.2412</v>
      </c>
      <c r="R303" s="141" t="n">
        <v>1053816178.90432</v>
      </c>
      <c r="S303" s="141" t="n">
        <v>980049046.381014</v>
      </c>
      <c r="T303" s="141" t="n">
        <v>911445613.134343</v>
      </c>
      <c r="U303" s="141" t="n">
        <v>847644420.214939</v>
      </c>
      <c r="V303" s="141" t="n">
        <v>788309310.799894</v>
      </c>
      <c r="W303" s="141" t="n">
        <v>733127659.043901</v>
      </c>
      <c r="X303" s="141" t="n">
        <v>681808722.910828</v>
      </c>
      <c r="Y303" s="141" t="n">
        <v>634082112.30707</v>
      </c>
    </row>
    <row r="304" customFormat="false" ht="15" hidden="false" customHeight="false" outlineLevel="0" collapsed="false">
      <c r="A304" s="0" t="s">
        <v>1385</v>
      </c>
      <c r="B304" s="0" t="s">
        <v>2045</v>
      </c>
      <c r="C304" s="20" t="s">
        <v>390</v>
      </c>
      <c r="D304" s="20" t="s">
        <v>1386</v>
      </c>
      <c r="E304" s="141" t="n">
        <v>2799000000</v>
      </c>
      <c r="F304" s="141" t="n">
        <v>2659050000</v>
      </c>
      <c r="G304" s="141" t="n">
        <v>2472916500</v>
      </c>
      <c r="H304" s="141" t="n">
        <v>2299812345</v>
      </c>
      <c r="I304" s="141" t="n">
        <v>2138825480.85</v>
      </c>
      <c r="J304" s="141" t="n">
        <v>1989107697.1905</v>
      </c>
      <c r="K304" s="141" t="n">
        <v>1849870158.38717</v>
      </c>
      <c r="L304" s="141" t="n">
        <v>1720379247.30006</v>
      </c>
      <c r="M304" s="141" t="n">
        <v>1599952699.98906</v>
      </c>
      <c r="N304" s="141" t="n">
        <v>1487956010.98983</v>
      </c>
      <c r="O304" s="141" t="n">
        <v>1383799090.22054</v>
      </c>
      <c r="P304" s="141" t="n">
        <v>1286933153.9051</v>
      </c>
      <c r="Q304" s="141" t="n">
        <v>1196847833.13174</v>
      </c>
      <c r="R304" s="141" t="n">
        <v>1113068484.81252</v>
      </c>
      <c r="S304" s="141" t="n">
        <v>1035153690.87565</v>
      </c>
      <c r="T304" s="141" t="n">
        <v>962692932.51435</v>
      </c>
      <c r="U304" s="141" t="n">
        <v>895304427.238345</v>
      </c>
      <c r="V304" s="141" t="n">
        <v>832633117.331661</v>
      </c>
      <c r="W304" s="141" t="n">
        <v>774348799.118445</v>
      </c>
      <c r="X304" s="141" t="n">
        <v>720144383.180154</v>
      </c>
      <c r="Y304" s="141" t="n">
        <v>669734276.357543</v>
      </c>
    </row>
    <row r="305" customFormat="false" ht="15" hidden="false" customHeight="false" outlineLevel="0" collapsed="false">
      <c r="A305" s="0" t="s">
        <v>1387</v>
      </c>
      <c r="B305" s="0" t="s">
        <v>2046</v>
      </c>
      <c r="C305" s="20" t="s">
        <v>390</v>
      </c>
      <c r="D305" s="20" t="s">
        <v>1388</v>
      </c>
      <c r="E305" s="141" t="n">
        <v>2939000000</v>
      </c>
      <c r="F305" s="141" t="n">
        <v>2792050000</v>
      </c>
      <c r="G305" s="141" t="n">
        <v>2596606500</v>
      </c>
      <c r="H305" s="141" t="n">
        <v>2414844045</v>
      </c>
      <c r="I305" s="141" t="n">
        <v>2245804961.85</v>
      </c>
      <c r="J305" s="141" t="n">
        <v>2088598614.5205</v>
      </c>
      <c r="K305" s="141" t="n">
        <v>1942396711.50407</v>
      </c>
      <c r="L305" s="141" t="n">
        <v>1806428941.69878</v>
      </c>
      <c r="M305" s="141" t="n">
        <v>1679978915.77987</v>
      </c>
      <c r="N305" s="141" t="n">
        <v>1562380391.67528</v>
      </c>
      <c r="O305" s="141" t="n">
        <v>1453013764.25801</v>
      </c>
      <c r="P305" s="141" t="n">
        <v>1351302800.75995</v>
      </c>
      <c r="Q305" s="141" t="n">
        <v>1256711604.70675</v>
      </c>
      <c r="R305" s="141" t="n">
        <v>1168741792.37728</v>
      </c>
      <c r="S305" s="141" t="n">
        <v>1086929866.91087</v>
      </c>
      <c r="T305" s="141" t="n">
        <v>1010844776.22711</v>
      </c>
      <c r="U305" s="141" t="n">
        <v>940085641.89121</v>
      </c>
      <c r="V305" s="141" t="n">
        <v>874279646.958825</v>
      </c>
      <c r="W305" s="141" t="n">
        <v>813080071.671707</v>
      </c>
      <c r="X305" s="141" t="n">
        <v>756164466.654688</v>
      </c>
      <c r="Y305" s="141" t="n">
        <v>703232953.98886</v>
      </c>
    </row>
    <row r="306" customFormat="false" ht="15" hidden="false" customHeight="false" outlineLevel="0" collapsed="false">
      <c r="A306" s="0" t="s">
        <v>1389</v>
      </c>
      <c r="B306" s="0" t="s">
        <v>2047</v>
      </c>
      <c r="C306" s="20" t="s">
        <v>390</v>
      </c>
      <c r="D306" s="20" t="s">
        <v>1390</v>
      </c>
      <c r="E306" s="141" t="n">
        <v>1499000000</v>
      </c>
      <c r="F306" s="141" t="n">
        <v>1424050000</v>
      </c>
      <c r="G306" s="141" t="n">
        <v>1324366500</v>
      </c>
      <c r="H306" s="141" t="n">
        <v>1231660845</v>
      </c>
      <c r="I306" s="141" t="n">
        <v>1145444585.85</v>
      </c>
      <c r="J306" s="141" t="n">
        <v>1065263464.8405</v>
      </c>
      <c r="K306" s="141" t="n">
        <v>990695022.301665</v>
      </c>
      <c r="L306" s="141" t="n">
        <v>921346370.740549</v>
      </c>
      <c r="M306" s="141" t="n">
        <v>856852124.78871</v>
      </c>
      <c r="N306" s="141" t="n">
        <v>796872476.053501</v>
      </c>
      <c r="O306" s="141" t="n">
        <v>741091402.729756</v>
      </c>
      <c r="P306" s="141" t="n">
        <v>689215004.538673</v>
      </c>
      <c r="Q306" s="141" t="n">
        <v>640969954.220966</v>
      </c>
      <c r="R306" s="141" t="n">
        <v>596102057.425498</v>
      </c>
      <c r="S306" s="141" t="n">
        <v>554374913.405713</v>
      </c>
      <c r="T306" s="141" t="n">
        <v>515568669.467313</v>
      </c>
      <c r="U306" s="141" t="n">
        <v>479478862.604601</v>
      </c>
      <c r="V306" s="141" t="n">
        <v>445915342.222279</v>
      </c>
      <c r="W306" s="141" t="n">
        <v>414701268.26672</v>
      </c>
      <c r="X306" s="141" t="n">
        <v>385672179.488049</v>
      </c>
      <c r="Y306" s="141" t="n">
        <v>358675126.923886</v>
      </c>
    </row>
    <row r="307" customFormat="false" ht="15" hidden="false" customHeight="false" outlineLevel="0" collapsed="false">
      <c r="A307" s="0" t="s">
        <v>1391</v>
      </c>
      <c r="B307" s="0" t="s">
        <v>2048</v>
      </c>
      <c r="C307" s="20" t="s">
        <v>390</v>
      </c>
      <c r="D307" s="20" t="s">
        <v>1392</v>
      </c>
      <c r="E307" s="141" t="n">
        <v>1699000000</v>
      </c>
      <c r="F307" s="141" t="n">
        <v>1614050000</v>
      </c>
      <c r="G307" s="141" t="n">
        <v>1501066500</v>
      </c>
      <c r="H307" s="141" t="n">
        <v>1395991845</v>
      </c>
      <c r="I307" s="141" t="n">
        <v>1298272415.85</v>
      </c>
      <c r="J307" s="141" t="n">
        <v>1207393346.7405</v>
      </c>
      <c r="K307" s="141" t="n">
        <v>1122875812.46867</v>
      </c>
      <c r="L307" s="141" t="n">
        <v>1044274505.59586</v>
      </c>
      <c r="M307" s="141" t="n">
        <v>971175290.204149</v>
      </c>
      <c r="N307" s="141" t="n">
        <v>903193019.889858</v>
      </c>
      <c r="O307" s="141" t="n">
        <v>839969508.497568</v>
      </c>
      <c r="P307" s="141" t="n">
        <v>781171642.902739</v>
      </c>
      <c r="Q307" s="141" t="n">
        <v>726489627.899547</v>
      </c>
      <c r="R307" s="141" t="n">
        <v>675635353.946579</v>
      </c>
      <c r="S307" s="141" t="n">
        <v>628340879.170318</v>
      </c>
      <c r="T307" s="141" t="n">
        <v>584357017.628396</v>
      </c>
      <c r="U307" s="141" t="n">
        <v>543452026.394408</v>
      </c>
      <c r="V307" s="141" t="n">
        <v>505410384.5468</v>
      </c>
      <c r="W307" s="141" t="n">
        <v>470031657.628524</v>
      </c>
      <c r="X307" s="141" t="n">
        <v>437129441.594527</v>
      </c>
      <c r="Y307" s="141" t="n">
        <v>406530380.68291</v>
      </c>
    </row>
    <row r="308" customFormat="false" ht="15" hidden="false" customHeight="false" outlineLevel="0" collapsed="false">
      <c r="A308" s="0" t="s">
        <v>1393</v>
      </c>
      <c r="B308" s="0" t="s">
        <v>2049</v>
      </c>
      <c r="C308" s="20" t="s">
        <v>390</v>
      </c>
      <c r="D308" s="20" t="s">
        <v>1394</v>
      </c>
      <c r="E308" s="141" t="n">
        <v>2199000000</v>
      </c>
      <c r="F308" s="141" t="n">
        <v>2089050000</v>
      </c>
      <c r="G308" s="141" t="n">
        <v>1942816500</v>
      </c>
      <c r="H308" s="141" t="n">
        <v>1806819345</v>
      </c>
      <c r="I308" s="141" t="n">
        <v>1680341990.85</v>
      </c>
      <c r="J308" s="141" t="n">
        <v>1562718051.4905</v>
      </c>
      <c r="K308" s="141" t="n">
        <v>1453327787.88617</v>
      </c>
      <c r="L308" s="141" t="n">
        <v>1351594842.73413</v>
      </c>
      <c r="M308" s="141" t="n">
        <v>1256983203.74274</v>
      </c>
      <c r="N308" s="141" t="n">
        <v>1168994379.48075</v>
      </c>
      <c r="O308" s="141" t="n">
        <v>1087164772.9171</v>
      </c>
      <c r="P308" s="141" t="n">
        <v>1011063238.8129</v>
      </c>
      <c r="Q308" s="141" t="n">
        <v>940288812.096</v>
      </c>
      <c r="R308" s="141" t="n">
        <v>874468595.24928</v>
      </c>
      <c r="S308" s="141" t="n">
        <v>813255793.581831</v>
      </c>
      <c r="T308" s="141" t="n">
        <v>756327888.031102</v>
      </c>
      <c r="U308" s="141" t="n">
        <v>703384935.868925</v>
      </c>
      <c r="V308" s="141" t="n">
        <v>654147990.358101</v>
      </c>
      <c r="W308" s="141" t="n">
        <v>608357631.033034</v>
      </c>
      <c r="X308" s="141" t="n">
        <v>565772596.860721</v>
      </c>
      <c r="Y308" s="141" t="n">
        <v>526168515.080471</v>
      </c>
    </row>
    <row r="309" customFormat="false" ht="15" hidden="false" customHeight="false" outlineLevel="0" collapsed="false">
      <c r="A309" s="0" t="s">
        <v>1395</v>
      </c>
      <c r="B309" s="0" t="s">
        <v>2050</v>
      </c>
      <c r="C309" s="20" t="s">
        <v>390</v>
      </c>
      <c r="D309" s="20" t="s">
        <v>1396</v>
      </c>
      <c r="E309" s="141" t="n">
        <v>2399000000</v>
      </c>
      <c r="F309" s="141" t="n">
        <v>2279050000</v>
      </c>
      <c r="G309" s="141" t="n">
        <v>2119516500</v>
      </c>
      <c r="H309" s="141" t="n">
        <v>1971150345</v>
      </c>
      <c r="I309" s="141" t="n">
        <v>1833169820.85</v>
      </c>
      <c r="J309" s="141" t="n">
        <v>1704847933.3905</v>
      </c>
      <c r="K309" s="141" t="n">
        <v>1585508578.05317</v>
      </c>
      <c r="L309" s="141" t="n">
        <v>1474522977.58944</v>
      </c>
      <c r="M309" s="141" t="n">
        <v>1371306369.15818</v>
      </c>
      <c r="N309" s="141" t="n">
        <v>1275314923.31711</v>
      </c>
      <c r="O309" s="141" t="n">
        <v>1186042878.68491</v>
      </c>
      <c r="P309" s="141" t="n">
        <v>1103019877.17697</v>
      </c>
      <c r="Q309" s="141" t="n">
        <v>1025808485.77458</v>
      </c>
      <c r="R309" s="141" t="n">
        <v>954001891.77036</v>
      </c>
      <c r="S309" s="141" t="n">
        <v>887221759.346435</v>
      </c>
      <c r="T309" s="141" t="n">
        <v>825116236.192185</v>
      </c>
      <c r="U309" s="141" t="n">
        <v>767358099.658732</v>
      </c>
      <c r="V309" s="141" t="n">
        <v>713643032.682621</v>
      </c>
      <c r="W309" s="141" t="n">
        <v>663688020.394837</v>
      </c>
      <c r="X309" s="141" t="n">
        <v>617229858.967199</v>
      </c>
      <c r="Y309" s="141" t="n">
        <v>574023768.839495</v>
      </c>
    </row>
    <row r="310" customFormat="false" ht="15" hidden="false" customHeight="false" outlineLevel="0" collapsed="false">
      <c r="A310" s="0" t="s">
        <v>1397</v>
      </c>
      <c r="B310" s="0" t="s">
        <v>2051</v>
      </c>
      <c r="C310" s="20" t="s">
        <v>390</v>
      </c>
      <c r="D310" s="20" t="s">
        <v>1398</v>
      </c>
      <c r="E310" s="141" t="n">
        <v>3400000000</v>
      </c>
      <c r="F310" s="141" t="n">
        <v>3230000000</v>
      </c>
      <c r="G310" s="141" t="n">
        <v>3003900000</v>
      </c>
      <c r="H310" s="141" t="n">
        <v>2793627000</v>
      </c>
      <c r="I310" s="141" t="n">
        <v>2598073110</v>
      </c>
      <c r="J310" s="141" t="n">
        <v>2416207992.3</v>
      </c>
      <c r="K310" s="141" t="n">
        <v>2247073432.839</v>
      </c>
      <c r="L310" s="141" t="n">
        <v>2089778292.54027</v>
      </c>
      <c r="M310" s="141" t="n">
        <v>1943493812.06245</v>
      </c>
      <c r="N310" s="141" t="n">
        <v>1807449245.21808</v>
      </c>
      <c r="O310" s="141" t="n">
        <v>1680927798.05281</v>
      </c>
      <c r="P310" s="141" t="n">
        <v>1563262852.18912</v>
      </c>
      <c r="Q310" s="141" t="n">
        <v>1453834452.53588</v>
      </c>
      <c r="R310" s="141" t="n">
        <v>1352066040.85837</v>
      </c>
      <c r="S310" s="141" t="n">
        <v>1257421417.99828</v>
      </c>
      <c r="T310" s="141" t="n">
        <v>1169401918.7384</v>
      </c>
      <c r="U310" s="141" t="n">
        <v>1087543784.42671</v>
      </c>
      <c r="V310" s="141" t="n">
        <v>1011415719.51684</v>
      </c>
      <c r="W310" s="141" t="n">
        <v>940616619.150666</v>
      </c>
      <c r="X310" s="141" t="n">
        <v>874773455.810119</v>
      </c>
      <c r="Y310" s="141" t="n">
        <v>813539313.903411</v>
      </c>
    </row>
    <row r="311" customFormat="false" ht="15" hidden="false" customHeight="false" outlineLevel="0" collapsed="false">
      <c r="A311" s="0" t="s">
        <v>1399</v>
      </c>
      <c r="B311" s="0" t="s">
        <v>2052</v>
      </c>
      <c r="C311" s="20" t="s">
        <v>390</v>
      </c>
      <c r="D311" s="20" t="s">
        <v>1400</v>
      </c>
      <c r="E311" s="141" t="n">
        <v>4899000000</v>
      </c>
      <c r="F311" s="141" t="n">
        <v>4654050000</v>
      </c>
      <c r="G311" s="141" t="n">
        <v>4328266500</v>
      </c>
      <c r="H311" s="141" t="n">
        <v>4025287845</v>
      </c>
      <c r="I311" s="141" t="n">
        <v>3743517695.85</v>
      </c>
      <c r="J311" s="141" t="n">
        <v>3481471457.1405</v>
      </c>
      <c r="K311" s="141" t="n">
        <v>3237768455.14067</v>
      </c>
      <c r="L311" s="141" t="n">
        <v>3011124663.28082</v>
      </c>
      <c r="M311" s="141" t="n">
        <v>2800345936.85116</v>
      </c>
      <c r="N311" s="141" t="n">
        <v>2604321721.27158</v>
      </c>
      <c r="O311" s="141" t="n">
        <v>2422019200.78257</v>
      </c>
      <c r="P311" s="141" t="n">
        <v>2252477856.72779</v>
      </c>
      <c r="Q311" s="141" t="n">
        <v>2094804406.75685</v>
      </c>
      <c r="R311" s="141" t="n">
        <v>1948168098.28387</v>
      </c>
      <c r="S311" s="141" t="n">
        <v>1811796331.404</v>
      </c>
      <c r="T311" s="141" t="n">
        <v>1684970588.20572</v>
      </c>
      <c r="U311" s="141" t="n">
        <v>1567022647.03132</v>
      </c>
      <c r="V311" s="141" t="n">
        <v>1457331061.73912</v>
      </c>
      <c r="W311" s="141" t="n">
        <v>1355317887.41739</v>
      </c>
      <c r="X311" s="141" t="n">
        <v>1260445635.29817</v>
      </c>
      <c r="Y311" s="141" t="n">
        <v>1172214440.8273</v>
      </c>
    </row>
    <row r="312" customFormat="false" ht="15" hidden="false" customHeight="false" outlineLevel="0" collapsed="false">
      <c r="A312" s="0" t="s">
        <v>1401</v>
      </c>
      <c r="B312" s="0" t="s">
        <v>2053</v>
      </c>
      <c r="C312" s="20" t="s">
        <v>390</v>
      </c>
      <c r="D312" s="20" t="s">
        <v>1402</v>
      </c>
      <c r="E312" s="141" t="n">
        <v>6399000000</v>
      </c>
      <c r="F312" s="141" t="n">
        <v>6079050000</v>
      </c>
      <c r="G312" s="141" t="n">
        <v>5653516500</v>
      </c>
      <c r="H312" s="141" t="n">
        <v>5257770345</v>
      </c>
      <c r="I312" s="141" t="n">
        <v>4889726420.85</v>
      </c>
      <c r="J312" s="141" t="n">
        <v>4547445571.3905</v>
      </c>
      <c r="K312" s="141" t="n">
        <v>4229124381.39317</v>
      </c>
      <c r="L312" s="141" t="n">
        <v>3933085674.69564</v>
      </c>
      <c r="M312" s="141" t="n">
        <v>3657769677.46695</v>
      </c>
      <c r="N312" s="141" t="n">
        <v>3401725800.04426</v>
      </c>
      <c r="O312" s="141" t="n">
        <v>3163604994.04117</v>
      </c>
      <c r="P312" s="141" t="n">
        <v>2942152644.45828</v>
      </c>
      <c r="Q312" s="141" t="n">
        <v>2736201959.3462</v>
      </c>
      <c r="R312" s="141" t="n">
        <v>2544667822.19197</v>
      </c>
      <c r="S312" s="141" t="n">
        <v>2366541074.63853</v>
      </c>
      <c r="T312" s="141" t="n">
        <v>2200883199.41384</v>
      </c>
      <c r="U312" s="141" t="n">
        <v>2046821375.45487</v>
      </c>
      <c r="V312" s="141" t="n">
        <v>1903543879.17303</v>
      </c>
      <c r="W312" s="141" t="n">
        <v>1770295807.63091</v>
      </c>
      <c r="X312" s="141" t="n">
        <v>1646375101.09675</v>
      </c>
      <c r="Y312" s="141" t="n">
        <v>1531128844.01998</v>
      </c>
    </row>
    <row r="313" customFormat="false" ht="15" hidden="false" customHeight="false" outlineLevel="0" collapsed="false">
      <c r="A313" s="0" t="s">
        <v>1403</v>
      </c>
      <c r="B313" s="0" t="s">
        <v>2054</v>
      </c>
      <c r="C313" s="20" t="s">
        <v>390</v>
      </c>
      <c r="D313" s="20" t="s">
        <v>1404</v>
      </c>
      <c r="E313" s="141" t="n">
        <v>8929000000</v>
      </c>
      <c r="F313" s="141" t="n">
        <v>8482550000</v>
      </c>
      <c r="G313" s="141" t="n">
        <v>7888771500</v>
      </c>
      <c r="H313" s="141" t="n">
        <v>7336557495</v>
      </c>
      <c r="I313" s="141" t="n">
        <v>6822998470.35</v>
      </c>
      <c r="J313" s="141" t="n">
        <v>6345388577.4255</v>
      </c>
      <c r="K313" s="141" t="n">
        <v>5901211377.00572</v>
      </c>
      <c r="L313" s="141" t="n">
        <v>5488126580.61532</v>
      </c>
      <c r="M313" s="141" t="n">
        <v>5103957719.97224</v>
      </c>
      <c r="N313" s="141" t="n">
        <v>4746680679.57419</v>
      </c>
      <c r="O313" s="141" t="n">
        <v>4414413032.00399</v>
      </c>
      <c r="P313" s="141" t="n">
        <v>4105404119.76371</v>
      </c>
      <c r="Q313" s="141" t="n">
        <v>3818025831.38025</v>
      </c>
      <c r="R313" s="141" t="n">
        <v>3550764023.18364</v>
      </c>
      <c r="S313" s="141" t="n">
        <v>3302210541.56078</v>
      </c>
      <c r="T313" s="141" t="n">
        <v>3071055803.65153</v>
      </c>
      <c r="U313" s="141" t="n">
        <v>2856081897.39592</v>
      </c>
      <c r="V313" s="141" t="n">
        <v>2656156164.57821</v>
      </c>
      <c r="W313" s="141" t="n">
        <v>2470225233.05773</v>
      </c>
      <c r="X313" s="141" t="n">
        <v>2297309466.74369</v>
      </c>
      <c r="Y313" s="141" t="n">
        <v>2136497804.07163</v>
      </c>
    </row>
    <row r="314" customFormat="false" ht="15" hidden="false" customHeight="false" outlineLevel="0" collapsed="false">
      <c r="A314" s="0" t="s">
        <v>1405</v>
      </c>
      <c r="B314" s="0" t="s">
        <v>2055</v>
      </c>
      <c r="C314" s="20" t="s">
        <v>390</v>
      </c>
      <c r="D314" s="20" t="s">
        <v>1406</v>
      </c>
      <c r="E314" s="141" t="n">
        <v>881000000</v>
      </c>
      <c r="F314" s="141" t="n">
        <v>836950000</v>
      </c>
      <c r="G314" s="141" t="n">
        <v>778363500</v>
      </c>
      <c r="H314" s="141" t="n">
        <v>723878055</v>
      </c>
      <c r="I314" s="141" t="n">
        <v>673206591.15</v>
      </c>
      <c r="J314" s="141" t="n">
        <v>626082129.7695</v>
      </c>
      <c r="K314" s="141" t="n">
        <v>582256380.685635</v>
      </c>
      <c r="L314" s="141" t="n">
        <v>541498434.037641</v>
      </c>
      <c r="M314" s="141" t="n">
        <v>503593543.655006</v>
      </c>
      <c r="N314" s="141" t="n">
        <v>468341995.599156</v>
      </c>
      <c r="O314" s="141" t="n">
        <v>435558055.907215</v>
      </c>
      <c r="P314" s="141" t="n">
        <v>405068991.99371</v>
      </c>
      <c r="Q314" s="141" t="n">
        <v>376714162.55415</v>
      </c>
      <c r="R314" s="141" t="n">
        <v>350344171.175359</v>
      </c>
      <c r="S314" s="141" t="n">
        <v>325820079.193084</v>
      </c>
      <c r="T314" s="141" t="n">
        <v>303012673.649568</v>
      </c>
      <c r="U314" s="141" t="n">
        <v>281801786.494099</v>
      </c>
      <c r="V314" s="141" t="n">
        <v>262075661.439512</v>
      </c>
      <c r="W314" s="141" t="n">
        <v>243730365.138746</v>
      </c>
      <c r="X314" s="141" t="n">
        <v>226669239.579034</v>
      </c>
      <c r="Y314" s="141" t="n">
        <v>210802392.808501</v>
      </c>
    </row>
    <row r="315" customFormat="false" ht="15" hidden="false" customHeight="false" outlineLevel="0" collapsed="false">
      <c r="A315" s="0" t="s">
        <v>1407</v>
      </c>
      <c r="B315" s="0" t="s">
        <v>2056</v>
      </c>
      <c r="C315" s="20" t="s">
        <v>390</v>
      </c>
      <c r="D315" s="20" t="s">
        <v>1408</v>
      </c>
      <c r="E315" s="141" t="n">
        <v>899000000</v>
      </c>
      <c r="F315" s="141" t="n">
        <v>854050000</v>
      </c>
      <c r="G315" s="141" t="n">
        <v>794266500</v>
      </c>
      <c r="H315" s="141" t="n">
        <v>738667845</v>
      </c>
      <c r="I315" s="141" t="n">
        <v>686961095.85</v>
      </c>
      <c r="J315" s="141" t="n">
        <v>638873819.1405</v>
      </c>
      <c r="K315" s="141" t="n">
        <v>594152651.800665</v>
      </c>
      <c r="L315" s="141" t="n">
        <v>552561966.174619</v>
      </c>
      <c r="M315" s="141" t="n">
        <v>513882628.542395</v>
      </c>
      <c r="N315" s="141" t="n">
        <v>477910844.544428</v>
      </c>
      <c r="O315" s="141" t="n">
        <v>444457085.426318</v>
      </c>
      <c r="P315" s="141" t="n">
        <v>413345089.446476</v>
      </c>
      <c r="Q315" s="141" t="n">
        <v>384410933.185222</v>
      </c>
      <c r="R315" s="141" t="n">
        <v>357502167.862257</v>
      </c>
      <c r="S315" s="141" t="n">
        <v>332477016.111899</v>
      </c>
      <c r="T315" s="141" t="n">
        <v>309203624.984066</v>
      </c>
      <c r="U315" s="141" t="n">
        <v>287559371.235181</v>
      </c>
      <c r="V315" s="141" t="n">
        <v>267430215.248719</v>
      </c>
      <c r="W315" s="141" t="n">
        <v>248710100.181308</v>
      </c>
      <c r="X315" s="141" t="n">
        <v>231300393.168617</v>
      </c>
      <c r="Y315" s="141" t="n">
        <v>215109365.646814</v>
      </c>
    </row>
    <row r="316" customFormat="false" ht="15" hidden="false" customHeight="false" outlineLevel="0" collapsed="false">
      <c r="A316" s="0" t="s">
        <v>1409</v>
      </c>
      <c r="B316" s="0" t="s">
        <v>2057</v>
      </c>
      <c r="C316" s="20" t="s">
        <v>392</v>
      </c>
      <c r="D316" s="20" t="s">
        <v>1410</v>
      </c>
      <c r="E316" s="141" t="n">
        <v>1158280000</v>
      </c>
      <c r="F316" s="141" t="n">
        <v>1100366000</v>
      </c>
      <c r="G316" s="141" t="n">
        <v>1023340380</v>
      </c>
      <c r="H316" s="141" t="n">
        <v>951706553.4</v>
      </c>
      <c r="I316" s="141" t="n">
        <v>885087094.662</v>
      </c>
      <c r="J316" s="141" t="n">
        <v>823130998.03566</v>
      </c>
      <c r="K316" s="141" t="n">
        <v>765511828.173164</v>
      </c>
      <c r="L316" s="141" t="n">
        <v>711926000.201043</v>
      </c>
      <c r="M316" s="141" t="n">
        <v>662091180.18697</v>
      </c>
      <c r="N316" s="141" t="n">
        <v>615744797.573882</v>
      </c>
      <c r="O316" s="141" t="n">
        <v>572642661.74371</v>
      </c>
      <c r="P316" s="141" t="n">
        <v>532557675.421651</v>
      </c>
      <c r="Q316" s="141" t="n">
        <v>495278638.142135</v>
      </c>
      <c r="R316" s="141" t="n">
        <v>460609133.472186</v>
      </c>
      <c r="S316" s="141" t="n">
        <v>428366494.129133</v>
      </c>
      <c r="T316" s="141" t="n">
        <v>398380839.540093</v>
      </c>
      <c r="U316" s="141" t="n">
        <v>370494180.772287</v>
      </c>
      <c r="V316" s="141" t="n">
        <v>344559588.118227</v>
      </c>
      <c r="W316" s="141" t="n">
        <v>320440416.949951</v>
      </c>
      <c r="X316" s="141" t="n">
        <v>298009587.763454</v>
      </c>
      <c r="Y316" s="141" t="n">
        <v>277148916.620012</v>
      </c>
    </row>
    <row r="317" customFormat="false" ht="15" hidden="false" customHeight="false" outlineLevel="0" collapsed="false">
      <c r="A317" s="0" t="s">
        <v>1411</v>
      </c>
      <c r="B317" s="0" t="s">
        <v>2058</v>
      </c>
      <c r="C317" s="20" t="s">
        <v>392</v>
      </c>
      <c r="D317" s="20" t="s">
        <v>1412</v>
      </c>
      <c r="E317" s="141" t="n">
        <v>1274200000</v>
      </c>
      <c r="F317" s="141" t="n">
        <v>1210490000</v>
      </c>
      <c r="G317" s="141" t="n">
        <v>1125755700</v>
      </c>
      <c r="H317" s="141" t="n">
        <v>1046952801</v>
      </c>
      <c r="I317" s="141" t="n">
        <v>973666104.93</v>
      </c>
      <c r="J317" s="141" t="n">
        <v>905509477.5849</v>
      </c>
      <c r="K317" s="141" t="n">
        <v>842123814.153957</v>
      </c>
      <c r="L317" s="141" t="n">
        <v>783175147.16318</v>
      </c>
      <c r="M317" s="141" t="n">
        <v>728352886.861758</v>
      </c>
      <c r="N317" s="141" t="n">
        <v>677368184.781435</v>
      </c>
      <c r="O317" s="141" t="n">
        <v>629952411.846734</v>
      </c>
      <c r="P317" s="141" t="n">
        <v>585855743.017463</v>
      </c>
      <c r="Q317" s="141" t="n">
        <v>544845841.006241</v>
      </c>
      <c r="R317" s="141" t="n">
        <v>506706632.135804</v>
      </c>
      <c r="S317" s="141" t="n">
        <v>471237167.886298</v>
      </c>
      <c r="T317" s="141" t="n">
        <v>438250566.134257</v>
      </c>
      <c r="U317" s="141" t="n">
        <v>407573026.504859</v>
      </c>
      <c r="V317" s="141" t="n">
        <v>379042914.649519</v>
      </c>
      <c r="W317" s="141" t="n">
        <v>352509910.624052</v>
      </c>
      <c r="X317" s="141" t="n">
        <v>327834216.880369</v>
      </c>
      <c r="Y317" s="141" t="n">
        <v>304885821.698743</v>
      </c>
    </row>
    <row r="318" customFormat="false" ht="15" hidden="false" customHeight="false" outlineLevel="0" collapsed="false">
      <c r="A318" s="0" t="s">
        <v>1413</v>
      </c>
      <c r="B318" s="0" t="s">
        <v>2059</v>
      </c>
      <c r="C318" s="20" t="s">
        <v>392</v>
      </c>
      <c r="D318" s="20" t="s">
        <v>1414</v>
      </c>
      <c r="E318" s="141" t="n">
        <v>1203360000</v>
      </c>
      <c r="F318" s="141" t="n">
        <v>1143192000</v>
      </c>
      <c r="G318" s="141" t="n">
        <v>1063168560</v>
      </c>
      <c r="H318" s="141" t="n">
        <v>988746760.8</v>
      </c>
      <c r="I318" s="141" t="n">
        <v>919534487.544</v>
      </c>
      <c r="J318" s="141" t="n">
        <v>855167073.41592</v>
      </c>
      <c r="K318" s="141" t="n">
        <v>795305378.276806</v>
      </c>
      <c r="L318" s="141" t="n">
        <v>739634001.797429</v>
      </c>
      <c r="M318" s="141" t="n">
        <v>687859621.671609</v>
      </c>
      <c r="N318" s="141" t="n">
        <v>639709448.154597</v>
      </c>
      <c r="O318" s="141" t="n">
        <v>594929786.783775</v>
      </c>
      <c r="P318" s="141" t="n">
        <v>553284701.708911</v>
      </c>
      <c r="Q318" s="141" t="n">
        <v>514554772.589287</v>
      </c>
      <c r="R318" s="141" t="n">
        <v>478535938.508037</v>
      </c>
      <c r="S318" s="141" t="n">
        <v>445038422.812474</v>
      </c>
      <c r="T318" s="141" t="n">
        <v>413885733.215601</v>
      </c>
      <c r="U318" s="141" t="n">
        <v>384913731.890509</v>
      </c>
      <c r="V318" s="141" t="n">
        <v>357969770.658174</v>
      </c>
      <c r="W318" s="141" t="n">
        <v>332911886.712101</v>
      </c>
      <c r="X318" s="141" t="n">
        <v>309608054.642254</v>
      </c>
      <c r="Y318" s="141" t="n">
        <v>287935490.817297</v>
      </c>
    </row>
    <row r="319" customFormat="false" ht="15" hidden="false" customHeight="false" outlineLevel="0" collapsed="false">
      <c r="A319" s="0" t="s">
        <v>1415</v>
      </c>
      <c r="B319" s="0" t="s">
        <v>2060</v>
      </c>
      <c r="C319" s="20" t="s">
        <v>392</v>
      </c>
      <c r="D319" s="20" t="s">
        <v>1416</v>
      </c>
      <c r="E319" s="141" t="n">
        <v>1254880000</v>
      </c>
      <c r="F319" s="141" t="n">
        <v>1192136000</v>
      </c>
      <c r="G319" s="141" t="n">
        <v>1108686480</v>
      </c>
      <c r="H319" s="141" t="n">
        <v>1031078426.4</v>
      </c>
      <c r="I319" s="141" t="n">
        <v>958902936.552</v>
      </c>
      <c r="J319" s="141" t="n">
        <v>891779730.99336</v>
      </c>
      <c r="K319" s="141" t="n">
        <v>829355149.823825</v>
      </c>
      <c r="L319" s="141" t="n">
        <v>771300289.336157</v>
      </c>
      <c r="M319" s="141" t="n">
        <v>717309269.082626</v>
      </c>
      <c r="N319" s="141" t="n">
        <v>667097620.246843</v>
      </c>
      <c r="O319" s="141" t="n">
        <v>620400786.829564</v>
      </c>
      <c r="P319" s="141" t="n">
        <v>576972731.751494</v>
      </c>
      <c r="Q319" s="141" t="n">
        <v>536584640.52889</v>
      </c>
      <c r="R319" s="141" t="n">
        <v>499023715.691867</v>
      </c>
      <c r="S319" s="141" t="n">
        <v>464092055.593437</v>
      </c>
      <c r="T319" s="141" t="n">
        <v>431605611.701896</v>
      </c>
      <c r="U319" s="141" t="n">
        <v>401393218.882763</v>
      </c>
      <c r="V319" s="141" t="n">
        <v>373295693.56097</v>
      </c>
      <c r="W319" s="141" t="n">
        <v>347164995.011702</v>
      </c>
      <c r="X319" s="141" t="n">
        <v>322863445.360883</v>
      </c>
      <c r="Y319" s="141" t="n">
        <v>300263004.185621</v>
      </c>
    </row>
    <row r="320" customFormat="false" ht="15" hidden="false" customHeight="false" outlineLevel="0" collapsed="false">
      <c r="A320" s="0" t="s">
        <v>1417</v>
      </c>
      <c r="B320" s="0" t="s">
        <v>2061</v>
      </c>
      <c r="C320" s="20" t="s">
        <v>392</v>
      </c>
      <c r="D320" s="20" t="s">
        <v>1418</v>
      </c>
      <c r="E320" s="141" t="n">
        <v>1380000000</v>
      </c>
      <c r="F320" s="141" t="n">
        <v>1311000000</v>
      </c>
      <c r="G320" s="141" t="n">
        <v>1219230000</v>
      </c>
      <c r="H320" s="141" t="n">
        <v>1133883900</v>
      </c>
      <c r="I320" s="141" t="n">
        <v>1054512027</v>
      </c>
      <c r="J320" s="141" t="n">
        <v>980696185.11</v>
      </c>
      <c r="K320" s="141" t="n">
        <v>912047452.1523</v>
      </c>
      <c r="L320" s="141" t="n">
        <v>848204130.501639</v>
      </c>
      <c r="M320" s="141" t="n">
        <v>788829841.366525</v>
      </c>
      <c r="N320" s="141" t="n">
        <v>733611752.470868</v>
      </c>
      <c r="O320" s="141" t="n">
        <v>682258929.797907</v>
      </c>
      <c r="P320" s="141" t="n">
        <v>634500804.712054</v>
      </c>
      <c r="Q320" s="141" t="n">
        <v>590085748.38221</v>
      </c>
      <c r="R320" s="141" t="n">
        <v>548779745.995455</v>
      </c>
      <c r="S320" s="141" t="n">
        <v>510365163.775773</v>
      </c>
      <c r="T320" s="141" t="n">
        <v>474639602.311469</v>
      </c>
      <c r="U320" s="141" t="n">
        <v>441414830.149666</v>
      </c>
      <c r="V320" s="141" t="n">
        <v>410515792.03919</v>
      </c>
      <c r="W320" s="141" t="n">
        <v>381779686.596446</v>
      </c>
      <c r="X320" s="141" t="n">
        <v>355055108.534695</v>
      </c>
      <c r="Y320" s="141" t="n">
        <v>330201250.937267</v>
      </c>
    </row>
    <row r="321" customFormat="false" ht="15" hidden="false" customHeight="false" outlineLevel="0" collapsed="false">
      <c r="A321" s="0" t="s">
        <v>1419</v>
      </c>
      <c r="B321" s="0" t="s">
        <v>2062</v>
      </c>
      <c r="C321" s="20" t="s">
        <v>392</v>
      </c>
      <c r="D321" s="20" t="s">
        <v>1420</v>
      </c>
      <c r="E321" s="141" t="n">
        <v>1051560000</v>
      </c>
      <c r="F321" s="141" t="n">
        <v>998982000</v>
      </c>
      <c r="G321" s="141" t="n">
        <v>929053260</v>
      </c>
      <c r="H321" s="141" t="n">
        <v>864019531.8</v>
      </c>
      <c r="I321" s="141" t="n">
        <v>803538164.574</v>
      </c>
      <c r="J321" s="141" t="n">
        <v>747290493.05382</v>
      </c>
      <c r="K321" s="141" t="n">
        <v>694980158.540053</v>
      </c>
      <c r="L321" s="141" t="n">
        <v>646331547.442249</v>
      </c>
      <c r="M321" s="141" t="n">
        <v>601088339.121292</v>
      </c>
      <c r="N321" s="141" t="n">
        <v>559012155.382801</v>
      </c>
      <c r="O321" s="141" t="n">
        <v>519881304.506005</v>
      </c>
      <c r="P321" s="141" t="n">
        <v>483489613.190585</v>
      </c>
      <c r="Q321" s="141" t="n">
        <v>449645340.267244</v>
      </c>
      <c r="R321" s="141" t="n">
        <v>418170166.448537</v>
      </c>
      <c r="S321" s="141" t="n">
        <v>388898254.797139</v>
      </c>
      <c r="T321" s="141" t="n">
        <v>361675376.96134</v>
      </c>
      <c r="U321" s="141" t="n">
        <v>336358100.574046</v>
      </c>
      <c r="V321" s="141" t="n">
        <v>312813033.533863</v>
      </c>
      <c r="W321" s="141" t="n">
        <v>290916121.186492</v>
      </c>
      <c r="X321" s="141" t="n">
        <v>270551992.703438</v>
      </c>
      <c r="Y321" s="141" t="n">
        <v>251613353.214197</v>
      </c>
    </row>
    <row r="322" customFormat="false" ht="15" hidden="false" customHeight="false" outlineLevel="0" collapsed="false">
      <c r="A322" s="0" t="s">
        <v>1421</v>
      </c>
      <c r="B322" s="0" t="s">
        <v>2063</v>
      </c>
      <c r="C322" s="20" t="s">
        <v>392</v>
      </c>
      <c r="D322" s="20" t="s">
        <v>1422</v>
      </c>
      <c r="E322" s="141" t="n">
        <v>1156440000</v>
      </c>
      <c r="F322" s="141" t="n">
        <v>1098618000</v>
      </c>
      <c r="G322" s="141" t="n">
        <v>1021714740</v>
      </c>
      <c r="H322" s="141" t="n">
        <v>950194708.2</v>
      </c>
      <c r="I322" s="141" t="n">
        <v>883681078.626</v>
      </c>
      <c r="J322" s="141" t="n">
        <v>821823403.12218</v>
      </c>
      <c r="K322" s="141" t="n">
        <v>764295764.903628</v>
      </c>
      <c r="L322" s="141" t="n">
        <v>710795061.360374</v>
      </c>
      <c r="M322" s="141" t="n">
        <v>661039407.065148</v>
      </c>
      <c r="N322" s="141" t="n">
        <v>614766648.570587</v>
      </c>
      <c r="O322" s="141" t="n">
        <v>571732983.170646</v>
      </c>
      <c r="P322" s="141" t="n">
        <v>531711674.348701</v>
      </c>
      <c r="Q322" s="141" t="n">
        <v>494491857.144292</v>
      </c>
      <c r="R322" s="141" t="n">
        <v>459877427.144192</v>
      </c>
      <c r="S322" s="141" t="n">
        <v>427686007.244098</v>
      </c>
      <c r="T322" s="141" t="n">
        <v>397747986.737011</v>
      </c>
      <c r="U322" s="141" t="n">
        <v>369905627.66542</v>
      </c>
      <c r="V322" s="141" t="n">
        <v>344012233.728841</v>
      </c>
      <c r="W322" s="141" t="n">
        <v>319931377.367822</v>
      </c>
      <c r="X322" s="141" t="n">
        <v>297536180.952075</v>
      </c>
      <c r="Y322" s="141" t="n">
        <v>276708648.285429</v>
      </c>
    </row>
    <row r="323" customFormat="false" ht="15" hidden="false" customHeight="false" outlineLevel="0" collapsed="false">
      <c r="A323" s="0" t="s">
        <v>1423</v>
      </c>
      <c r="B323" s="0" t="s">
        <v>2064</v>
      </c>
      <c r="C323" s="20" t="s">
        <v>392</v>
      </c>
      <c r="D323" s="20" t="s">
        <v>1424</v>
      </c>
      <c r="E323" s="141" t="n">
        <v>1156440000</v>
      </c>
      <c r="F323" s="141" t="n">
        <v>1098618000</v>
      </c>
      <c r="G323" s="141" t="n">
        <v>1021714740</v>
      </c>
      <c r="H323" s="141" t="n">
        <v>950194708.2</v>
      </c>
      <c r="I323" s="141" t="n">
        <v>883681078.626</v>
      </c>
      <c r="J323" s="141" t="n">
        <v>821823403.12218</v>
      </c>
      <c r="K323" s="141" t="n">
        <v>764295764.903628</v>
      </c>
      <c r="L323" s="141" t="n">
        <v>710795061.360374</v>
      </c>
      <c r="M323" s="141" t="n">
        <v>661039407.065148</v>
      </c>
      <c r="N323" s="141" t="n">
        <v>614766648.570587</v>
      </c>
      <c r="O323" s="141" t="n">
        <v>571732983.170646</v>
      </c>
      <c r="P323" s="141" t="n">
        <v>531711674.348701</v>
      </c>
      <c r="Q323" s="141" t="n">
        <v>494491857.144292</v>
      </c>
      <c r="R323" s="141" t="n">
        <v>459877427.144192</v>
      </c>
      <c r="S323" s="141" t="n">
        <v>427686007.244098</v>
      </c>
      <c r="T323" s="141" t="n">
        <v>397747986.737011</v>
      </c>
      <c r="U323" s="141" t="n">
        <v>369905627.66542</v>
      </c>
      <c r="V323" s="141" t="n">
        <v>344012233.728841</v>
      </c>
      <c r="W323" s="141" t="n">
        <v>319931377.367822</v>
      </c>
      <c r="X323" s="141" t="n">
        <v>297536180.952075</v>
      </c>
      <c r="Y323" s="141" t="n">
        <v>276708648.285429</v>
      </c>
    </row>
    <row r="324" customFormat="false" ht="15" hidden="false" customHeight="false" outlineLevel="0" collapsed="false">
      <c r="A324" s="0" t="s">
        <v>1425</v>
      </c>
      <c r="B324" s="0" t="s">
        <v>2065</v>
      </c>
      <c r="C324" s="20" t="s">
        <v>392</v>
      </c>
      <c r="D324" s="20" t="s">
        <v>1426</v>
      </c>
      <c r="E324" s="141" t="n">
        <v>1051560000</v>
      </c>
      <c r="F324" s="141" t="n">
        <v>998982000</v>
      </c>
      <c r="G324" s="141" t="n">
        <v>929053260</v>
      </c>
      <c r="H324" s="141" t="n">
        <v>864019531.8</v>
      </c>
      <c r="I324" s="141" t="n">
        <v>803538164.574</v>
      </c>
      <c r="J324" s="141" t="n">
        <v>747290493.05382</v>
      </c>
      <c r="K324" s="141" t="n">
        <v>694980158.540053</v>
      </c>
      <c r="L324" s="141" t="n">
        <v>646331547.442249</v>
      </c>
      <c r="M324" s="141" t="n">
        <v>601088339.121292</v>
      </c>
      <c r="N324" s="141" t="n">
        <v>559012155.382801</v>
      </c>
      <c r="O324" s="141" t="n">
        <v>519881304.506005</v>
      </c>
      <c r="P324" s="141" t="n">
        <v>483489613.190585</v>
      </c>
      <c r="Q324" s="141" t="n">
        <v>449645340.267244</v>
      </c>
      <c r="R324" s="141" t="n">
        <v>418170166.448537</v>
      </c>
      <c r="S324" s="141" t="n">
        <v>388898254.797139</v>
      </c>
      <c r="T324" s="141" t="n">
        <v>361675376.96134</v>
      </c>
      <c r="U324" s="141" t="n">
        <v>336358100.574046</v>
      </c>
      <c r="V324" s="141" t="n">
        <v>312813033.533863</v>
      </c>
      <c r="W324" s="141" t="n">
        <v>290916121.186492</v>
      </c>
      <c r="X324" s="141" t="n">
        <v>270551992.703438</v>
      </c>
      <c r="Y324" s="141" t="n">
        <v>251613353.214197</v>
      </c>
    </row>
    <row r="325" customFormat="false" ht="15" hidden="false" customHeight="false" outlineLevel="0" collapsed="false">
      <c r="A325" s="0" t="s">
        <v>1427</v>
      </c>
      <c r="B325" s="0" t="s">
        <v>2066</v>
      </c>
      <c r="C325" s="20" t="s">
        <v>392</v>
      </c>
      <c r="D325" s="20" t="s">
        <v>1428</v>
      </c>
      <c r="E325" s="141" t="n">
        <v>858360000</v>
      </c>
      <c r="F325" s="141" t="n">
        <v>815442000</v>
      </c>
      <c r="G325" s="141" t="n">
        <v>758361060</v>
      </c>
      <c r="H325" s="141" t="n">
        <v>705275785.8</v>
      </c>
      <c r="I325" s="141" t="n">
        <v>655906480.794</v>
      </c>
      <c r="J325" s="141" t="n">
        <v>609993027.13842</v>
      </c>
      <c r="K325" s="141" t="n">
        <v>567293515.238731</v>
      </c>
      <c r="L325" s="141" t="n">
        <v>527582969.17202</v>
      </c>
      <c r="M325" s="141" t="n">
        <v>490652161.329978</v>
      </c>
      <c r="N325" s="141" t="n">
        <v>456306510.03688</v>
      </c>
      <c r="O325" s="141" t="n">
        <v>424365054.334298</v>
      </c>
      <c r="P325" s="141" t="n">
        <v>394659500.530897</v>
      </c>
      <c r="Q325" s="141" t="n">
        <v>367033335.493735</v>
      </c>
      <c r="R325" s="141" t="n">
        <v>341341002.009173</v>
      </c>
      <c r="S325" s="141" t="n">
        <v>317447131.868531</v>
      </c>
      <c r="T325" s="141" t="n">
        <v>295225832.637734</v>
      </c>
      <c r="U325" s="141" t="n">
        <v>274560024.353093</v>
      </c>
      <c r="V325" s="141" t="n">
        <v>255340822.648376</v>
      </c>
      <c r="W325" s="141" t="n">
        <v>237466965.06299</v>
      </c>
      <c r="X325" s="141" t="n">
        <v>220844277.50858</v>
      </c>
      <c r="Y325" s="141" t="n">
        <v>205385178.08298</v>
      </c>
    </row>
    <row r="326" customFormat="false" ht="15" hidden="false" customHeight="false" outlineLevel="0" collapsed="false">
      <c r="A326" s="0" t="s">
        <v>1429</v>
      </c>
      <c r="B326" s="0" t="s">
        <v>2067</v>
      </c>
      <c r="C326" s="20" t="s">
        <v>394</v>
      </c>
      <c r="D326" s="20" t="s">
        <v>1430</v>
      </c>
      <c r="E326" s="141" t="n">
        <v>548000000</v>
      </c>
      <c r="F326" s="141" t="n">
        <v>520600000</v>
      </c>
      <c r="G326" s="141" t="n">
        <v>484158000</v>
      </c>
      <c r="H326" s="141" t="n">
        <v>450266940</v>
      </c>
      <c r="I326" s="141" t="n">
        <v>418748254.2</v>
      </c>
      <c r="J326" s="141" t="n">
        <v>389435876.406</v>
      </c>
      <c r="K326" s="141" t="n">
        <v>362175365.05758</v>
      </c>
      <c r="L326" s="141" t="n">
        <v>336823089.503549</v>
      </c>
      <c r="M326" s="141" t="n">
        <v>313245473.238301</v>
      </c>
      <c r="N326" s="141" t="n">
        <v>291318290.11162</v>
      </c>
      <c r="O326" s="141" t="n">
        <v>270926009.803807</v>
      </c>
      <c r="P326" s="141" t="n">
        <v>251961189.11754</v>
      </c>
      <c r="Q326" s="141" t="n">
        <v>234323905.879312</v>
      </c>
      <c r="R326" s="141" t="n">
        <v>217921232.46776</v>
      </c>
      <c r="S326" s="141" t="n">
        <v>202666746.195017</v>
      </c>
      <c r="T326" s="141" t="n">
        <v>188480073.961366</v>
      </c>
      <c r="U326" s="141" t="n">
        <v>175286468.78407</v>
      </c>
      <c r="V326" s="141" t="n">
        <v>163016415.969186</v>
      </c>
      <c r="W326" s="141" t="n">
        <v>151605266.851343</v>
      </c>
      <c r="X326" s="141" t="n">
        <v>140992898.171749</v>
      </c>
      <c r="Y326" s="141" t="n">
        <v>131123395.299726</v>
      </c>
    </row>
    <row r="327" customFormat="false" ht="15" hidden="false" customHeight="false" outlineLevel="0" collapsed="false">
      <c r="A327" s="0" t="s">
        <v>1431</v>
      </c>
      <c r="B327" s="0" t="s">
        <v>2068</v>
      </c>
      <c r="C327" s="20" t="s">
        <v>394</v>
      </c>
      <c r="D327" s="20" t="s">
        <v>1432</v>
      </c>
      <c r="E327" s="141" t="n">
        <v>498000000</v>
      </c>
      <c r="F327" s="141" t="n">
        <v>473100000</v>
      </c>
      <c r="G327" s="141" t="n">
        <v>439983000</v>
      </c>
      <c r="H327" s="141" t="n">
        <v>409184190</v>
      </c>
      <c r="I327" s="141" t="n">
        <v>380541296.7</v>
      </c>
      <c r="J327" s="141" t="n">
        <v>353903405.931</v>
      </c>
      <c r="K327" s="141" t="n">
        <v>329130167.51583</v>
      </c>
      <c r="L327" s="141" t="n">
        <v>306091055.789722</v>
      </c>
      <c r="M327" s="141" t="n">
        <v>284664681.884441</v>
      </c>
      <c r="N327" s="141" t="n">
        <v>264738154.152531</v>
      </c>
      <c r="O327" s="141" t="n">
        <v>246206483.361853</v>
      </c>
      <c r="P327" s="141" t="n">
        <v>228972029.526524</v>
      </c>
      <c r="Q327" s="141" t="n">
        <v>212943987.459667</v>
      </c>
      <c r="R327" s="141" t="n">
        <v>198037908.33749</v>
      </c>
      <c r="S327" s="141" t="n">
        <v>184175254.753866</v>
      </c>
      <c r="T327" s="141" t="n">
        <v>171282986.921095</v>
      </c>
      <c r="U327" s="141" t="n">
        <v>159293177.836619</v>
      </c>
      <c r="V327" s="141" t="n">
        <v>148142655.388055</v>
      </c>
      <c r="W327" s="141" t="n">
        <v>137772669.510892</v>
      </c>
      <c r="X327" s="141" t="n">
        <v>128128582.645129</v>
      </c>
      <c r="Y327" s="141" t="n">
        <v>119159581.85997</v>
      </c>
    </row>
    <row r="328" customFormat="false" ht="15" hidden="false" customHeight="false" outlineLevel="0" collapsed="false">
      <c r="A328" s="0" t="s">
        <v>1433</v>
      </c>
      <c r="B328" s="0" t="s">
        <v>2069</v>
      </c>
      <c r="C328" s="20" t="s">
        <v>394</v>
      </c>
      <c r="D328" s="20" t="s">
        <v>1434</v>
      </c>
      <c r="E328" s="141" t="n">
        <v>468000000</v>
      </c>
      <c r="F328" s="141" t="n">
        <v>444600000</v>
      </c>
      <c r="G328" s="141" t="n">
        <v>413478000</v>
      </c>
      <c r="H328" s="141" t="n">
        <v>384534540</v>
      </c>
      <c r="I328" s="141" t="n">
        <v>357617122.2</v>
      </c>
      <c r="J328" s="141" t="n">
        <v>332583923.646</v>
      </c>
      <c r="K328" s="141" t="n">
        <v>309303048.99078</v>
      </c>
      <c r="L328" s="141" t="n">
        <v>287651835.561426</v>
      </c>
      <c r="M328" s="141" t="n">
        <v>267516207.072126</v>
      </c>
      <c r="N328" s="141" t="n">
        <v>248790072.577077</v>
      </c>
      <c r="O328" s="141" t="n">
        <v>231374767.496682</v>
      </c>
      <c r="P328" s="141" t="n">
        <v>215178533.771914</v>
      </c>
      <c r="Q328" s="141" t="n">
        <v>200116036.40788</v>
      </c>
      <c r="R328" s="141" t="n">
        <v>186107913.859328</v>
      </c>
      <c r="S328" s="141" t="n">
        <v>173080359.889175</v>
      </c>
      <c r="T328" s="141" t="n">
        <v>160964734.696933</v>
      </c>
      <c r="U328" s="141" t="n">
        <v>149697203.268148</v>
      </c>
      <c r="V328" s="141" t="n">
        <v>139218399.039377</v>
      </c>
      <c r="W328" s="141" t="n">
        <v>129473111.106621</v>
      </c>
      <c r="X328" s="141" t="n">
        <v>120409993.329158</v>
      </c>
      <c r="Y328" s="141" t="n">
        <v>111981293.796117</v>
      </c>
    </row>
    <row r="329" customFormat="false" ht="15" hidden="false" customHeight="false" outlineLevel="0" collapsed="false">
      <c r="A329" s="0" t="s">
        <v>1435</v>
      </c>
      <c r="B329" s="0" t="s">
        <v>2070</v>
      </c>
      <c r="C329" s="20" t="s">
        <v>394</v>
      </c>
      <c r="D329" s="20" t="s">
        <v>1436</v>
      </c>
      <c r="E329" s="141" t="n">
        <v>850000000</v>
      </c>
      <c r="F329" s="141" t="n">
        <v>807500000</v>
      </c>
      <c r="G329" s="141" t="n">
        <v>750975000</v>
      </c>
      <c r="H329" s="141" t="n">
        <v>698406750</v>
      </c>
      <c r="I329" s="141" t="n">
        <v>649518277.5</v>
      </c>
      <c r="J329" s="141" t="n">
        <v>604051998.075</v>
      </c>
      <c r="K329" s="141" t="n">
        <v>561768358.20975</v>
      </c>
      <c r="L329" s="141" t="n">
        <v>522444573.135068</v>
      </c>
      <c r="M329" s="141" t="n">
        <v>485873453.015613</v>
      </c>
      <c r="N329" s="141" t="n">
        <v>451862311.30452</v>
      </c>
      <c r="O329" s="141" t="n">
        <v>420231949.513204</v>
      </c>
      <c r="P329" s="141" t="n">
        <v>390815713.047279</v>
      </c>
      <c r="Q329" s="141" t="n">
        <v>363458613.13397</v>
      </c>
      <c r="R329" s="141" t="n">
        <v>338016510.214592</v>
      </c>
      <c r="S329" s="141" t="n">
        <v>314355354.499571</v>
      </c>
      <c r="T329" s="141" t="n">
        <v>292350479.684601</v>
      </c>
      <c r="U329" s="141" t="n">
        <v>271885946.106679</v>
      </c>
      <c r="V329" s="141" t="n">
        <v>252853929.879211</v>
      </c>
      <c r="W329" s="141" t="n">
        <v>235154154.787666</v>
      </c>
      <c r="X329" s="141" t="n">
        <v>218693363.95253</v>
      </c>
      <c r="Y329" s="141" t="n">
        <v>203384828.475853</v>
      </c>
    </row>
    <row r="330" customFormat="false" ht="15" hidden="false" customHeight="false" outlineLevel="0" collapsed="false">
      <c r="A330" s="0" t="s">
        <v>1437</v>
      </c>
      <c r="B330" s="0" t="s">
        <v>2071</v>
      </c>
      <c r="C330" s="20" t="s">
        <v>394</v>
      </c>
      <c r="D330" s="20" t="s">
        <v>1438</v>
      </c>
      <c r="E330" s="141" t="n">
        <v>860000000</v>
      </c>
      <c r="F330" s="141" t="n">
        <v>817000000</v>
      </c>
      <c r="G330" s="141" t="n">
        <v>759810000</v>
      </c>
      <c r="H330" s="141" t="n">
        <v>706623300</v>
      </c>
      <c r="I330" s="141" t="n">
        <v>657159669</v>
      </c>
      <c r="J330" s="141" t="n">
        <v>611158492.17</v>
      </c>
      <c r="K330" s="141" t="n">
        <v>568377397.7181</v>
      </c>
      <c r="L330" s="141" t="n">
        <v>528590979.877833</v>
      </c>
      <c r="M330" s="141" t="n">
        <v>491589611.286385</v>
      </c>
      <c r="N330" s="141" t="n">
        <v>457178338.496338</v>
      </c>
      <c r="O330" s="141" t="n">
        <v>425175854.801594</v>
      </c>
      <c r="P330" s="141" t="n">
        <v>395413544.965483</v>
      </c>
      <c r="Q330" s="141" t="n">
        <v>367734596.817899</v>
      </c>
      <c r="R330" s="141" t="n">
        <v>341993175.040646</v>
      </c>
      <c r="S330" s="141" t="n">
        <v>318053652.787801</v>
      </c>
      <c r="T330" s="141" t="n">
        <v>295789897.092655</v>
      </c>
      <c r="U330" s="141" t="n">
        <v>275084604.296169</v>
      </c>
      <c r="V330" s="141" t="n">
        <v>255828681.995437</v>
      </c>
      <c r="W330" s="141" t="n">
        <v>237920674.255756</v>
      </c>
      <c r="X330" s="141" t="n">
        <v>221266227.057853</v>
      </c>
      <c r="Y330" s="141" t="n">
        <v>205777591.163804</v>
      </c>
    </row>
    <row r="331" customFormat="false" ht="15" hidden="false" customHeight="false" outlineLevel="0" collapsed="false">
      <c r="A331" s="0" t="s">
        <v>1439</v>
      </c>
      <c r="B331" s="0" t="s">
        <v>2072</v>
      </c>
      <c r="C331" s="20" t="s">
        <v>394</v>
      </c>
      <c r="D331" s="20" t="s">
        <v>1440</v>
      </c>
      <c r="E331" s="141" t="n">
        <v>510000000</v>
      </c>
      <c r="F331" s="141" t="n">
        <v>484500000</v>
      </c>
      <c r="G331" s="141" t="n">
        <v>450585000</v>
      </c>
      <c r="H331" s="141" t="n">
        <v>419044050</v>
      </c>
      <c r="I331" s="141" t="n">
        <v>389710966.5</v>
      </c>
      <c r="J331" s="141" t="n">
        <v>362431198.845</v>
      </c>
      <c r="K331" s="141" t="n">
        <v>337061014.92585</v>
      </c>
      <c r="L331" s="141" t="n">
        <v>313466743.881041</v>
      </c>
      <c r="M331" s="141" t="n">
        <v>291524071.809368</v>
      </c>
      <c r="N331" s="141" t="n">
        <v>271117386.782712</v>
      </c>
      <c r="O331" s="141" t="n">
        <v>252139169.707922</v>
      </c>
      <c r="P331" s="141" t="n">
        <v>234489427.828368</v>
      </c>
      <c r="Q331" s="141" t="n">
        <v>218075167.880382</v>
      </c>
      <c r="R331" s="141" t="n">
        <v>202809906.128755</v>
      </c>
      <c r="S331" s="141" t="n">
        <v>188613212.699742</v>
      </c>
      <c r="T331" s="141" t="n">
        <v>175410287.81076</v>
      </c>
      <c r="U331" s="141" t="n">
        <v>163131567.664007</v>
      </c>
      <c r="V331" s="141" t="n">
        <v>151712357.927527</v>
      </c>
      <c r="W331" s="141" t="n">
        <v>141092492.8726</v>
      </c>
      <c r="X331" s="141" t="n">
        <v>131216018.371518</v>
      </c>
      <c r="Y331" s="141" t="n">
        <v>122030897.085512</v>
      </c>
    </row>
    <row r="332" customFormat="false" ht="15" hidden="false" customHeight="false" outlineLevel="0" collapsed="false">
      <c r="A332" s="0" t="s">
        <v>1441</v>
      </c>
      <c r="B332" s="0" t="s">
        <v>2073</v>
      </c>
      <c r="C332" s="20" t="s">
        <v>394</v>
      </c>
      <c r="D332" s="20" t="s">
        <v>1442</v>
      </c>
      <c r="E332" s="141" t="n">
        <v>440000000</v>
      </c>
      <c r="F332" s="141" t="n">
        <v>418000000</v>
      </c>
      <c r="G332" s="141" t="n">
        <v>388740000</v>
      </c>
      <c r="H332" s="141" t="n">
        <v>361528200</v>
      </c>
      <c r="I332" s="141" t="n">
        <v>336221226</v>
      </c>
      <c r="J332" s="141" t="n">
        <v>312685740.18</v>
      </c>
      <c r="K332" s="141" t="n">
        <v>290797738.3674</v>
      </c>
      <c r="L332" s="141" t="n">
        <v>270441896.681682</v>
      </c>
      <c r="M332" s="141" t="n">
        <v>251510963.913964</v>
      </c>
      <c r="N332" s="141" t="n">
        <v>233905196.439987</v>
      </c>
      <c r="O332" s="141" t="n">
        <v>217531832.689188</v>
      </c>
      <c r="P332" s="141" t="n">
        <v>202304604.400945</v>
      </c>
      <c r="Q332" s="141" t="n">
        <v>188143282.092879</v>
      </c>
      <c r="R332" s="141" t="n">
        <v>174973252.346377</v>
      </c>
      <c r="S332" s="141" t="n">
        <v>162725124.682131</v>
      </c>
      <c r="T332" s="141" t="n">
        <v>151334365.954382</v>
      </c>
      <c r="U332" s="141" t="n">
        <v>140740960.337575</v>
      </c>
      <c r="V332" s="141" t="n">
        <v>130889093.113945</v>
      </c>
      <c r="W332" s="141" t="n">
        <v>121726856.595969</v>
      </c>
      <c r="X332" s="141" t="n">
        <v>113205976.634251</v>
      </c>
      <c r="Y332" s="141" t="n">
        <v>105281558.269853</v>
      </c>
    </row>
    <row r="333" customFormat="false" ht="15" hidden="false" customHeight="false" outlineLevel="0" collapsed="false">
      <c r="A333" s="0" t="s">
        <v>1443</v>
      </c>
      <c r="B333" s="0" t="s">
        <v>2074</v>
      </c>
      <c r="C333" s="20" t="s">
        <v>394</v>
      </c>
      <c r="D333" s="20" t="s">
        <v>1444</v>
      </c>
      <c r="E333" s="141" t="n">
        <v>878000000</v>
      </c>
      <c r="F333" s="141" t="n">
        <v>834100000</v>
      </c>
      <c r="G333" s="141" t="n">
        <v>775713000</v>
      </c>
      <c r="H333" s="141" t="n">
        <v>721413090</v>
      </c>
      <c r="I333" s="141" t="n">
        <v>670914173.7</v>
      </c>
      <c r="J333" s="141" t="n">
        <v>623950181.541</v>
      </c>
      <c r="K333" s="141" t="n">
        <v>580273668.83313</v>
      </c>
      <c r="L333" s="141" t="n">
        <v>539654512.014811</v>
      </c>
      <c r="M333" s="141" t="n">
        <v>501878696.173774</v>
      </c>
      <c r="N333" s="141" t="n">
        <v>466747187.44161</v>
      </c>
      <c r="O333" s="141" t="n">
        <v>434074884.320697</v>
      </c>
      <c r="P333" s="141" t="n">
        <v>403689642.418249</v>
      </c>
      <c r="Q333" s="141" t="n">
        <v>375431367.448971</v>
      </c>
      <c r="R333" s="141" t="n">
        <v>349151171.727543</v>
      </c>
      <c r="S333" s="141" t="n">
        <v>324710589.706615</v>
      </c>
      <c r="T333" s="141" t="n">
        <v>301980848.427152</v>
      </c>
      <c r="U333" s="141" t="n">
        <v>280842189.037252</v>
      </c>
      <c r="V333" s="141" t="n">
        <v>261183235.804644</v>
      </c>
      <c r="W333" s="141" t="n">
        <v>242900409.298319</v>
      </c>
      <c r="X333" s="141" t="n">
        <v>225897380.647437</v>
      </c>
      <c r="Y333" s="141" t="n">
        <v>210084564.002116</v>
      </c>
    </row>
    <row r="334" customFormat="false" ht="15" hidden="false" customHeight="false" outlineLevel="0" collapsed="false">
      <c r="A334" s="0" t="s">
        <v>1445</v>
      </c>
      <c r="B334" s="0" t="s">
        <v>2075</v>
      </c>
      <c r="C334" s="20" t="s">
        <v>394</v>
      </c>
      <c r="D334" s="20" t="s">
        <v>1446</v>
      </c>
      <c r="E334" s="141" t="n">
        <v>978000000</v>
      </c>
      <c r="F334" s="141" t="n">
        <v>929100000</v>
      </c>
      <c r="G334" s="141" t="n">
        <v>864063000</v>
      </c>
      <c r="H334" s="141" t="n">
        <v>803578590</v>
      </c>
      <c r="I334" s="141" t="n">
        <v>747328088.7</v>
      </c>
      <c r="J334" s="141" t="n">
        <v>695015122.491</v>
      </c>
      <c r="K334" s="141" t="n">
        <v>646364063.91663</v>
      </c>
      <c r="L334" s="141" t="n">
        <v>601118579.442466</v>
      </c>
      <c r="M334" s="141" t="n">
        <v>559040278.881493</v>
      </c>
      <c r="N334" s="141" t="n">
        <v>519907459.359789</v>
      </c>
      <c r="O334" s="141" t="n">
        <v>483513937.204604</v>
      </c>
      <c r="P334" s="141" t="n">
        <v>449667961.600281</v>
      </c>
      <c r="Q334" s="141" t="n">
        <v>418191204.288262</v>
      </c>
      <c r="R334" s="141" t="n">
        <v>388917819.988083</v>
      </c>
      <c r="S334" s="141" t="n">
        <v>361693572.588918</v>
      </c>
      <c r="T334" s="141" t="n">
        <v>336375022.507693</v>
      </c>
      <c r="U334" s="141" t="n">
        <v>312828770.932155</v>
      </c>
      <c r="V334" s="141" t="n">
        <v>290930756.966904</v>
      </c>
      <c r="W334" s="141" t="n">
        <v>270565603.979221</v>
      </c>
      <c r="X334" s="141" t="n">
        <v>251626011.700675</v>
      </c>
      <c r="Y334" s="141" t="n">
        <v>234012190.881628</v>
      </c>
    </row>
    <row r="335" customFormat="false" ht="15" hidden="false" customHeight="false" outlineLevel="0" collapsed="false">
      <c r="A335" s="0" t="s">
        <v>1447</v>
      </c>
      <c r="B335" s="0" t="s">
        <v>2076</v>
      </c>
      <c r="C335" s="20" t="s">
        <v>394</v>
      </c>
      <c r="D335" s="20" t="s">
        <v>1448</v>
      </c>
      <c r="E335" s="141" t="n">
        <v>1880000000</v>
      </c>
      <c r="F335" s="141" t="n">
        <v>1786000000</v>
      </c>
      <c r="G335" s="141" t="n">
        <v>1660980000</v>
      </c>
      <c r="H335" s="141" t="n">
        <v>1544711400</v>
      </c>
      <c r="I335" s="141" t="n">
        <v>1436581602</v>
      </c>
      <c r="J335" s="141" t="n">
        <v>1336020889.86</v>
      </c>
      <c r="K335" s="141" t="n">
        <v>1242499427.5698</v>
      </c>
      <c r="L335" s="141" t="n">
        <v>1155524467.63991</v>
      </c>
      <c r="M335" s="141" t="n">
        <v>1074637754.90512</v>
      </c>
      <c r="N335" s="141" t="n">
        <v>999413112.061762</v>
      </c>
      <c r="O335" s="141" t="n">
        <v>929454194.217439</v>
      </c>
      <c r="P335" s="141" t="n">
        <v>864392400.622218</v>
      </c>
      <c r="Q335" s="141" t="n">
        <v>803884932.578663</v>
      </c>
      <c r="R335" s="141" t="n">
        <v>747612987.298156</v>
      </c>
      <c r="S335" s="141" t="n">
        <v>695280078.187285</v>
      </c>
      <c r="T335" s="141" t="n">
        <v>646610472.714175</v>
      </c>
      <c r="U335" s="141" t="n">
        <v>601347739.624183</v>
      </c>
      <c r="V335" s="141" t="n">
        <v>559253397.85049</v>
      </c>
      <c r="W335" s="141" t="n">
        <v>520105660.000956</v>
      </c>
      <c r="X335" s="141" t="n">
        <v>483698263.800889</v>
      </c>
      <c r="Y335" s="141" t="n">
        <v>449839385.334827</v>
      </c>
    </row>
    <row r="336" customFormat="false" ht="15" hidden="false" customHeight="false" outlineLevel="0" collapsed="false">
      <c r="A336" s="0" t="s">
        <v>1449</v>
      </c>
      <c r="B336" s="0" t="s">
        <v>2077</v>
      </c>
      <c r="C336" s="20" t="s">
        <v>394</v>
      </c>
      <c r="D336" s="20" t="s">
        <v>1450</v>
      </c>
      <c r="E336" s="141" t="n">
        <v>1500000000</v>
      </c>
      <c r="F336" s="141" t="n">
        <v>1425000000</v>
      </c>
      <c r="G336" s="141" t="n">
        <v>1325250000</v>
      </c>
      <c r="H336" s="141" t="n">
        <v>1232482500</v>
      </c>
      <c r="I336" s="141" t="n">
        <v>1146208725</v>
      </c>
      <c r="J336" s="141" t="n">
        <v>1065974114.25</v>
      </c>
      <c r="K336" s="141" t="n">
        <v>991355926.2525</v>
      </c>
      <c r="L336" s="141" t="n">
        <v>921961011.414825</v>
      </c>
      <c r="M336" s="141" t="n">
        <v>857423740.615787</v>
      </c>
      <c r="N336" s="141" t="n">
        <v>797404078.772682</v>
      </c>
      <c r="O336" s="141" t="n">
        <v>741585793.258595</v>
      </c>
      <c r="P336" s="141" t="n">
        <v>689674787.730493</v>
      </c>
      <c r="Q336" s="141" t="n">
        <v>641397552.589359</v>
      </c>
      <c r="R336" s="141" t="n">
        <v>596499723.908103</v>
      </c>
      <c r="S336" s="141" t="n">
        <v>554744743.234536</v>
      </c>
      <c r="T336" s="141" t="n">
        <v>515912611.208119</v>
      </c>
      <c r="U336" s="141" t="n">
        <v>479798728.42355</v>
      </c>
      <c r="V336" s="141" t="n">
        <v>446212817.433902</v>
      </c>
      <c r="W336" s="141" t="n">
        <v>414977920.213529</v>
      </c>
      <c r="X336" s="141" t="n">
        <v>385929465.798582</v>
      </c>
      <c r="Y336" s="141" t="n">
        <v>358914403.192681</v>
      </c>
    </row>
    <row r="337" customFormat="false" ht="15" hidden="false" customHeight="false" outlineLevel="0" collapsed="false">
      <c r="A337" s="0" t="s">
        <v>1451</v>
      </c>
      <c r="B337" s="0" t="s">
        <v>2078</v>
      </c>
      <c r="C337" s="20" t="s">
        <v>394</v>
      </c>
      <c r="D337" s="20" t="s">
        <v>1452</v>
      </c>
      <c r="E337" s="141" t="n">
        <v>2079000000</v>
      </c>
      <c r="F337" s="141" t="n">
        <v>1975050000</v>
      </c>
      <c r="G337" s="141" t="n">
        <v>1836796500</v>
      </c>
      <c r="H337" s="141" t="n">
        <v>1708220745</v>
      </c>
      <c r="I337" s="141" t="n">
        <v>1588645292.85</v>
      </c>
      <c r="J337" s="141" t="n">
        <v>1477440122.3505</v>
      </c>
      <c r="K337" s="141" t="n">
        <v>1374019313.78597</v>
      </c>
      <c r="L337" s="141" t="n">
        <v>1277837961.82095</v>
      </c>
      <c r="M337" s="141" t="n">
        <v>1188389304.49348</v>
      </c>
      <c r="N337" s="141" t="n">
        <v>1105202053.17894</v>
      </c>
      <c r="O337" s="141" t="n">
        <v>1027837909.45641</v>
      </c>
      <c r="P337" s="141" t="n">
        <v>955889255.794463</v>
      </c>
      <c r="Q337" s="141" t="n">
        <v>888977007.888851</v>
      </c>
      <c r="R337" s="141" t="n">
        <v>826748617.336632</v>
      </c>
      <c r="S337" s="141" t="n">
        <v>768876214.123067</v>
      </c>
      <c r="T337" s="141" t="n">
        <v>715054879.134453</v>
      </c>
      <c r="U337" s="141" t="n">
        <v>665001037.595041</v>
      </c>
      <c r="V337" s="141" t="n">
        <v>618450964.963388</v>
      </c>
      <c r="W337" s="141" t="n">
        <v>575159397.415951</v>
      </c>
      <c r="X337" s="141" t="n">
        <v>534898239.596834</v>
      </c>
      <c r="Y337" s="141" t="n">
        <v>497455362.825056</v>
      </c>
    </row>
    <row r="338" customFormat="false" ht="15" hidden="false" customHeight="false" outlineLevel="0" collapsed="false">
      <c r="A338" s="0" t="s">
        <v>1453</v>
      </c>
      <c r="B338" s="0" t="s">
        <v>2079</v>
      </c>
      <c r="C338" s="20" t="s">
        <v>394</v>
      </c>
      <c r="D338" s="20" t="s">
        <v>1454</v>
      </c>
      <c r="E338" s="141" t="n">
        <v>940000000</v>
      </c>
      <c r="F338" s="141" t="n">
        <v>893000000</v>
      </c>
      <c r="G338" s="141" t="n">
        <v>830490000</v>
      </c>
      <c r="H338" s="141" t="n">
        <v>772355700</v>
      </c>
      <c r="I338" s="141" t="n">
        <v>718290801</v>
      </c>
      <c r="J338" s="141" t="n">
        <v>668010444.93</v>
      </c>
      <c r="K338" s="141" t="n">
        <v>621249713.7849</v>
      </c>
      <c r="L338" s="141" t="n">
        <v>577762233.819957</v>
      </c>
      <c r="M338" s="141" t="n">
        <v>537318877.45256</v>
      </c>
      <c r="N338" s="141" t="n">
        <v>499706556.030881</v>
      </c>
      <c r="O338" s="141" t="n">
        <v>464727097.108719</v>
      </c>
      <c r="P338" s="141" t="n">
        <v>432196200.311109</v>
      </c>
      <c r="Q338" s="141" t="n">
        <v>401942466.289331</v>
      </c>
      <c r="R338" s="141" t="n">
        <v>373806493.649078</v>
      </c>
      <c r="S338" s="141" t="n">
        <v>347640039.093643</v>
      </c>
      <c r="T338" s="141" t="n">
        <v>323305236.357088</v>
      </c>
      <c r="U338" s="141" t="n">
        <v>300673869.812092</v>
      </c>
      <c r="V338" s="141" t="n">
        <v>279626698.925245</v>
      </c>
      <c r="W338" s="141" t="n">
        <v>260052830.000478</v>
      </c>
      <c r="X338" s="141" t="n">
        <v>241849131.900445</v>
      </c>
      <c r="Y338" s="141" t="n">
        <v>224919692.667413</v>
      </c>
    </row>
    <row r="339" customFormat="false" ht="15" hidden="false" customHeight="false" outlineLevel="0" collapsed="false">
      <c r="A339" s="0" t="s">
        <v>1455</v>
      </c>
      <c r="B339" s="0" t="s">
        <v>2080</v>
      </c>
      <c r="C339" s="20" t="s">
        <v>394</v>
      </c>
      <c r="D339" s="20" t="s">
        <v>1456</v>
      </c>
      <c r="E339" s="141" t="n">
        <v>800000000</v>
      </c>
      <c r="F339" s="141" t="n">
        <v>760000000</v>
      </c>
      <c r="G339" s="141" t="n">
        <v>706800000</v>
      </c>
      <c r="H339" s="141" t="n">
        <v>657324000</v>
      </c>
      <c r="I339" s="141" t="n">
        <v>611311320</v>
      </c>
      <c r="J339" s="141" t="n">
        <v>568519527.6</v>
      </c>
      <c r="K339" s="141" t="n">
        <v>528723160.668</v>
      </c>
      <c r="L339" s="141" t="n">
        <v>491712539.42124</v>
      </c>
      <c r="M339" s="141" t="n">
        <v>457292661.661753</v>
      </c>
      <c r="N339" s="141" t="n">
        <v>425282175.345431</v>
      </c>
      <c r="O339" s="141" t="n">
        <v>395512423.071251</v>
      </c>
      <c r="P339" s="141" t="n">
        <v>367826553.456263</v>
      </c>
      <c r="Q339" s="141" t="n">
        <v>342078694.714325</v>
      </c>
      <c r="R339" s="141" t="n">
        <v>318133186.084322</v>
      </c>
      <c r="S339" s="141" t="n">
        <v>295863863.058419</v>
      </c>
      <c r="T339" s="141" t="n">
        <v>275153392.64433</v>
      </c>
      <c r="U339" s="141" t="n">
        <v>255892655.159227</v>
      </c>
      <c r="V339" s="141" t="n">
        <v>237980169.298081</v>
      </c>
      <c r="W339" s="141" t="n">
        <v>221321557.447215</v>
      </c>
      <c r="X339" s="141" t="n">
        <v>205829048.42591</v>
      </c>
      <c r="Y339" s="141" t="n">
        <v>191421015.036097</v>
      </c>
    </row>
    <row r="340" customFormat="false" ht="15" hidden="false" customHeight="false" outlineLevel="0" collapsed="false">
      <c r="A340" s="0" t="s">
        <v>1457</v>
      </c>
      <c r="B340" s="0" t="s">
        <v>2081</v>
      </c>
      <c r="C340" s="20" t="s">
        <v>394</v>
      </c>
      <c r="D340" s="20" t="s">
        <v>1458</v>
      </c>
      <c r="E340" s="141" t="n">
        <v>1015000000</v>
      </c>
      <c r="F340" s="141" t="n">
        <v>964250000</v>
      </c>
      <c r="G340" s="141" t="n">
        <v>896752500</v>
      </c>
      <c r="H340" s="141" t="n">
        <v>833979825</v>
      </c>
      <c r="I340" s="141" t="n">
        <v>775601237.25</v>
      </c>
      <c r="J340" s="141" t="n">
        <v>721309150.6425</v>
      </c>
      <c r="K340" s="141" t="n">
        <v>670817510.097525</v>
      </c>
      <c r="L340" s="141" t="n">
        <v>623860284.390698</v>
      </c>
      <c r="M340" s="141" t="n">
        <v>580190064.48335</v>
      </c>
      <c r="N340" s="141" t="n">
        <v>539576759.969515</v>
      </c>
      <c r="O340" s="141" t="n">
        <v>501806386.771649</v>
      </c>
      <c r="P340" s="141" t="n">
        <v>466679939.697634</v>
      </c>
      <c r="Q340" s="141" t="n">
        <v>434012343.918799</v>
      </c>
      <c r="R340" s="141" t="n">
        <v>403631479.844483</v>
      </c>
      <c r="S340" s="141" t="n">
        <v>375377276.25537</v>
      </c>
      <c r="T340" s="141" t="n">
        <v>349100866.917494</v>
      </c>
      <c r="U340" s="141" t="n">
        <v>324663806.233269</v>
      </c>
      <c r="V340" s="141" t="n">
        <v>301937339.79694</v>
      </c>
      <c r="W340" s="141" t="n">
        <v>280801726.011154</v>
      </c>
      <c r="X340" s="141" t="n">
        <v>261145605.190374</v>
      </c>
      <c r="Y340" s="141" t="n">
        <v>242865412.827048</v>
      </c>
    </row>
    <row r="341" customFormat="false" ht="15" hidden="false" customHeight="false" outlineLevel="0" collapsed="false">
      <c r="A341" s="0" t="s">
        <v>1459</v>
      </c>
      <c r="B341" s="0" t="s">
        <v>2082</v>
      </c>
      <c r="C341" s="20" t="s">
        <v>394</v>
      </c>
      <c r="D341" s="20" t="s">
        <v>1460</v>
      </c>
      <c r="E341" s="141" t="n">
        <v>615000000</v>
      </c>
      <c r="F341" s="141" t="n">
        <v>584250000</v>
      </c>
      <c r="G341" s="141" t="n">
        <v>543352500</v>
      </c>
      <c r="H341" s="141" t="n">
        <v>505317825</v>
      </c>
      <c r="I341" s="141" t="n">
        <v>469945577.25</v>
      </c>
      <c r="J341" s="141" t="n">
        <v>437049386.8425</v>
      </c>
      <c r="K341" s="141" t="n">
        <v>406455929.763525</v>
      </c>
      <c r="L341" s="141" t="n">
        <v>378004014.680078</v>
      </c>
      <c r="M341" s="141" t="n">
        <v>351543733.652473</v>
      </c>
      <c r="N341" s="141" t="n">
        <v>326935672.2968</v>
      </c>
      <c r="O341" s="141" t="n">
        <v>304050175.236024</v>
      </c>
      <c r="P341" s="141" t="n">
        <v>282766662.969502</v>
      </c>
      <c r="Q341" s="141" t="n">
        <v>262972996.561637</v>
      </c>
      <c r="R341" s="141" t="n">
        <v>244564886.802322</v>
      </c>
      <c r="S341" s="141" t="n">
        <v>227445344.72616</v>
      </c>
      <c r="T341" s="141" t="n">
        <v>211524170.595329</v>
      </c>
      <c r="U341" s="141" t="n">
        <v>196717478.653656</v>
      </c>
      <c r="V341" s="141" t="n">
        <v>182947255.1479</v>
      </c>
      <c r="W341" s="141" t="n">
        <v>170140947.287547</v>
      </c>
      <c r="X341" s="141" t="n">
        <v>158231080.977419</v>
      </c>
      <c r="Y341" s="141" t="n">
        <v>147154905.308999</v>
      </c>
    </row>
    <row r="342" customFormat="false" ht="15" hidden="false" customHeight="false" outlineLevel="0" collapsed="false">
      <c r="A342" s="0" t="s">
        <v>1461</v>
      </c>
      <c r="B342" s="0" t="s">
        <v>2083</v>
      </c>
      <c r="C342" s="20" t="s">
        <v>394</v>
      </c>
      <c r="D342" s="20" t="s">
        <v>1462</v>
      </c>
      <c r="E342" s="141" t="n">
        <v>580000000</v>
      </c>
      <c r="F342" s="141" t="n">
        <v>551000000</v>
      </c>
      <c r="G342" s="141" t="n">
        <v>512430000</v>
      </c>
      <c r="H342" s="141" t="n">
        <v>476559900</v>
      </c>
      <c r="I342" s="141" t="n">
        <v>443200707</v>
      </c>
      <c r="J342" s="141" t="n">
        <v>412176657.51</v>
      </c>
      <c r="K342" s="141" t="n">
        <v>383324291.4843</v>
      </c>
      <c r="L342" s="141" t="n">
        <v>356491591.080399</v>
      </c>
      <c r="M342" s="141" t="n">
        <v>331537179.704771</v>
      </c>
      <c r="N342" s="141" t="n">
        <v>308329577.125437</v>
      </c>
      <c r="O342" s="141" t="n">
        <v>286746506.726657</v>
      </c>
      <c r="P342" s="141" t="n">
        <v>266674251.255791</v>
      </c>
      <c r="Q342" s="141" t="n">
        <v>248007053.667885</v>
      </c>
      <c r="R342" s="141" t="n">
        <v>230646559.911133</v>
      </c>
      <c r="S342" s="141" t="n">
        <v>214501300.717354</v>
      </c>
      <c r="T342" s="141" t="n">
        <v>199486209.667139</v>
      </c>
      <c r="U342" s="141" t="n">
        <v>185522174.99044</v>
      </c>
      <c r="V342" s="141" t="n">
        <v>172535622.741109</v>
      </c>
      <c r="W342" s="141" t="n">
        <v>160458129.149231</v>
      </c>
      <c r="X342" s="141" t="n">
        <v>149226060.108785</v>
      </c>
      <c r="Y342" s="141" t="n">
        <v>138780235.90117</v>
      </c>
    </row>
    <row r="343" customFormat="false" ht="15" hidden="false" customHeight="false" outlineLevel="0" collapsed="false">
      <c r="A343" s="0" t="s">
        <v>1463</v>
      </c>
      <c r="B343" s="0" t="s">
        <v>2084</v>
      </c>
      <c r="C343" s="20" t="s">
        <v>394</v>
      </c>
      <c r="D343" s="20" t="s">
        <v>1464</v>
      </c>
      <c r="E343" s="141" t="n">
        <v>775000000</v>
      </c>
      <c r="F343" s="141" t="n">
        <v>736250000</v>
      </c>
      <c r="G343" s="141" t="n">
        <v>684712500</v>
      </c>
      <c r="H343" s="141" t="n">
        <v>636782625</v>
      </c>
      <c r="I343" s="141" t="n">
        <v>592207841.25</v>
      </c>
      <c r="J343" s="141" t="n">
        <v>550753292.3625</v>
      </c>
      <c r="K343" s="141" t="n">
        <v>512200561.897125</v>
      </c>
      <c r="L343" s="141" t="n">
        <v>476346522.564326</v>
      </c>
      <c r="M343" s="141" t="n">
        <v>443002265.984824</v>
      </c>
      <c r="N343" s="141" t="n">
        <v>411992107.365886</v>
      </c>
      <c r="O343" s="141" t="n">
        <v>383152659.850274</v>
      </c>
      <c r="P343" s="141" t="n">
        <v>356331973.660755</v>
      </c>
      <c r="Q343" s="141" t="n">
        <v>331388735.504502</v>
      </c>
      <c r="R343" s="141" t="n">
        <v>308191524.019187</v>
      </c>
      <c r="S343" s="141" t="n">
        <v>286618117.337844</v>
      </c>
      <c r="T343" s="141" t="n">
        <v>266554849.124195</v>
      </c>
      <c r="U343" s="141" t="n">
        <v>247896009.685501</v>
      </c>
      <c r="V343" s="141" t="n">
        <v>230543289.007516</v>
      </c>
      <c r="W343" s="141" t="n">
        <v>214405258.77699</v>
      </c>
      <c r="X343" s="141" t="n">
        <v>199396890.662601</v>
      </c>
      <c r="Y343" s="141" t="n">
        <v>185439108.316219</v>
      </c>
    </row>
    <row r="344" customFormat="false" ht="15" hidden="false" customHeight="false" outlineLevel="0" collapsed="false">
      <c r="A344" s="0" t="s">
        <v>1465</v>
      </c>
      <c r="B344" s="0" t="s">
        <v>2085</v>
      </c>
      <c r="C344" s="20" t="s">
        <v>394</v>
      </c>
      <c r="D344" s="20" t="s">
        <v>1466</v>
      </c>
      <c r="E344" s="141" t="n">
        <v>690000000</v>
      </c>
      <c r="F344" s="141" t="n">
        <v>655500000</v>
      </c>
      <c r="G344" s="141" t="n">
        <v>609615000</v>
      </c>
      <c r="H344" s="141" t="n">
        <v>566941950</v>
      </c>
      <c r="I344" s="141" t="n">
        <v>527256013.5</v>
      </c>
      <c r="J344" s="141" t="n">
        <v>490348092.555</v>
      </c>
      <c r="K344" s="141" t="n">
        <v>456023726.07615</v>
      </c>
      <c r="L344" s="141" t="n">
        <v>424102065.25082</v>
      </c>
      <c r="M344" s="141" t="n">
        <v>394414920.683262</v>
      </c>
      <c r="N344" s="141" t="n">
        <v>366805876.235434</v>
      </c>
      <c r="O344" s="141" t="n">
        <v>341129464.898953</v>
      </c>
      <c r="P344" s="141" t="n">
        <v>317250402.356027</v>
      </c>
      <c r="Q344" s="141" t="n">
        <v>295042874.191105</v>
      </c>
      <c r="R344" s="141" t="n">
        <v>274389872.997728</v>
      </c>
      <c r="S344" s="141" t="n">
        <v>255182581.887887</v>
      </c>
      <c r="T344" s="141" t="n">
        <v>237319801.155735</v>
      </c>
      <c r="U344" s="141" t="n">
        <v>220707415.074833</v>
      </c>
      <c r="V344" s="141" t="n">
        <v>205257896.019595</v>
      </c>
      <c r="W344" s="141" t="n">
        <v>190889843.298223</v>
      </c>
      <c r="X344" s="141" t="n">
        <v>177527554.267348</v>
      </c>
      <c r="Y344" s="141" t="n">
        <v>165100625.468633</v>
      </c>
    </row>
    <row r="345" customFormat="false" ht="15" hidden="false" customHeight="false" outlineLevel="0" collapsed="false">
      <c r="A345" s="0" t="s">
        <v>1467</v>
      </c>
      <c r="B345" s="0" t="s">
        <v>2086</v>
      </c>
      <c r="C345" s="20" t="s">
        <v>394</v>
      </c>
      <c r="D345" s="20" t="s">
        <v>1468</v>
      </c>
      <c r="E345" s="141" t="n">
        <v>610000000</v>
      </c>
      <c r="F345" s="141" t="n">
        <v>579500000</v>
      </c>
      <c r="G345" s="141" t="n">
        <v>538935000</v>
      </c>
      <c r="H345" s="141" t="n">
        <v>501209550</v>
      </c>
      <c r="I345" s="141" t="n">
        <v>466124881.5</v>
      </c>
      <c r="J345" s="141" t="n">
        <v>433496139.795</v>
      </c>
      <c r="K345" s="141" t="n">
        <v>403151410.00935</v>
      </c>
      <c r="L345" s="141" t="n">
        <v>374930811.308696</v>
      </c>
      <c r="M345" s="141" t="n">
        <v>348685654.517087</v>
      </c>
      <c r="N345" s="141" t="n">
        <v>324277658.700891</v>
      </c>
      <c r="O345" s="141" t="n">
        <v>301578222.591828</v>
      </c>
      <c r="P345" s="141" t="n">
        <v>280467747.0104</v>
      </c>
      <c r="Q345" s="141" t="n">
        <v>260835004.719672</v>
      </c>
      <c r="R345" s="141" t="n">
        <v>242576554.389295</v>
      </c>
      <c r="S345" s="141" t="n">
        <v>225596195.582045</v>
      </c>
      <c r="T345" s="141" t="n">
        <v>209804461.891302</v>
      </c>
      <c r="U345" s="141" t="n">
        <v>195118149.55891</v>
      </c>
      <c r="V345" s="141" t="n">
        <v>181459879.089787</v>
      </c>
      <c r="W345" s="141" t="n">
        <v>168757687.553502</v>
      </c>
      <c r="X345" s="141" t="n">
        <v>156944649.424757</v>
      </c>
      <c r="Y345" s="141" t="n">
        <v>145958523.965024</v>
      </c>
    </row>
    <row r="346" customFormat="false" ht="15" hidden="false" customHeight="false" outlineLevel="0" collapsed="false">
      <c r="A346" s="0" t="s">
        <v>1469</v>
      </c>
      <c r="B346" s="0" t="s">
        <v>2087</v>
      </c>
      <c r="C346" s="20" t="s">
        <v>394</v>
      </c>
      <c r="D346" s="20" t="s">
        <v>1470</v>
      </c>
      <c r="E346" s="141" t="n">
        <v>580000000</v>
      </c>
      <c r="F346" s="141" t="n">
        <v>551000000</v>
      </c>
      <c r="G346" s="141" t="n">
        <v>512430000</v>
      </c>
      <c r="H346" s="141" t="n">
        <v>476559900</v>
      </c>
      <c r="I346" s="141" t="n">
        <v>443200707</v>
      </c>
      <c r="J346" s="141" t="n">
        <v>412176657.51</v>
      </c>
      <c r="K346" s="141" t="n">
        <v>383324291.4843</v>
      </c>
      <c r="L346" s="141" t="n">
        <v>356491591.080399</v>
      </c>
      <c r="M346" s="141" t="n">
        <v>331537179.704771</v>
      </c>
      <c r="N346" s="141" t="n">
        <v>308329577.125437</v>
      </c>
      <c r="O346" s="141" t="n">
        <v>286746506.726657</v>
      </c>
      <c r="P346" s="141" t="n">
        <v>266674251.255791</v>
      </c>
      <c r="Q346" s="141" t="n">
        <v>248007053.667885</v>
      </c>
      <c r="R346" s="141" t="n">
        <v>230646559.911133</v>
      </c>
      <c r="S346" s="141" t="n">
        <v>214501300.717354</v>
      </c>
      <c r="T346" s="141" t="n">
        <v>199486209.667139</v>
      </c>
      <c r="U346" s="141" t="n">
        <v>185522174.99044</v>
      </c>
      <c r="V346" s="141" t="n">
        <v>172535622.741109</v>
      </c>
      <c r="W346" s="141" t="n">
        <v>160458129.149231</v>
      </c>
      <c r="X346" s="141" t="n">
        <v>149226060.108785</v>
      </c>
      <c r="Y346" s="141" t="n">
        <v>138780235.90117</v>
      </c>
    </row>
    <row r="347" customFormat="false" ht="15" hidden="false" customHeight="false" outlineLevel="0" collapsed="false">
      <c r="A347" s="0" t="s">
        <v>1471</v>
      </c>
      <c r="B347" s="0" t="s">
        <v>2088</v>
      </c>
      <c r="C347" s="20" t="s">
        <v>396</v>
      </c>
      <c r="D347" s="20" t="s">
        <v>1472</v>
      </c>
      <c r="E347" s="141" t="n">
        <v>2917000000</v>
      </c>
      <c r="F347" s="141" t="n">
        <v>2771150000</v>
      </c>
      <c r="G347" s="141" t="n">
        <v>2577169500</v>
      </c>
      <c r="H347" s="141" t="n">
        <v>2396767635</v>
      </c>
      <c r="I347" s="141" t="n">
        <v>2228993900.55</v>
      </c>
      <c r="J347" s="141" t="n">
        <v>2072964327.5115</v>
      </c>
      <c r="K347" s="141" t="n">
        <v>1927856824.5857</v>
      </c>
      <c r="L347" s="141" t="n">
        <v>1792906846.8647</v>
      </c>
      <c r="M347" s="141" t="n">
        <v>1667403367.58417</v>
      </c>
      <c r="N347" s="141" t="n">
        <v>1550685131.85328</v>
      </c>
      <c r="O347" s="141" t="n">
        <v>1442137172.62355</v>
      </c>
      <c r="P347" s="141" t="n">
        <v>1341187570.5399</v>
      </c>
      <c r="Q347" s="141" t="n">
        <v>1247304440.60211</v>
      </c>
      <c r="R347" s="141" t="n">
        <v>1159993129.75996</v>
      </c>
      <c r="S347" s="141" t="n">
        <v>1078793610.67676</v>
      </c>
      <c r="T347" s="141" t="n">
        <v>1003278057.92939</v>
      </c>
      <c r="U347" s="141" t="n">
        <v>933048593.874332</v>
      </c>
      <c r="V347" s="141" t="n">
        <v>867735192.303128</v>
      </c>
      <c r="W347" s="141" t="n">
        <v>806993728.841909</v>
      </c>
      <c r="X347" s="141" t="n">
        <v>750504167.822976</v>
      </c>
      <c r="Y347" s="141" t="n">
        <v>697968876.075367</v>
      </c>
    </row>
    <row r="348" customFormat="false" ht="15" hidden="false" customHeight="false" outlineLevel="0" collapsed="false">
      <c r="A348" s="0" t="s">
        <v>1473</v>
      </c>
      <c r="B348" s="0" t="s">
        <v>2089</v>
      </c>
      <c r="C348" s="20" t="s">
        <v>396</v>
      </c>
      <c r="D348" s="20" t="s">
        <v>1474</v>
      </c>
      <c r="E348" s="141" t="n">
        <v>700000000</v>
      </c>
      <c r="F348" s="141" t="n">
        <v>665000000</v>
      </c>
      <c r="G348" s="141" t="n">
        <v>618450000</v>
      </c>
      <c r="H348" s="141" t="n">
        <v>575158500</v>
      </c>
      <c r="I348" s="141" t="n">
        <v>534897405</v>
      </c>
      <c r="J348" s="141" t="n">
        <v>497454586.65</v>
      </c>
      <c r="K348" s="141" t="n">
        <v>462632765.5845</v>
      </c>
      <c r="L348" s="141" t="n">
        <v>430248471.993585</v>
      </c>
      <c r="M348" s="141" t="n">
        <v>400131078.954034</v>
      </c>
      <c r="N348" s="141" t="n">
        <v>372121903.427252</v>
      </c>
      <c r="O348" s="141" t="n">
        <v>346073370.187344</v>
      </c>
      <c r="P348" s="141" t="n">
        <v>321848234.27423</v>
      </c>
      <c r="Q348" s="141" t="n">
        <v>299318857.875034</v>
      </c>
      <c r="R348" s="141" t="n">
        <v>278366537.823782</v>
      </c>
      <c r="S348" s="141" t="n">
        <v>258880880.176117</v>
      </c>
      <c r="T348" s="141" t="n">
        <v>240759218.563789</v>
      </c>
      <c r="U348" s="141" t="n">
        <v>223906073.264324</v>
      </c>
      <c r="V348" s="141" t="n">
        <v>208232648.135821</v>
      </c>
      <c r="W348" s="141" t="n">
        <v>193656362.766313</v>
      </c>
      <c r="X348" s="141" t="n">
        <v>180100417.372672</v>
      </c>
      <c r="Y348" s="141" t="n">
        <v>167493388.156585</v>
      </c>
    </row>
    <row r="349" customFormat="false" ht="15" hidden="false" customHeight="false" outlineLevel="0" collapsed="false">
      <c r="A349" s="0" t="s">
        <v>1475</v>
      </c>
      <c r="B349" s="0" t="s">
        <v>2090</v>
      </c>
      <c r="C349" s="20" t="s">
        <v>396</v>
      </c>
      <c r="D349" s="20" t="s">
        <v>1476</v>
      </c>
      <c r="E349" s="141" t="n">
        <v>710000000</v>
      </c>
      <c r="F349" s="141" t="n">
        <v>674500000</v>
      </c>
      <c r="G349" s="141" t="n">
        <v>627285000</v>
      </c>
      <c r="H349" s="141" t="n">
        <v>583375050</v>
      </c>
      <c r="I349" s="141" t="n">
        <v>542538796.5</v>
      </c>
      <c r="J349" s="141" t="n">
        <v>504561080.745</v>
      </c>
      <c r="K349" s="141" t="n">
        <v>469241805.09285</v>
      </c>
      <c r="L349" s="141" t="n">
        <v>436394878.736351</v>
      </c>
      <c r="M349" s="141" t="n">
        <v>405847237.224806</v>
      </c>
      <c r="N349" s="141" t="n">
        <v>377437930.61907</v>
      </c>
      <c r="O349" s="141" t="n">
        <v>351017275.475735</v>
      </c>
      <c r="P349" s="141" t="n">
        <v>326446066.192433</v>
      </c>
      <c r="Q349" s="141" t="n">
        <v>303594841.558963</v>
      </c>
      <c r="R349" s="141" t="n">
        <v>282343202.649836</v>
      </c>
      <c r="S349" s="141" t="n">
        <v>262579178.464347</v>
      </c>
      <c r="T349" s="141" t="n">
        <v>244198635.971843</v>
      </c>
      <c r="U349" s="141" t="n">
        <v>227104731.453814</v>
      </c>
      <c r="V349" s="141" t="n">
        <v>211207400.252047</v>
      </c>
      <c r="W349" s="141" t="n">
        <v>196422882.234404</v>
      </c>
      <c r="X349" s="141" t="n">
        <v>182673280.477995</v>
      </c>
      <c r="Y349" s="141" t="n">
        <v>169886150.844536</v>
      </c>
    </row>
    <row r="350" customFormat="false" ht="15" hidden="false" customHeight="false" outlineLevel="0" collapsed="false">
      <c r="A350" s="0" t="s">
        <v>1477</v>
      </c>
      <c r="B350" s="0" t="s">
        <v>2091</v>
      </c>
      <c r="C350" s="20" t="s">
        <v>396</v>
      </c>
      <c r="D350" s="20" t="s">
        <v>1478</v>
      </c>
      <c r="E350" s="141" t="n">
        <v>730000000</v>
      </c>
      <c r="F350" s="141" t="n">
        <v>693500000</v>
      </c>
      <c r="G350" s="141" t="n">
        <v>644955000</v>
      </c>
      <c r="H350" s="141" t="n">
        <v>599808150</v>
      </c>
      <c r="I350" s="141" t="n">
        <v>557821579.5</v>
      </c>
      <c r="J350" s="141" t="n">
        <v>518774068.935</v>
      </c>
      <c r="K350" s="141" t="n">
        <v>482459884.10955</v>
      </c>
      <c r="L350" s="141" t="n">
        <v>448687692.221882</v>
      </c>
      <c r="M350" s="141" t="n">
        <v>417279553.76635</v>
      </c>
      <c r="N350" s="141" t="n">
        <v>388069985.002705</v>
      </c>
      <c r="O350" s="141" t="n">
        <v>360905086.052516</v>
      </c>
      <c r="P350" s="141" t="n">
        <v>335641730.02884</v>
      </c>
      <c r="Q350" s="141" t="n">
        <v>312146808.926821</v>
      </c>
      <c r="R350" s="141" t="n">
        <v>290296532.301944</v>
      </c>
      <c r="S350" s="141" t="n">
        <v>269975775.040808</v>
      </c>
      <c r="T350" s="141" t="n">
        <v>251077470.787951</v>
      </c>
      <c r="U350" s="141" t="n">
        <v>233502047.832795</v>
      </c>
      <c r="V350" s="141" t="n">
        <v>217156904.484499</v>
      </c>
      <c r="W350" s="141" t="n">
        <v>201955921.170584</v>
      </c>
      <c r="X350" s="141" t="n">
        <v>187819006.688643</v>
      </c>
      <c r="Y350" s="141" t="n">
        <v>174671676.220438</v>
      </c>
    </row>
    <row r="351" customFormat="false" ht="15" hidden="false" customHeight="false" outlineLevel="0" collapsed="false">
      <c r="A351" s="0" t="s">
        <v>1479</v>
      </c>
      <c r="B351" s="0" t="s">
        <v>2092</v>
      </c>
      <c r="C351" s="20" t="s">
        <v>396</v>
      </c>
      <c r="D351" s="20" t="s">
        <v>1480</v>
      </c>
      <c r="E351" s="141" t="n">
        <v>580000000</v>
      </c>
      <c r="F351" s="141" t="n">
        <v>551000000</v>
      </c>
      <c r="G351" s="141" t="n">
        <v>512430000</v>
      </c>
      <c r="H351" s="141" t="n">
        <v>476559900</v>
      </c>
      <c r="I351" s="141" t="n">
        <v>443200707</v>
      </c>
      <c r="J351" s="141" t="n">
        <v>412176657.51</v>
      </c>
      <c r="K351" s="141" t="n">
        <v>383324291.4843</v>
      </c>
      <c r="L351" s="141" t="n">
        <v>356491591.080399</v>
      </c>
      <c r="M351" s="141" t="n">
        <v>331537179.704771</v>
      </c>
      <c r="N351" s="141" t="n">
        <v>308329577.125437</v>
      </c>
      <c r="O351" s="141" t="n">
        <v>286746506.726657</v>
      </c>
      <c r="P351" s="141" t="n">
        <v>266674251.255791</v>
      </c>
      <c r="Q351" s="141" t="n">
        <v>248007053.667885</v>
      </c>
      <c r="R351" s="141" t="n">
        <v>230646559.911133</v>
      </c>
      <c r="S351" s="141" t="n">
        <v>214501300.717354</v>
      </c>
      <c r="T351" s="141" t="n">
        <v>199486209.667139</v>
      </c>
      <c r="U351" s="141" t="n">
        <v>185522174.99044</v>
      </c>
      <c r="V351" s="141" t="n">
        <v>172535622.741109</v>
      </c>
      <c r="W351" s="141" t="n">
        <v>160458129.149231</v>
      </c>
      <c r="X351" s="141" t="n">
        <v>149226060.108785</v>
      </c>
      <c r="Y351" s="141" t="n">
        <v>138780235.90117</v>
      </c>
    </row>
    <row r="352" customFormat="false" ht="15" hidden="false" customHeight="false" outlineLevel="0" collapsed="false">
      <c r="A352" s="0" t="s">
        <v>1481</v>
      </c>
      <c r="B352" s="0" t="s">
        <v>2093</v>
      </c>
      <c r="C352" s="20" t="s">
        <v>396</v>
      </c>
      <c r="D352" s="20" t="s">
        <v>1482</v>
      </c>
      <c r="E352" s="141" t="n">
        <v>560000000</v>
      </c>
      <c r="F352" s="141" t="n">
        <v>532000000</v>
      </c>
      <c r="G352" s="141" t="n">
        <v>494760000</v>
      </c>
      <c r="H352" s="141" t="n">
        <v>460126800</v>
      </c>
      <c r="I352" s="141" t="n">
        <v>427917924</v>
      </c>
      <c r="J352" s="141" t="n">
        <v>397963669.32</v>
      </c>
      <c r="K352" s="141" t="n">
        <v>370106212.4676</v>
      </c>
      <c r="L352" s="141" t="n">
        <v>344198777.594868</v>
      </c>
      <c r="M352" s="141" t="n">
        <v>320104863.163227</v>
      </c>
      <c r="N352" s="141" t="n">
        <v>297697522.741801</v>
      </c>
      <c r="O352" s="141" t="n">
        <v>276858696.149875</v>
      </c>
      <c r="P352" s="141" t="n">
        <v>257478587.419384</v>
      </c>
      <c r="Q352" s="141" t="n">
        <v>239455086.300027</v>
      </c>
      <c r="R352" s="141" t="n">
        <v>222693230.259025</v>
      </c>
      <c r="S352" s="141" t="n">
        <v>207104704.140893</v>
      </c>
      <c r="T352" s="141" t="n">
        <v>192607374.851031</v>
      </c>
      <c r="U352" s="141" t="n">
        <v>179124858.611459</v>
      </c>
      <c r="V352" s="141" t="n">
        <v>166586118.508657</v>
      </c>
      <c r="W352" s="141" t="n">
        <v>154925090.213051</v>
      </c>
      <c r="X352" s="141" t="n">
        <v>144080333.898137</v>
      </c>
      <c r="Y352" s="141" t="n">
        <v>133994710.525268</v>
      </c>
    </row>
    <row r="353" customFormat="false" ht="15" hidden="false" customHeight="false" outlineLevel="0" collapsed="false">
      <c r="A353" s="0" t="s">
        <v>1483</v>
      </c>
      <c r="B353" s="0" t="s">
        <v>2094</v>
      </c>
      <c r="C353" s="20" t="s">
        <v>396</v>
      </c>
      <c r="D353" s="20" t="s">
        <v>1484</v>
      </c>
      <c r="E353" s="141" t="n">
        <v>1060000000</v>
      </c>
      <c r="F353" s="141" t="n">
        <v>1007000000</v>
      </c>
      <c r="G353" s="141" t="n">
        <v>936510000</v>
      </c>
      <c r="H353" s="141" t="n">
        <v>870954300</v>
      </c>
      <c r="I353" s="141" t="n">
        <v>809987499</v>
      </c>
      <c r="J353" s="141" t="n">
        <v>753288374.07</v>
      </c>
      <c r="K353" s="141" t="n">
        <v>700558187.8851</v>
      </c>
      <c r="L353" s="141" t="n">
        <v>651519114.733143</v>
      </c>
      <c r="M353" s="141" t="n">
        <v>605912776.701823</v>
      </c>
      <c r="N353" s="141" t="n">
        <v>563498882.332696</v>
      </c>
      <c r="O353" s="141" t="n">
        <v>524053960.569407</v>
      </c>
      <c r="P353" s="141" t="n">
        <v>487370183.329549</v>
      </c>
      <c r="Q353" s="141" t="n">
        <v>453254270.49648</v>
      </c>
      <c r="R353" s="141" t="n">
        <v>421526471.561727</v>
      </c>
      <c r="S353" s="141" t="n">
        <v>392019618.552406</v>
      </c>
      <c r="T353" s="141" t="n">
        <v>364578245.253737</v>
      </c>
      <c r="U353" s="141" t="n">
        <v>339057768.085976</v>
      </c>
      <c r="V353" s="141" t="n">
        <v>315323724.319957</v>
      </c>
      <c r="W353" s="141" t="n">
        <v>293251063.61756</v>
      </c>
      <c r="X353" s="141" t="n">
        <v>272723489.164331</v>
      </c>
      <c r="Y353" s="141" t="n">
        <v>253632844.922828</v>
      </c>
    </row>
    <row r="354" customFormat="false" ht="15" hidden="false" customHeight="false" outlineLevel="0" collapsed="false">
      <c r="A354" s="0" t="s">
        <v>1485</v>
      </c>
      <c r="B354" s="0" t="s">
        <v>2095</v>
      </c>
      <c r="C354" s="20" t="s">
        <v>396</v>
      </c>
      <c r="D354" s="20" t="s">
        <v>1486</v>
      </c>
      <c r="E354" s="141" t="n">
        <v>930000000</v>
      </c>
      <c r="F354" s="141" t="n">
        <v>883500000</v>
      </c>
      <c r="G354" s="141" t="n">
        <v>821655000</v>
      </c>
      <c r="H354" s="141" t="n">
        <v>764139150</v>
      </c>
      <c r="I354" s="141" t="n">
        <v>710649409.5</v>
      </c>
      <c r="J354" s="141" t="n">
        <v>660903950.835</v>
      </c>
      <c r="K354" s="141" t="n">
        <v>614640674.27655</v>
      </c>
      <c r="L354" s="141" t="n">
        <v>571615827.077192</v>
      </c>
      <c r="M354" s="141" t="n">
        <v>531602719.181788</v>
      </c>
      <c r="N354" s="141" t="n">
        <v>494390528.839063</v>
      </c>
      <c r="O354" s="141" t="n">
        <v>459783191.820329</v>
      </c>
      <c r="P354" s="141" t="n">
        <v>427598368.392906</v>
      </c>
      <c r="Q354" s="141" t="n">
        <v>397666482.605402</v>
      </c>
      <c r="R354" s="141" t="n">
        <v>369829828.823024</v>
      </c>
      <c r="S354" s="141" t="n">
        <v>343941740.805412</v>
      </c>
      <c r="T354" s="141" t="n">
        <v>319865818.949034</v>
      </c>
      <c r="U354" s="141" t="n">
        <v>297475211.622601</v>
      </c>
      <c r="V354" s="141" t="n">
        <v>276651946.809019</v>
      </c>
      <c r="W354" s="141" t="n">
        <v>257286310.532388</v>
      </c>
      <c r="X354" s="141" t="n">
        <v>239276268.795121</v>
      </c>
      <c r="Y354" s="141" t="n">
        <v>222526929.979462</v>
      </c>
    </row>
    <row r="355" customFormat="false" ht="15" hidden="false" customHeight="false" outlineLevel="0" collapsed="false">
      <c r="A355" s="0" t="s">
        <v>1487</v>
      </c>
      <c r="B355" s="0" t="s">
        <v>2096</v>
      </c>
      <c r="C355" s="20" t="s">
        <v>396</v>
      </c>
      <c r="D355" s="20" t="s">
        <v>1488</v>
      </c>
      <c r="E355" s="141" t="n">
        <v>2489000000</v>
      </c>
      <c r="F355" s="141" t="n">
        <v>2364550000</v>
      </c>
      <c r="G355" s="141" t="n">
        <v>2199031500</v>
      </c>
      <c r="H355" s="141" t="n">
        <v>2045099295</v>
      </c>
      <c r="I355" s="141" t="n">
        <v>1901942344.35</v>
      </c>
      <c r="J355" s="141" t="n">
        <v>1768806380.2455</v>
      </c>
      <c r="K355" s="141" t="n">
        <v>1644989933.62832</v>
      </c>
      <c r="L355" s="141" t="n">
        <v>1529840638.27433</v>
      </c>
      <c r="M355" s="141" t="n">
        <v>1422751793.59513</v>
      </c>
      <c r="N355" s="141" t="n">
        <v>1323159168.04347</v>
      </c>
      <c r="O355" s="141" t="n">
        <v>1230538026.28043</v>
      </c>
      <c r="P355" s="141" t="n">
        <v>1144400364.4408</v>
      </c>
      <c r="Q355" s="141" t="n">
        <v>1064292338.92994</v>
      </c>
      <c r="R355" s="141" t="n">
        <v>989791875.204847</v>
      </c>
      <c r="S355" s="141" t="n">
        <v>920506443.940507</v>
      </c>
      <c r="T355" s="141" t="n">
        <v>856070992.864672</v>
      </c>
      <c r="U355" s="141" t="n">
        <v>796146023.364145</v>
      </c>
      <c r="V355" s="141" t="n">
        <v>740415801.728655</v>
      </c>
      <c r="W355" s="141" t="n">
        <v>688586695.607649</v>
      </c>
      <c r="X355" s="141" t="n">
        <v>640385626.915114</v>
      </c>
      <c r="Y355" s="141" t="n">
        <v>595558633.031056</v>
      </c>
    </row>
    <row r="356" customFormat="false" ht="15" hidden="false" customHeight="false" outlineLevel="0" collapsed="false">
      <c r="A356" s="0" t="s">
        <v>1489</v>
      </c>
      <c r="B356" s="0" t="s">
        <v>2097</v>
      </c>
      <c r="C356" s="20" t="s">
        <v>396</v>
      </c>
      <c r="D356" s="20" t="s">
        <v>1490</v>
      </c>
      <c r="E356" s="141" t="n">
        <v>645000000</v>
      </c>
      <c r="F356" s="141" t="n">
        <v>612750000</v>
      </c>
      <c r="G356" s="141" t="n">
        <v>569857500</v>
      </c>
      <c r="H356" s="141" t="n">
        <v>529967475</v>
      </c>
      <c r="I356" s="141" t="n">
        <v>492869751.75</v>
      </c>
      <c r="J356" s="141" t="n">
        <v>458368869.1275</v>
      </c>
      <c r="K356" s="141" t="n">
        <v>426283048.288575</v>
      </c>
      <c r="L356" s="141" t="n">
        <v>396443234.908375</v>
      </c>
      <c r="M356" s="141" t="n">
        <v>368692208.464789</v>
      </c>
      <c r="N356" s="141" t="n">
        <v>342883753.872253</v>
      </c>
      <c r="O356" s="141" t="n">
        <v>318881891.101196</v>
      </c>
      <c r="P356" s="141" t="n">
        <v>296560158.724112</v>
      </c>
      <c r="Q356" s="141" t="n">
        <v>275800947.613424</v>
      </c>
      <c r="R356" s="141" t="n">
        <v>256494881.280484</v>
      </c>
      <c r="S356" s="141" t="n">
        <v>238540239.59085</v>
      </c>
      <c r="T356" s="141" t="n">
        <v>221842422.819491</v>
      </c>
      <c r="U356" s="141" t="n">
        <v>206313453.222127</v>
      </c>
      <c r="V356" s="141" t="n">
        <v>191871511.496578</v>
      </c>
      <c r="W356" s="141" t="n">
        <v>178440505.691817</v>
      </c>
      <c r="X356" s="141" t="n">
        <v>165949670.29339</v>
      </c>
      <c r="Y356" s="141" t="n">
        <v>154333193.372853</v>
      </c>
    </row>
    <row r="357" customFormat="false" ht="15" hidden="false" customHeight="false" outlineLevel="0" collapsed="false">
      <c r="A357" s="0" t="s">
        <v>1491</v>
      </c>
      <c r="B357" s="0" t="s">
        <v>2098</v>
      </c>
      <c r="C357" s="20" t="s">
        <v>396</v>
      </c>
      <c r="D357" s="20" t="s">
        <v>1492</v>
      </c>
      <c r="E357" s="141" t="n">
        <v>745000000</v>
      </c>
      <c r="F357" s="141" t="n">
        <v>707750000</v>
      </c>
      <c r="G357" s="141" t="n">
        <v>658207500</v>
      </c>
      <c r="H357" s="141" t="n">
        <v>612132975</v>
      </c>
      <c r="I357" s="141" t="n">
        <v>569283666.75</v>
      </c>
      <c r="J357" s="141" t="n">
        <v>529433810.0775</v>
      </c>
      <c r="K357" s="141" t="n">
        <v>492373443.372075</v>
      </c>
      <c r="L357" s="141" t="n">
        <v>457907302.33603</v>
      </c>
      <c r="M357" s="141" t="n">
        <v>425853791.172508</v>
      </c>
      <c r="N357" s="141" t="n">
        <v>396044025.790432</v>
      </c>
      <c r="O357" s="141" t="n">
        <v>368320943.985102</v>
      </c>
      <c r="P357" s="141" t="n">
        <v>342538477.906145</v>
      </c>
      <c r="Q357" s="141" t="n">
        <v>318560784.452715</v>
      </c>
      <c r="R357" s="141" t="n">
        <v>296261529.541025</v>
      </c>
      <c r="S357" s="141" t="n">
        <v>275523222.473153</v>
      </c>
      <c r="T357" s="141" t="n">
        <v>256236596.900032</v>
      </c>
      <c r="U357" s="141" t="n">
        <v>238300035.11703</v>
      </c>
      <c r="V357" s="141" t="n">
        <v>221619032.658838</v>
      </c>
      <c r="W357" s="141" t="n">
        <v>206105700.372719</v>
      </c>
      <c r="X357" s="141" t="n">
        <v>191678301.346629</v>
      </c>
      <c r="Y357" s="141" t="n">
        <v>178260820.252365</v>
      </c>
    </row>
    <row r="358" customFormat="false" ht="15" hidden="false" customHeight="false" outlineLevel="0" collapsed="false">
      <c r="A358" s="0" t="s">
        <v>1493</v>
      </c>
      <c r="B358" s="0" t="s">
        <v>2099</v>
      </c>
      <c r="C358" s="20" t="s">
        <v>396</v>
      </c>
      <c r="D358" s="20" t="s">
        <v>1494</v>
      </c>
      <c r="E358" s="141" t="n">
        <v>835000000</v>
      </c>
      <c r="F358" s="141" t="n">
        <v>793250000</v>
      </c>
      <c r="G358" s="141" t="n">
        <v>737722500</v>
      </c>
      <c r="H358" s="141" t="n">
        <v>686081925</v>
      </c>
      <c r="I358" s="141" t="n">
        <v>638056190.25</v>
      </c>
      <c r="J358" s="141" t="n">
        <v>593392256.9325</v>
      </c>
      <c r="K358" s="141" t="n">
        <v>551854798.947225</v>
      </c>
      <c r="L358" s="141" t="n">
        <v>513224963.020919</v>
      </c>
      <c r="M358" s="141" t="n">
        <v>477299215.609455</v>
      </c>
      <c r="N358" s="141" t="n">
        <v>443888270.516793</v>
      </c>
      <c r="O358" s="141" t="n">
        <v>412816091.580618</v>
      </c>
      <c r="P358" s="141" t="n">
        <v>383918965.169974</v>
      </c>
      <c r="Q358" s="141" t="n">
        <v>357044637.608076</v>
      </c>
      <c r="R358" s="141" t="n">
        <v>332051512.975511</v>
      </c>
      <c r="S358" s="141" t="n">
        <v>308807907.067225</v>
      </c>
      <c r="T358" s="141" t="n">
        <v>287191353.572519</v>
      </c>
      <c r="U358" s="141" t="n">
        <v>267087958.822443</v>
      </c>
      <c r="V358" s="141" t="n">
        <v>248391801.704872</v>
      </c>
      <c r="W358" s="141" t="n">
        <v>231004375.585531</v>
      </c>
      <c r="X358" s="141" t="n">
        <v>214834069.294544</v>
      </c>
      <c r="Y358" s="141" t="n">
        <v>199795684.443926</v>
      </c>
    </row>
    <row r="359" customFormat="false" ht="15" hidden="false" customHeight="false" outlineLevel="0" collapsed="false">
      <c r="A359" s="0" t="s">
        <v>1495</v>
      </c>
      <c r="B359" s="0" t="s">
        <v>2100</v>
      </c>
      <c r="C359" s="20" t="s">
        <v>396</v>
      </c>
      <c r="D359" s="20" t="s">
        <v>696</v>
      </c>
      <c r="E359" s="141" t="n">
        <v>1380000000</v>
      </c>
      <c r="F359" s="141" t="n">
        <v>1311000000</v>
      </c>
      <c r="G359" s="141" t="n">
        <v>1219230000</v>
      </c>
      <c r="H359" s="141" t="n">
        <v>1133883900</v>
      </c>
      <c r="I359" s="141" t="n">
        <v>1054512027</v>
      </c>
      <c r="J359" s="141" t="n">
        <v>980696185.11</v>
      </c>
      <c r="K359" s="141" t="n">
        <v>912047452.1523</v>
      </c>
      <c r="L359" s="141" t="n">
        <v>848204130.501639</v>
      </c>
      <c r="M359" s="141" t="n">
        <v>788829841.366525</v>
      </c>
      <c r="N359" s="141" t="n">
        <v>733611752.470868</v>
      </c>
      <c r="O359" s="141" t="n">
        <v>682258929.797907</v>
      </c>
      <c r="P359" s="141" t="n">
        <v>634500804.712054</v>
      </c>
      <c r="Q359" s="141" t="n">
        <v>590085748.38221</v>
      </c>
      <c r="R359" s="141" t="n">
        <v>548779745.995455</v>
      </c>
      <c r="S359" s="141" t="n">
        <v>510365163.775773</v>
      </c>
      <c r="T359" s="141" t="n">
        <v>474639602.311469</v>
      </c>
      <c r="U359" s="141" t="n">
        <v>441414830.149666</v>
      </c>
      <c r="V359" s="141" t="n">
        <v>410515792.03919</v>
      </c>
      <c r="W359" s="141" t="n">
        <v>381779686.596446</v>
      </c>
      <c r="X359" s="141" t="n">
        <v>355055108.534695</v>
      </c>
      <c r="Y359" s="141" t="n">
        <v>330201250.937267</v>
      </c>
    </row>
    <row r="360" customFormat="false" ht="15" hidden="false" customHeight="false" outlineLevel="0" collapsed="false">
      <c r="A360" s="0" t="s">
        <v>1496</v>
      </c>
      <c r="B360" s="0" t="s">
        <v>2101</v>
      </c>
      <c r="C360" s="20" t="s">
        <v>396</v>
      </c>
      <c r="D360" s="20" t="s">
        <v>1497</v>
      </c>
      <c r="E360" s="141" t="n">
        <v>515000000</v>
      </c>
      <c r="F360" s="141" t="n">
        <v>489250000</v>
      </c>
      <c r="G360" s="141" t="n">
        <v>455002500</v>
      </c>
      <c r="H360" s="141" t="n">
        <v>423152325</v>
      </c>
      <c r="I360" s="141" t="n">
        <v>393531662.25</v>
      </c>
      <c r="J360" s="141" t="n">
        <v>365984445.8925</v>
      </c>
      <c r="K360" s="141" t="n">
        <v>340365534.680025</v>
      </c>
      <c r="L360" s="141" t="n">
        <v>316539947.252423</v>
      </c>
      <c r="M360" s="141" t="n">
        <v>294382150.944754</v>
      </c>
      <c r="N360" s="141" t="n">
        <v>273775400.378621</v>
      </c>
      <c r="O360" s="141" t="n">
        <v>254611122.352117</v>
      </c>
      <c r="P360" s="141" t="n">
        <v>236788343.787469</v>
      </c>
      <c r="Q360" s="141" t="n">
        <v>220213159.722346</v>
      </c>
      <c r="R360" s="141" t="n">
        <v>204798238.541782</v>
      </c>
      <c r="S360" s="141" t="n">
        <v>190462361.843857</v>
      </c>
      <c r="T360" s="141" t="n">
        <v>177129996.514787</v>
      </c>
      <c r="U360" s="141" t="n">
        <v>164730896.758752</v>
      </c>
      <c r="V360" s="141" t="n">
        <v>153199733.98564</v>
      </c>
      <c r="W360" s="141" t="n">
        <v>142475752.606645</v>
      </c>
      <c r="X360" s="141" t="n">
        <v>132502449.92418</v>
      </c>
      <c r="Y360" s="141" t="n">
        <v>123227278.429487</v>
      </c>
    </row>
    <row r="361" customFormat="false" ht="15" hidden="false" customHeight="false" outlineLevel="0" collapsed="false">
      <c r="A361" s="0" t="s">
        <v>1498</v>
      </c>
      <c r="B361" s="0" t="s">
        <v>2102</v>
      </c>
      <c r="C361" s="20" t="s">
        <v>396</v>
      </c>
      <c r="D361" s="20" t="s">
        <v>1499</v>
      </c>
      <c r="E361" s="141" t="n">
        <v>565000000</v>
      </c>
      <c r="F361" s="141" t="n">
        <v>536750000</v>
      </c>
      <c r="G361" s="141" t="n">
        <v>499177500</v>
      </c>
      <c r="H361" s="141" t="n">
        <v>464235075</v>
      </c>
      <c r="I361" s="141" t="n">
        <v>431738619.75</v>
      </c>
      <c r="J361" s="141" t="n">
        <v>401516916.3675</v>
      </c>
      <c r="K361" s="141" t="n">
        <v>373410732.221775</v>
      </c>
      <c r="L361" s="141" t="n">
        <v>347271980.966251</v>
      </c>
      <c r="M361" s="141" t="n">
        <v>322962942.298613</v>
      </c>
      <c r="N361" s="141" t="n">
        <v>300355536.33771</v>
      </c>
      <c r="O361" s="141" t="n">
        <v>279330648.794071</v>
      </c>
      <c r="P361" s="141" t="n">
        <v>259777503.378486</v>
      </c>
      <c r="Q361" s="141" t="n">
        <v>241593078.141992</v>
      </c>
      <c r="R361" s="141" t="n">
        <v>224681562.672052</v>
      </c>
      <c r="S361" s="141" t="n">
        <v>208953853.285009</v>
      </c>
      <c r="T361" s="141" t="n">
        <v>194327083.555058</v>
      </c>
      <c r="U361" s="141" t="n">
        <v>180724187.706204</v>
      </c>
      <c r="V361" s="141" t="n">
        <v>168073494.56677</v>
      </c>
      <c r="W361" s="141" t="n">
        <v>156308349.947096</v>
      </c>
      <c r="X361" s="141" t="n">
        <v>145366765.450799</v>
      </c>
      <c r="Y361" s="141" t="n">
        <v>135191091.869243</v>
      </c>
    </row>
    <row r="362" customFormat="false" ht="15" hidden="false" customHeight="false" outlineLevel="0" collapsed="false">
      <c r="A362" s="0" t="s">
        <v>1500</v>
      </c>
      <c r="B362" s="0" t="s">
        <v>2103</v>
      </c>
      <c r="C362" s="20" t="s">
        <v>396</v>
      </c>
      <c r="D362" s="20" t="s">
        <v>1501</v>
      </c>
      <c r="E362" s="141" t="n">
        <v>565000000</v>
      </c>
      <c r="F362" s="141" t="n">
        <v>536750000</v>
      </c>
      <c r="G362" s="141" t="n">
        <v>499177500</v>
      </c>
      <c r="H362" s="141" t="n">
        <v>464235075</v>
      </c>
      <c r="I362" s="141" t="n">
        <v>431738619.75</v>
      </c>
      <c r="J362" s="141" t="n">
        <v>401516916.3675</v>
      </c>
      <c r="K362" s="141" t="n">
        <v>373410732.221775</v>
      </c>
      <c r="L362" s="141" t="n">
        <v>347271980.966251</v>
      </c>
      <c r="M362" s="141" t="n">
        <v>322962942.298613</v>
      </c>
      <c r="N362" s="141" t="n">
        <v>300355536.33771</v>
      </c>
      <c r="O362" s="141" t="n">
        <v>279330648.794071</v>
      </c>
      <c r="P362" s="141" t="n">
        <v>259777503.378486</v>
      </c>
      <c r="Q362" s="141" t="n">
        <v>241593078.141992</v>
      </c>
      <c r="R362" s="141" t="n">
        <v>224681562.672052</v>
      </c>
      <c r="S362" s="141" t="n">
        <v>208953853.285009</v>
      </c>
      <c r="T362" s="141" t="n">
        <v>194327083.555058</v>
      </c>
      <c r="U362" s="141" t="n">
        <v>180724187.706204</v>
      </c>
      <c r="V362" s="141" t="n">
        <v>168073494.56677</v>
      </c>
      <c r="W362" s="141" t="n">
        <v>156308349.947096</v>
      </c>
      <c r="X362" s="141" t="n">
        <v>145366765.450799</v>
      </c>
      <c r="Y362" s="141" t="n">
        <v>135191091.869243</v>
      </c>
    </row>
    <row r="363" customFormat="false" ht="15" hidden="false" customHeight="false" outlineLevel="0" collapsed="false">
      <c r="A363" s="0" t="s">
        <v>1502</v>
      </c>
      <c r="B363" s="0" t="s">
        <v>2104</v>
      </c>
      <c r="C363" s="20" t="s">
        <v>396</v>
      </c>
      <c r="D363" s="20" t="s">
        <v>1503</v>
      </c>
      <c r="E363" s="141" t="n">
        <v>830000000</v>
      </c>
      <c r="F363" s="141" t="n">
        <v>788500000</v>
      </c>
      <c r="G363" s="141" t="n">
        <v>733305000</v>
      </c>
      <c r="H363" s="141" t="n">
        <v>681973650</v>
      </c>
      <c r="I363" s="141" t="n">
        <v>634235494.5</v>
      </c>
      <c r="J363" s="141" t="n">
        <v>589839009.885</v>
      </c>
      <c r="K363" s="141" t="n">
        <v>548550279.19305</v>
      </c>
      <c r="L363" s="141" t="n">
        <v>510151759.649537</v>
      </c>
      <c r="M363" s="141" t="n">
        <v>474441136.474069</v>
      </c>
      <c r="N363" s="141" t="n">
        <v>441230256.920884</v>
      </c>
      <c r="O363" s="141" t="n">
        <v>410344138.936422</v>
      </c>
      <c r="P363" s="141" t="n">
        <v>381620049.210873</v>
      </c>
      <c r="Q363" s="141" t="n">
        <v>354906645.766112</v>
      </c>
      <c r="R363" s="141" t="n">
        <v>330063180.562484</v>
      </c>
      <c r="S363" s="141" t="n">
        <v>306958757.92311</v>
      </c>
      <c r="T363" s="141" t="n">
        <v>285471644.868492</v>
      </c>
      <c r="U363" s="141" t="n">
        <v>265488629.727698</v>
      </c>
      <c r="V363" s="141" t="n">
        <v>246904425.646759</v>
      </c>
      <c r="W363" s="141" t="n">
        <v>229621115.851486</v>
      </c>
      <c r="X363" s="141" t="n">
        <v>213547637.741882</v>
      </c>
      <c r="Y363" s="141" t="n">
        <v>198599303.09995</v>
      </c>
    </row>
    <row r="364" customFormat="false" ht="15" hidden="false" customHeight="false" outlineLevel="0" collapsed="false">
      <c r="A364" s="0" t="s">
        <v>1504</v>
      </c>
      <c r="B364" s="0" t="s">
        <v>2105</v>
      </c>
      <c r="C364" s="20" t="s">
        <v>396</v>
      </c>
      <c r="D364" s="20" t="s">
        <v>1505</v>
      </c>
      <c r="E364" s="141" t="n">
        <v>1400000000</v>
      </c>
      <c r="F364" s="141" t="n">
        <v>1330000000</v>
      </c>
      <c r="G364" s="141" t="n">
        <v>1236900000</v>
      </c>
      <c r="H364" s="141" t="n">
        <v>1150317000</v>
      </c>
      <c r="I364" s="141" t="n">
        <v>1069794810</v>
      </c>
      <c r="J364" s="141" t="n">
        <v>994909173.3</v>
      </c>
      <c r="K364" s="141" t="n">
        <v>925265531.169</v>
      </c>
      <c r="L364" s="141" t="n">
        <v>860496943.98717</v>
      </c>
      <c r="M364" s="141" t="n">
        <v>800262157.908068</v>
      </c>
      <c r="N364" s="141" t="n">
        <v>744243806.854504</v>
      </c>
      <c r="O364" s="141" t="n">
        <v>692146740.374688</v>
      </c>
      <c r="P364" s="141" t="n">
        <v>643696468.54846</v>
      </c>
      <c r="Q364" s="141" t="n">
        <v>598637715.750068</v>
      </c>
      <c r="R364" s="141" t="n">
        <v>556733075.647563</v>
      </c>
      <c r="S364" s="141" t="n">
        <v>517761760.352234</v>
      </c>
      <c r="T364" s="141" t="n">
        <v>481518437.127578</v>
      </c>
      <c r="U364" s="141" t="n">
        <v>447812146.528647</v>
      </c>
      <c r="V364" s="141" t="n">
        <v>416465296.271642</v>
      </c>
      <c r="W364" s="141" t="n">
        <v>387312725.532627</v>
      </c>
      <c r="X364" s="141" t="n">
        <v>360200834.745343</v>
      </c>
      <c r="Y364" s="141" t="n">
        <v>334986776.313169</v>
      </c>
    </row>
    <row r="365" customFormat="false" ht="15" hidden="false" customHeight="false" outlineLevel="0" collapsed="false">
      <c r="A365" s="0" t="s">
        <v>1506</v>
      </c>
      <c r="B365" s="0" t="s">
        <v>2106</v>
      </c>
      <c r="C365" s="20" t="s">
        <v>396</v>
      </c>
      <c r="D365" s="20" t="s">
        <v>1507</v>
      </c>
      <c r="E365" s="141" t="n">
        <v>1695000000</v>
      </c>
      <c r="F365" s="141" t="n">
        <v>1610250000</v>
      </c>
      <c r="G365" s="141" t="n">
        <v>1497532500</v>
      </c>
      <c r="H365" s="141" t="n">
        <v>1392705225</v>
      </c>
      <c r="I365" s="141" t="n">
        <v>1295215859.25</v>
      </c>
      <c r="J365" s="141" t="n">
        <v>1204550749.1025</v>
      </c>
      <c r="K365" s="141" t="n">
        <v>1120232196.66533</v>
      </c>
      <c r="L365" s="141" t="n">
        <v>1041815942.89875</v>
      </c>
      <c r="M365" s="141" t="n">
        <v>968888826.89584</v>
      </c>
      <c r="N365" s="141" t="n">
        <v>901066609.013131</v>
      </c>
      <c r="O365" s="141" t="n">
        <v>837991946.382212</v>
      </c>
      <c r="P365" s="141" t="n">
        <v>779332510.135457</v>
      </c>
      <c r="Q365" s="141" t="n">
        <v>724779234.425975</v>
      </c>
      <c r="R365" s="141" t="n">
        <v>674044688.016157</v>
      </c>
      <c r="S365" s="141" t="n">
        <v>626861559.855026</v>
      </c>
      <c r="T365" s="141" t="n">
        <v>582981250.665174</v>
      </c>
      <c r="U365" s="141" t="n">
        <v>542172563.118612</v>
      </c>
      <c r="V365" s="141" t="n">
        <v>504220483.700309</v>
      </c>
      <c r="W365" s="141" t="n">
        <v>468925049.841288</v>
      </c>
      <c r="X365" s="141" t="n">
        <v>436100296.352398</v>
      </c>
      <c r="Y365" s="141" t="n">
        <v>405573275.60773</v>
      </c>
    </row>
    <row r="366" customFormat="false" ht="15" hidden="false" customHeight="false" outlineLevel="0" collapsed="false">
      <c r="A366" s="0" t="s">
        <v>1508</v>
      </c>
      <c r="B366" s="0" t="s">
        <v>2107</v>
      </c>
      <c r="C366" s="20" t="s">
        <v>396</v>
      </c>
      <c r="D366" s="20" t="s">
        <v>702</v>
      </c>
      <c r="E366" s="141" t="n">
        <v>1180000000</v>
      </c>
      <c r="F366" s="141" t="n">
        <v>1121000000</v>
      </c>
      <c r="G366" s="141" t="n">
        <v>1042530000</v>
      </c>
      <c r="H366" s="141" t="n">
        <v>969552900</v>
      </c>
      <c r="I366" s="141" t="n">
        <v>901684197</v>
      </c>
      <c r="J366" s="141" t="n">
        <v>838566303.21</v>
      </c>
      <c r="K366" s="141" t="n">
        <v>779866661.9853</v>
      </c>
      <c r="L366" s="141" t="n">
        <v>725275995.646329</v>
      </c>
      <c r="M366" s="141" t="n">
        <v>674506675.951086</v>
      </c>
      <c r="N366" s="141" t="n">
        <v>627291208.63451</v>
      </c>
      <c r="O366" s="141" t="n">
        <v>583380824.030094</v>
      </c>
      <c r="P366" s="141" t="n">
        <v>542544166.347988</v>
      </c>
      <c r="Q366" s="141" t="n">
        <v>504566074.703629</v>
      </c>
      <c r="R366" s="141" t="n">
        <v>469246449.474375</v>
      </c>
      <c r="S366" s="141" t="n">
        <v>436399198.011168</v>
      </c>
      <c r="T366" s="141" t="n">
        <v>405851254.150387</v>
      </c>
      <c r="U366" s="141" t="n">
        <v>377441666.35986</v>
      </c>
      <c r="V366" s="141" t="n">
        <v>351020749.714669</v>
      </c>
      <c r="W366" s="141" t="n">
        <v>326449297.234643</v>
      </c>
      <c r="X366" s="141" t="n">
        <v>303597846.428218</v>
      </c>
      <c r="Y366" s="141" t="n">
        <v>282345997.178242</v>
      </c>
    </row>
    <row r="367" customFormat="false" ht="15" hidden="false" customHeight="false" outlineLevel="0" collapsed="false">
      <c r="A367" s="0" t="s">
        <v>1509</v>
      </c>
      <c r="B367" s="0" t="s">
        <v>2108</v>
      </c>
      <c r="C367" s="20" t="s">
        <v>396</v>
      </c>
      <c r="D367" s="20" t="s">
        <v>1510</v>
      </c>
      <c r="E367" s="141" t="n">
        <v>850000000</v>
      </c>
      <c r="F367" s="141" t="n">
        <v>807500000</v>
      </c>
      <c r="G367" s="141" t="n">
        <v>750975000</v>
      </c>
      <c r="H367" s="141" t="n">
        <v>698406750</v>
      </c>
      <c r="I367" s="141" t="n">
        <v>649518277.5</v>
      </c>
      <c r="J367" s="141" t="n">
        <v>604051998.075</v>
      </c>
      <c r="K367" s="141" t="n">
        <v>561768358.20975</v>
      </c>
      <c r="L367" s="141" t="n">
        <v>522444573.135068</v>
      </c>
      <c r="M367" s="141" t="n">
        <v>485873453.015613</v>
      </c>
      <c r="N367" s="141" t="n">
        <v>451862311.30452</v>
      </c>
      <c r="O367" s="141" t="n">
        <v>420231949.513204</v>
      </c>
      <c r="P367" s="141" t="n">
        <v>390815713.047279</v>
      </c>
      <c r="Q367" s="141" t="n">
        <v>363458613.13397</v>
      </c>
      <c r="R367" s="141" t="n">
        <v>338016510.214592</v>
      </c>
      <c r="S367" s="141" t="n">
        <v>314355354.499571</v>
      </c>
      <c r="T367" s="141" t="n">
        <v>292350479.684601</v>
      </c>
      <c r="U367" s="141" t="n">
        <v>271885946.106679</v>
      </c>
      <c r="V367" s="141" t="n">
        <v>252853929.879211</v>
      </c>
      <c r="W367" s="141" t="n">
        <v>235154154.787666</v>
      </c>
      <c r="X367" s="141" t="n">
        <v>218693363.95253</v>
      </c>
      <c r="Y367" s="141" t="n">
        <v>203384828.475853</v>
      </c>
    </row>
    <row r="368" customFormat="false" ht="15" hidden="false" customHeight="false" outlineLevel="0" collapsed="false">
      <c r="A368" s="0" t="s">
        <v>1511</v>
      </c>
      <c r="B368" s="0" t="s">
        <v>2109</v>
      </c>
      <c r="C368" s="20" t="s">
        <v>396</v>
      </c>
      <c r="D368" s="20" t="s">
        <v>1512</v>
      </c>
      <c r="E368" s="141" t="n">
        <v>1511000000</v>
      </c>
      <c r="F368" s="141" t="n">
        <v>1435450000</v>
      </c>
      <c r="G368" s="141" t="n">
        <v>1334968500</v>
      </c>
      <c r="H368" s="141" t="n">
        <v>1241520705</v>
      </c>
      <c r="I368" s="141" t="n">
        <v>1154614255.65</v>
      </c>
      <c r="J368" s="141" t="n">
        <v>1073791257.7545</v>
      </c>
      <c r="K368" s="141" t="n">
        <v>998625869.711685</v>
      </c>
      <c r="L368" s="141" t="n">
        <v>928722058.831867</v>
      </c>
      <c r="M368" s="141" t="n">
        <v>863711514.713637</v>
      </c>
      <c r="N368" s="141" t="n">
        <v>803251708.683682</v>
      </c>
      <c r="O368" s="141" t="n">
        <v>747024089.075824</v>
      </c>
      <c r="P368" s="141" t="n">
        <v>694732402.840517</v>
      </c>
      <c r="Q368" s="141" t="n">
        <v>646101134.64168</v>
      </c>
      <c r="R368" s="141" t="n">
        <v>600874055.216763</v>
      </c>
      <c r="S368" s="141" t="n">
        <v>558812871.35159</v>
      </c>
      <c r="T368" s="141" t="n">
        <v>519695970.356978</v>
      </c>
      <c r="U368" s="141" t="n">
        <v>483317252.43199</v>
      </c>
      <c r="V368" s="141" t="n">
        <v>449485044.761751</v>
      </c>
      <c r="W368" s="141" t="n">
        <v>418021091.628428</v>
      </c>
      <c r="X368" s="141" t="n">
        <v>388759615.214438</v>
      </c>
      <c r="Y368" s="141" t="n">
        <v>361546442.149427</v>
      </c>
    </row>
    <row r="369" customFormat="false" ht="15" hidden="false" customHeight="false" outlineLevel="0" collapsed="false">
      <c r="A369" s="0" t="s">
        <v>1513</v>
      </c>
      <c r="B369" s="0" t="s">
        <v>2110</v>
      </c>
      <c r="C369" s="20" t="s">
        <v>398</v>
      </c>
      <c r="D369" s="20" t="s">
        <v>1514</v>
      </c>
      <c r="E369" s="141" t="n">
        <v>890000000</v>
      </c>
      <c r="F369" s="141" t="n">
        <v>845500000</v>
      </c>
      <c r="G369" s="141" t="n">
        <v>786315000</v>
      </c>
      <c r="H369" s="141" t="n">
        <v>731272950</v>
      </c>
      <c r="I369" s="141" t="n">
        <v>680083843.5</v>
      </c>
      <c r="J369" s="141" t="n">
        <v>632477974.455</v>
      </c>
      <c r="K369" s="141" t="n">
        <v>588204516.24315</v>
      </c>
      <c r="L369" s="141" t="n">
        <v>547030200.10613</v>
      </c>
      <c r="M369" s="141" t="n">
        <v>508738086.098701</v>
      </c>
      <c r="N369" s="141" t="n">
        <v>473126420.071792</v>
      </c>
      <c r="O369" s="141" t="n">
        <v>440007570.666766</v>
      </c>
      <c r="P369" s="141" t="n">
        <v>409207040.720093</v>
      </c>
      <c r="Q369" s="141" t="n">
        <v>380562547.869686</v>
      </c>
      <c r="R369" s="141" t="n">
        <v>353923169.518808</v>
      </c>
      <c r="S369" s="141" t="n">
        <v>329148547.652492</v>
      </c>
      <c r="T369" s="141" t="n">
        <v>306108149.316817</v>
      </c>
      <c r="U369" s="141" t="n">
        <v>284680578.86464</v>
      </c>
      <c r="V369" s="141" t="n">
        <v>264752938.344115</v>
      </c>
      <c r="W369" s="141" t="n">
        <v>246220232.660027</v>
      </c>
      <c r="X369" s="141" t="n">
        <v>228984816.373825</v>
      </c>
      <c r="Y369" s="141" t="n">
        <v>212955879.227657</v>
      </c>
    </row>
    <row r="370" customFormat="false" ht="15" hidden="false" customHeight="false" outlineLevel="0" collapsed="false">
      <c r="A370" s="0" t="s">
        <v>1515</v>
      </c>
      <c r="B370" s="0" t="s">
        <v>2111</v>
      </c>
      <c r="C370" s="20" t="s">
        <v>398</v>
      </c>
      <c r="D370" s="20" t="s">
        <v>1516</v>
      </c>
      <c r="E370" s="141" t="n">
        <v>1190000000</v>
      </c>
      <c r="F370" s="141" t="n">
        <v>1130500000</v>
      </c>
      <c r="G370" s="141" t="n">
        <v>1051365000</v>
      </c>
      <c r="H370" s="141" t="n">
        <v>977769450</v>
      </c>
      <c r="I370" s="141" t="n">
        <v>909325588.5</v>
      </c>
      <c r="J370" s="141" t="n">
        <v>845672797.305</v>
      </c>
      <c r="K370" s="141" t="n">
        <v>786475701.49365</v>
      </c>
      <c r="L370" s="141" t="n">
        <v>731422402.389095</v>
      </c>
      <c r="M370" s="141" t="n">
        <v>680222834.221858</v>
      </c>
      <c r="N370" s="141" t="n">
        <v>632607235.826328</v>
      </c>
      <c r="O370" s="141" t="n">
        <v>588324729.318485</v>
      </c>
      <c r="P370" s="141" t="n">
        <v>547141998.266191</v>
      </c>
      <c r="Q370" s="141" t="n">
        <v>508842058.387558</v>
      </c>
      <c r="R370" s="141" t="n">
        <v>473223114.300429</v>
      </c>
      <c r="S370" s="141" t="n">
        <v>440097496.299399</v>
      </c>
      <c r="T370" s="141" t="n">
        <v>409290671.558441</v>
      </c>
      <c r="U370" s="141" t="n">
        <v>380640324.54935</v>
      </c>
      <c r="V370" s="141" t="n">
        <v>353995501.830896</v>
      </c>
      <c r="W370" s="141" t="n">
        <v>329215816.702733</v>
      </c>
      <c r="X370" s="141" t="n">
        <v>306170709.533542</v>
      </c>
      <c r="Y370" s="141" t="n">
        <v>284738759.866194</v>
      </c>
    </row>
    <row r="371" customFormat="false" ht="15" hidden="false" customHeight="false" outlineLevel="0" collapsed="false">
      <c r="A371" s="0" t="s">
        <v>1517</v>
      </c>
      <c r="B371" s="0" t="s">
        <v>2112</v>
      </c>
      <c r="C371" s="20" t="s">
        <v>398</v>
      </c>
      <c r="D371" s="20" t="s">
        <v>1518</v>
      </c>
      <c r="E371" s="141" t="n">
        <v>925000000</v>
      </c>
      <c r="F371" s="141" t="n">
        <v>878750000</v>
      </c>
      <c r="G371" s="141" t="n">
        <v>817237500</v>
      </c>
      <c r="H371" s="141" t="n">
        <v>760030875</v>
      </c>
      <c r="I371" s="141" t="n">
        <v>706828713.75</v>
      </c>
      <c r="J371" s="141" t="n">
        <v>657350703.7875</v>
      </c>
      <c r="K371" s="141" t="n">
        <v>611336154.522375</v>
      </c>
      <c r="L371" s="141" t="n">
        <v>568542623.705809</v>
      </c>
      <c r="M371" s="141" t="n">
        <v>528744640.046402</v>
      </c>
      <c r="N371" s="141" t="n">
        <v>491732515.243154</v>
      </c>
      <c r="O371" s="141" t="n">
        <v>457311239.176133</v>
      </c>
      <c r="P371" s="141" t="n">
        <v>425299452.433804</v>
      </c>
      <c r="Q371" s="141" t="n">
        <v>395528490.763438</v>
      </c>
      <c r="R371" s="141" t="n">
        <v>367841496.409997</v>
      </c>
      <c r="S371" s="141" t="n">
        <v>342092591.661297</v>
      </c>
      <c r="T371" s="141" t="n">
        <v>318146110.245007</v>
      </c>
      <c r="U371" s="141" t="n">
        <v>295875882.527856</v>
      </c>
      <c r="V371" s="141" t="n">
        <v>275164570.750906</v>
      </c>
      <c r="W371" s="141" t="n">
        <v>255903050.798343</v>
      </c>
      <c r="X371" s="141" t="n">
        <v>237989837.242459</v>
      </c>
      <c r="Y371" s="141" t="n">
        <v>221330548.635487</v>
      </c>
    </row>
    <row r="372" customFormat="false" ht="15" hidden="false" customHeight="false" outlineLevel="0" collapsed="false">
      <c r="A372" s="0" t="s">
        <v>1519</v>
      </c>
      <c r="B372" s="0" t="s">
        <v>2113</v>
      </c>
      <c r="C372" s="20" t="s">
        <v>398</v>
      </c>
      <c r="D372" s="20" t="s">
        <v>1520</v>
      </c>
      <c r="E372" s="141" t="n">
        <v>958000000</v>
      </c>
      <c r="F372" s="141" t="n">
        <v>910100000</v>
      </c>
      <c r="G372" s="141" t="n">
        <v>846393000</v>
      </c>
      <c r="H372" s="141" t="n">
        <v>787145490</v>
      </c>
      <c r="I372" s="141" t="n">
        <v>732045305.7</v>
      </c>
      <c r="J372" s="141" t="n">
        <v>680802134.301</v>
      </c>
      <c r="K372" s="141" t="n">
        <v>633145984.89993</v>
      </c>
      <c r="L372" s="141" t="n">
        <v>588825765.956935</v>
      </c>
      <c r="M372" s="141" t="n">
        <v>547607962.33995</v>
      </c>
      <c r="N372" s="141" t="n">
        <v>509275404.976153</v>
      </c>
      <c r="O372" s="141" t="n">
        <v>473626126.627822</v>
      </c>
      <c r="P372" s="141" t="n">
        <v>440472297.763875</v>
      </c>
      <c r="Q372" s="141" t="n">
        <v>409639236.920404</v>
      </c>
      <c r="R372" s="141" t="n">
        <v>380964490.335975</v>
      </c>
      <c r="S372" s="141" t="n">
        <v>354296976.012457</v>
      </c>
      <c r="T372" s="141" t="n">
        <v>329496187.691585</v>
      </c>
      <c r="U372" s="141" t="n">
        <v>306431454.553174</v>
      </c>
      <c r="V372" s="141" t="n">
        <v>284981252.734452</v>
      </c>
      <c r="W372" s="141" t="n">
        <v>265032565.04304</v>
      </c>
      <c r="X372" s="141" t="n">
        <v>246480285.490028</v>
      </c>
      <c r="Y372" s="141" t="n">
        <v>229226665.505726</v>
      </c>
    </row>
    <row r="373" customFormat="false" ht="15" hidden="false" customHeight="false" outlineLevel="0" collapsed="false">
      <c r="A373" s="0" t="s">
        <v>1521</v>
      </c>
      <c r="B373" s="0" t="s">
        <v>2114</v>
      </c>
      <c r="C373" s="20" t="s">
        <v>398</v>
      </c>
      <c r="D373" s="20" t="s">
        <v>1522</v>
      </c>
      <c r="E373" s="141" t="n">
        <v>1420000000</v>
      </c>
      <c r="F373" s="141" t="n">
        <v>1349000000</v>
      </c>
      <c r="G373" s="141" t="n">
        <v>1254570000</v>
      </c>
      <c r="H373" s="141" t="n">
        <v>1166750100</v>
      </c>
      <c r="I373" s="141" t="n">
        <v>1085077593</v>
      </c>
      <c r="J373" s="141" t="n">
        <v>1009122161.49</v>
      </c>
      <c r="K373" s="141" t="n">
        <v>938483610.1857</v>
      </c>
      <c r="L373" s="141" t="n">
        <v>872789757.472701</v>
      </c>
      <c r="M373" s="141" t="n">
        <v>811694474.449612</v>
      </c>
      <c r="N373" s="141" t="n">
        <v>754875861.238139</v>
      </c>
      <c r="O373" s="141" t="n">
        <v>702034550.95147</v>
      </c>
      <c r="P373" s="141" t="n">
        <v>652892132.384867</v>
      </c>
      <c r="Q373" s="141" t="n">
        <v>607189683.117926</v>
      </c>
      <c r="R373" s="141" t="n">
        <v>564686405.299671</v>
      </c>
      <c r="S373" s="141" t="n">
        <v>525158356.928694</v>
      </c>
      <c r="T373" s="141" t="n">
        <v>488397271.943686</v>
      </c>
      <c r="U373" s="141" t="n">
        <v>454209462.907628</v>
      </c>
      <c r="V373" s="141" t="n">
        <v>422414800.504094</v>
      </c>
      <c r="W373" s="141" t="n">
        <v>392845764.468807</v>
      </c>
      <c r="X373" s="141" t="n">
        <v>365346560.955991</v>
      </c>
      <c r="Y373" s="141" t="n">
        <v>339772301.689071</v>
      </c>
    </row>
    <row r="374" customFormat="false" ht="15" hidden="false" customHeight="false" outlineLevel="0" collapsed="false">
      <c r="A374" s="0" t="s">
        <v>1523</v>
      </c>
      <c r="B374" s="0" t="s">
        <v>2115</v>
      </c>
      <c r="C374" s="20" t="s">
        <v>398</v>
      </c>
      <c r="D374" s="20" t="s">
        <v>710</v>
      </c>
      <c r="E374" s="141" t="n">
        <v>1755000000</v>
      </c>
      <c r="F374" s="141" t="n">
        <v>1667250000</v>
      </c>
      <c r="G374" s="141" t="n">
        <v>1550542500</v>
      </c>
      <c r="H374" s="141" t="n">
        <v>1442004525</v>
      </c>
      <c r="I374" s="141" t="n">
        <v>1341064208.25</v>
      </c>
      <c r="J374" s="141" t="n">
        <v>1247189713.6725</v>
      </c>
      <c r="K374" s="141" t="n">
        <v>1159886433.71543</v>
      </c>
      <c r="L374" s="141" t="n">
        <v>1078694383.35535</v>
      </c>
      <c r="M374" s="141" t="n">
        <v>1003185776.52047</v>
      </c>
      <c r="N374" s="141" t="n">
        <v>932962772.164038</v>
      </c>
      <c r="O374" s="141" t="n">
        <v>867655378.112556</v>
      </c>
      <c r="P374" s="141" t="n">
        <v>806919501.644677</v>
      </c>
      <c r="Q374" s="141" t="n">
        <v>750435136.52955</v>
      </c>
      <c r="R374" s="141" t="n">
        <v>697904676.972481</v>
      </c>
      <c r="S374" s="141" t="n">
        <v>649051349.584407</v>
      </c>
      <c r="T374" s="141" t="n">
        <v>603617755.113499</v>
      </c>
      <c r="U374" s="141" t="n">
        <v>561364512.255554</v>
      </c>
      <c r="V374" s="141" t="n">
        <v>522068996.397665</v>
      </c>
      <c r="W374" s="141" t="n">
        <v>485524166.649829</v>
      </c>
      <c r="X374" s="141" t="n">
        <v>451537474.984341</v>
      </c>
      <c r="Y374" s="141" t="n">
        <v>419929851.735437</v>
      </c>
    </row>
    <row r="375" customFormat="false" ht="15" hidden="false" customHeight="false" outlineLevel="0" collapsed="false">
      <c r="A375" s="0" t="s">
        <v>1524</v>
      </c>
      <c r="B375" s="0" t="s">
        <v>2116</v>
      </c>
      <c r="C375" s="20" t="s">
        <v>400</v>
      </c>
      <c r="D375" s="20" t="s">
        <v>1525</v>
      </c>
      <c r="E375" s="141" t="n">
        <v>9700000000</v>
      </c>
      <c r="F375" s="141" t="n">
        <v>9215000000</v>
      </c>
      <c r="G375" s="141" t="n">
        <v>8569950000</v>
      </c>
      <c r="H375" s="141" t="n">
        <v>7970053500</v>
      </c>
      <c r="I375" s="141" t="n">
        <v>7412149755</v>
      </c>
      <c r="J375" s="141" t="n">
        <v>6893299272.15</v>
      </c>
      <c r="K375" s="141" t="n">
        <v>6410768323.0995</v>
      </c>
      <c r="L375" s="141" t="n">
        <v>5962014540.48254</v>
      </c>
      <c r="M375" s="141" t="n">
        <v>5544673522.64876</v>
      </c>
      <c r="N375" s="141" t="n">
        <v>5156546376.06335</v>
      </c>
      <c r="O375" s="141" t="n">
        <v>4795588129.73891</v>
      </c>
      <c r="P375" s="141" t="n">
        <v>4459896960.65719</v>
      </c>
      <c r="Q375" s="141" t="n">
        <v>4147704173.41119</v>
      </c>
      <c r="R375" s="141" t="n">
        <v>3857364881.2724</v>
      </c>
      <c r="S375" s="141" t="n">
        <v>3587349339.58333</v>
      </c>
      <c r="T375" s="141" t="n">
        <v>3336234885.8125</v>
      </c>
      <c r="U375" s="141" t="n">
        <v>3102698443.80563</v>
      </c>
      <c r="V375" s="141" t="n">
        <v>2885509552.73923</v>
      </c>
      <c r="W375" s="141" t="n">
        <v>2683523884.04749</v>
      </c>
      <c r="X375" s="141" t="n">
        <v>2495677212.16416</v>
      </c>
      <c r="Y375" s="141" t="n">
        <v>2320979807.31267</v>
      </c>
    </row>
    <row r="376" customFormat="false" ht="15" hidden="false" customHeight="false" outlineLevel="0" collapsed="false">
      <c r="A376" s="0" t="s">
        <v>1526</v>
      </c>
      <c r="B376" s="0" t="s">
        <v>2117</v>
      </c>
      <c r="C376" s="20" t="s">
        <v>400</v>
      </c>
      <c r="D376" s="20" t="s">
        <v>2118</v>
      </c>
      <c r="E376" s="141" t="n">
        <v>9700000000</v>
      </c>
      <c r="F376" s="141" t="n">
        <v>9215000000</v>
      </c>
      <c r="G376" s="141" t="n">
        <v>8569950000</v>
      </c>
      <c r="H376" s="141" t="n">
        <v>7970053500</v>
      </c>
      <c r="I376" s="141" t="n">
        <v>7412149755</v>
      </c>
      <c r="J376" s="141" t="n">
        <v>6893299272.15</v>
      </c>
      <c r="K376" s="141" t="n">
        <v>6410768323.0995</v>
      </c>
      <c r="L376" s="141" t="n">
        <v>5962014540.48254</v>
      </c>
      <c r="M376" s="141" t="n">
        <v>5544673522.64876</v>
      </c>
      <c r="N376" s="141" t="n">
        <v>5156546376.06335</v>
      </c>
      <c r="O376" s="141" t="n">
        <v>4795588129.73891</v>
      </c>
      <c r="P376" s="141" t="n">
        <v>4459896960.65719</v>
      </c>
      <c r="Q376" s="141" t="n">
        <v>4147704173.41119</v>
      </c>
      <c r="R376" s="141" t="n">
        <v>3857364881.2724</v>
      </c>
      <c r="S376" s="141" t="n">
        <v>3587349339.58333</v>
      </c>
      <c r="T376" s="141" t="n">
        <v>3336234885.8125</v>
      </c>
      <c r="U376" s="141" t="n">
        <v>3102698443.80563</v>
      </c>
      <c r="V376" s="141" t="n">
        <v>2885509552.73923</v>
      </c>
      <c r="W376" s="141" t="n">
        <v>2683523884.04749</v>
      </c>
      <c r="X376" s="141" t="n">
        <v>2495677212.16416</v>
      </c>
      <c r="Y376" s="141" t="n">
        <v>2320979807.31267</v>
      </c>
    </row>
    <row r="377" customFormat="false" ht="15" hidden="false" customHeight="false" outlineLevel="0" collapsed="false">
      <c r="A377" s="0" t="s">
        <v>1528</v>
      </c>
      <c r="B377" s="0" t="s">
        <v>2119</v>
      </c>
      <c r="C377" s="20" t="s">
        <v>400</v>
      </c>
      <c r="D377" s="20" t="s">
        <v>2120</v>
      </c>
      <c r="E377" s="141" t="n">
        <v>9700000000</v>
      </c>
      <c r="F377" s="141" t="n">
        <v>9215000000</v>
      </c>
      <c r="G377" s="141" t="n">
        <v>8569950000</v>
      </c>
      <c r="H377" s="141" t="n">
        <v>7970053500</v>
      </c>
      <c r="I377" s="141" t="n">
        <v>7412149755</v>
      </c>
      <c r="J377" s="141" t="n">
        <v>6893299272.15</v>
      </c>
      <c r="K377" s="141" t="n">
        <v>6410768323.0995</v>
      </c>
      <c r="L377" s="141" t="n">
        <v>5962014540.48254</v>
      </c>
      <c r="M377" s="141" t="n">
        <v>5544673522.64876</v>
      </c>
      <c r="N377" s="141" t="n">
        <v>5156546376.06335</v>
      </c>
      <c r="O377" s="141" t="n">
        <v>4795588129.73891</v>
      </c>
      <c r="P377" s="141" t="n">
        <v>4459896960.65719</v>
      </c>
      <c r="Q377" s="141" t="n">
        <v>4147704173.41119</v>
      </c>
      <c r="R377" s="141" t="n">
        <v>3857364881.2724</v>
      </c>
      <c r="S377" s="141" t="n">
        <v>3587349339.58333</v>
      </c>
      <c r="T377" s="141" t="n">
        <v>3336234885.8125</v>
      </c>
      <c r="U377" s="141" t="n">
        <v>3102698443.80563</v>
      </c>
      <c r="V377" s="141" t="n">
        <v>2885509552.73923</v>
      </c>
      <c r="W377" s="141" t="n">
        <v>2683523884.04749</v>
      </c>
      <c r="X377" s="141" t="n">
        <v>2495677212.16416</v>
      </c>
      <c r="Y377" s="141" t="n">
        <v>2320979807.31267</v>
      </c>
    </row>
    <row r="378" customFormat="false" ht="15" hidden="false" customHeight="false" outlineLevel="0" collapsed="false">
      <c r="A378" s="0" t="s">
        <v>1530</v>
      </c>
      <c r="B378" s="0" t="s">
        <v>2121</v>
      </c>
      <c r="C378" s="20" t="s">
        <v>400</v>
      </c>
      <c r="D378" s="20" t="s">
        <v>2122</v>
      </c>
      <c r="E378" s="141" t="n">
        <v>9700000000</v>
      </c>
      <c r="F378" s="141" t="n">
        <v>9215000000</v>
      </c>
      <c r="G378" s="141" t="n">
        <v>8569950000</v>
      </c>
      <c r="H378" s="141" t="n">
        <v>7970053500</v>
      </c>
      <c r="I378" s="141" t="n">
        <v>7412149755</v>
      </c>
      <c r="J378" s="141" t="n">
        <v>6893299272.15</v>
      </c>
      <c r="K378" s="141" t="n">
        <v>6410768323.0995</v>
      </c>
      <c r="L378" s="141" t="n">
        <v>5962014540.48254</v>
      </c>
      <c r="M378" s="141" t="n">
        <v>5544673522.64876</v>
      </c>
      <c r="N378" s="141" t="n">
        <v>5156546376.06335</v>
      </c>
      <c r="O378" s="141" t="n">
        <v>4795588129.73891</v>
      </c>
      <c r="P378" s="141" t="n">
        <v>4459896960.65719</v>
      </c>
      <c r="Q378" s="141" t="n">
        <v>4147704173.41119</v>
      </c>
      <c r="R378" s="141" t="n">
        <v>3857364881.2724</v>
      </c>
      <c r="S378" s="141" t="n">
        <v>3587349339.58333</v>
      </c>
      <c r="T378" s="141" t="n">
        <v>3336234885.8125</v>
      </c>
      <c r="U378" s="141" t="n">
        <v>3102698443.80563</v>
      </c>
      <c r="V378" s="141" t="n">
        <v>2885509552.73923</v>
      </c>
      <c r="W378" s="141" t="n">
        <v>2683523884.04749</v>
      </c>
      <c r="X378" s="141" t="n">
        <v>2495677212.16416</v>
      </c>
      <c r="Y378" s="141" t="n">
        <v>2320979807.31267</v>
      </c>
    </row>
    <row r="379" customFormat="false" ht="15" hidden="false" customHeight="false" outlineLevel="0" collapsed="false">
      <c r="A379" s="0" t="s">
        <v>1532</v>
      </c>
      <c r="B379" s="0" t="s">
        <v>2123</v>
      </c>
      <c r="C379" s="20" t="s">
        <v>400</v>
      </c>
      <c r="D379" s="20" t="s">
        <v>2124</v>
      </c>
      <c r="E379" s="141" t="n">
        <v>9700000000</v>
      </c>
      <c r="F379" s="141" t="n">
        <v>9215000000</v>
      </c>
      <c r="G379" s="141" t="n">
        <v>8569950000</v>
      </c>
      <c r="H379" s="141" t="n">
        <v>7970053500</v>
      </c>
      <c r="I379" s="141" t="n">
        <v>7412149755</v>
      </c>
      <c r="J379" s="141" t="n">
        <v>6893299272.15</v>
      </c>
      <c r="K379" s="141" t="n">
        <v>6410768323.0995</v>
      </c>
      <c r="L379" s="141" t="n">
        <v>5962014540.48254</v>
      </c>
      <c r="M379" s="141" t="n">
        <v>5544673522.64876</v>
      </c>
      <c r="N379" s="141" t="n">
        <v>5156546376.06335</v>
      </c>
      <c r="O379" s="141" t="n">
        <v>4795588129.73891</v>
      </c>
      <c r="P379" s="141" t="n">
        <v>4459896960.65719</v>
      </c>
      <c r="Q379" s="141" t="n">
        <v>4147704173.41119</v>
      </c>
      <c r="R379" s="141" t="n">
        <v>3857364881.2724</v>
      </c>
      <c r="S379" s="141" t="n">
        <v>3587349339.58333</v>
      </c>
      <c r="T379" s="141" t="n">
        <v>3336234885.8125</v>
      </c>
      <c r="U379" s="141" t="n">
        <v>3102698443.80563</v>
      </c>
      <c r="V379" s="141" t="n">
        <v>2885509552.73923</v>
      </c>
      <c r="W379" s="141" t="n">
        <v>2683523884.04749</v>
      </c>
      <c r="X379" s="141" t="n">
        <v>2495677212.16416</v>
      </c>
      <c r="Y379" s="141" t="n">
        <v>2320979807.31267</v>
      </c>
    </row>
    <row r="380" customFormat="false" ht="15" hidden="false" customHeight="false" outlineLevel="0" collapsed="false">
      <c r="A380" s="0" t="s">
        <v>1534</v>
      </c>
      <c r="B380" s="0" t="s">
        <v>2125</v>
      </c>
      <c r="C380" s="20" t="s">
        <v>400</v>
      </c>
      <c r="D380" s="20" t="s">
        <v>2126</v>
      </c>
      <c r="E380" s="141" t="n">
        <v>9700000000</v>
      </c>
      <c r="F380" s="141" t="n">
        <v>9215000000</v>
      </c>
      <c r="G380" s="141" t="n">
        <v>8569950000</v>
      </c>
      <c r="H380" s="141" t="n">
        <v>7970053500</v>
      </c>
      <c r="I380" s="141" t="n">
        <v>7412149755</v>
      </c>
      <c r="J380" s="141" t="n">
        <v>6893299272.15</v>
      </c>
      <c r="K380" s="141" t="n">
        <v>6410768323.0995</v>
      </c>
      <c r="L380" s="141" t="n">
        <v>5962014540.48254</v>
      </c>
      <c r="M380" s="141" t="n">
        <v>5544673522.64876</v>
      </c>
      <c r="N380" s="141" t="n">
        <v>5156546376.06335</v>
      </c>
      <c r="O380" s="141" t="n">
        <v>4795588129.73891</v>
      </c>
      <c r="P380" s="141" t="n">
        <v>4459896960.65719</v>
      </c>
      <c r="Q380" s="141" t="n">
        <v>4147704173.41119</v>
      </c>
      <c r="R380" s="141" t="n">
        <v>3857364881.2724</v>
      </c>
      <c r="S380" s="141" t="n">
        <v>3587349339.58333</v>
      </c>
      <c r="T380" s="141" t="n">
        <v>3336234885.8125</v>
      </c>
      <c r="U380" s="141" t="n">
        <v>3102698443.80563</v>
      </c>
      <c r="V380" s="141" t="n">
        <v>2885509552.73923</v>
      </c>
      <c r="W380" s="141" t="n">
        <v>2683523884.04749</v>
      </c>
      <c r="X380" s="141" t="n">
        <v>2495677212.16416</v>
      </c>
      <c r="Y380" s="141" t="n">
        <v>2320979807.31267</v>
      </c>
    </row>
    <row r="381" customFormat="false" ht="15" hidden="false" customHeight="false" outlineLevel="0" collapsed="false">
      <c r="A381" s="0" t="s">
        <v>1536</v>
      </c>
      <c r="B381" s="0" t="s">
        <v>2127</v>
      </c>
      <c r="C381" s="20" t="s">
        <v>400</v>
      </c>
      <c r="D381" s="20" t="s">
        <v>1537</v>
      </c>
      <c r="E381" s="141" t="n">
        <v>9700000000</v>
      </c>
      <c r="F381" s="141" t="n">
        <v>9215000000</v>
      </c>
      <c r="G381" s="141" t="n">
        <v>8569950000</v>
      </c>
      <c r="H381" s="141" t="n">
        <v>7970053500</v>
      </c>
      <c r="I381" s="141" t="n">
        <v>7412149755</v>
      </c>
      <c r="J381" s="141" t="n">
        <v>6893299272.15</v>
      </c>
      <c r="K381" s="141" t="n">
        <v>6410768323.0995</v>
      </c>
      <c r="L381" s="141" t="n">
        <v>5962014540.48254</v>
      </c>
      <c r="M381" s="141" t="n">
        <v>5544673522.64876</v>
      </c>
      <c r="N381" s="141" t="n">
        <v>5156546376.06335</v>
      </c>
      <c r="O381" s="141" t="n">
        <v>4795588129.73891</v>
      </c>
      <c r="P381" s="141" t="n">
        <v>4459896960.65719</v>
      </c>
      <c r="Q381" s="141" t="n">
        <v>4147704173.41119</v>
      </c>
      <c r="R381" s="141" t="n">
        <v>3857364881.2724</v>
      </c>
      <c r="S381" s="141" t="n">
        <v>3587349339.58333</v>
      </c>
      <c r="T381" s="141" t="n">
        <v>3336234885.8125</v>
      </c>
      <c r="U381" s="141" t="n">
        <v>3102698443.80563</v>
      </c>
      <c r="V381" s="141" t="n">
        <v>2885509552.73923</v>
      </c>
      <c r="W381" s="141" t="n">
        <v>2683523884.04749</v>
      </c>
      <c r="X381" s="141" t="n">
        <v>2495677212.16416</v>
      </c>
      <c r="Y381" s="141" t="n">
        <v>2320979807.31267</v>
      </c>
    </row>
    <row r="382" customFormat="false" ht="15" hidden="false" customHeight="false" outlineLevel="0" collapsed="false">
      <c r="A382" s="0" t="s">
        <v>1538</v>
      </c>
      <c r="B382" s="0" t="s">
        <v>2128</v>
      </c>
      <c r="C382" s="20" t="s">
        <v>400</v>
      </c>
      <c r="D382" s="20" t="s">
        <v>1539</v>
      </c>
      <c r="E382" s="141" t="n">
        <v>9700000000</v>
      </c>
      <c r="F382" s="141" t="n">
        <v>9215000000</v>
      </c>
      <c r="G382" s="141" t="n">
        <v>8569950000</v>
      </c>
      <c r="H382" s="141" t="n">
        <v>7970053500</v>
      </c>
      <c r="I382" s="141" t="n">
        <v>7412149755</v>
      </c>
      <c r="J382" s="141" t="n">
        <v>6893299272.15</v>
      </c>
      <c r="K382" s="141" t="n">
        <v>6410768323.0995</v>
      </c>
      <c r="L382" s="141" t="n">
        <v>5962014540.48254</v>
      </c>
      <c r="M382" s="141" t="n">
        <v>5544673522.64876</v>
      </c>
      <c r="N382" s="141" t="n">
        <v>5156546376.06335</v>
      </c>
      <c r="O382" s="141" t="n">
        <v>4795588129.73891</v>
      </c>
      <c r="P382" s="141" t="n">
        <v>4459896960.65719</v>
      </c>
      <c r="Q382" s="141" t="n">
        <v>4147704173.41119</v>
      </c>
      <c r="R382" s="141" t="n">
        <v>3857364881.2724</v>
      </c>
      <c r="S382" s="141" t="n">
        <v>3587349339.58333</v>
      </c>
      <c r="T382" s="141" t="n">
        <v>3336234885.8125</v>
      </c>
      <c r="U382" s="141" t="n">
        <v>3102698443.80563</v>
      </c>
      <c r="V382" s="141" t="n">
        <v>2885509552.73923</v>
      </c>
      <c r="W382" s="141" t="n">
        <v>2683523884.04749</v>
      </c>
      <c r="X382" s="141" t="n">
        <v>2495677212.16416</v>
      </c>
      <c r="Y382" s="141" t="n">
        <v>2320979807.31267</v>
      </c>
    </row>
    <row r="383" customFormat="false" ht="15" hidden="false" customHeight="false" outlineLevel="0" collapsed="false">
      <c r="A383" s="0" t="s">
        <v>1540</v>
      </c>
      <c r="B383" s="0" t="s">
        <v>2129</v>
      </c>
      <c r="C383" s="20" t="s">
        <v>400</v>
      </c>
      <c r="D383" s="20" t="s">
        <v>1541</v>
      </c>
      <c r="E383" s="141" t="n">
        <v>9700000000</v>
      </c>
      <c r="F383" s="141" t="n">
        <v>9215000000</v>
      </c>
      <c r="G383" s="141" t="n">
        <v>8569950000</v>
      </c>
      <c r="H383" s="141" t="n">
        <v>7970053500</v>
      </c>
      <c r="I383" s="141" t="n">
        <v>7412149755</v>
      </c>
      <c r="J383" s="141" t="n">
        <v>6893299272.15</v>
      </c>
      <c r="K383" s="141" t="n">
        <v>6410768323.0995</v>
      </c>
      <c r="L383" s="141" t="n">
        <v>5962014540.48254</v>
      </c>
      <c r="M383" s="141" t="n">
        <v>5544673522.64876</v>
      </c>
      <c r="N383" s="141" t="n">
        <v>5156546376.06335</v>
      </c>
      <c r="O383" s="141" t="n">
        <v>4795588129.73891</v>
      </c>
      <c r="P383" s="141" t="n">
        <v>4459896960.65719</v>
      </c>
      <c r="Q383" s="141" t="n">
        <v>4147704173.41119</v>
      </c>
      <c r="R383" s="141" t="n">
        <v>3857364881.2724</v>
      </c>
      <c r="S383" s="141" t="n">
        <v>3587349339.58333</v>
      </c>
      <c r="T383" s="141" t="n">
        <v>3336234885.8125</v>
      </c>
      <c r="U383" s="141" t="n">
        <v>3102698443.80563</v>
      </c>
      <c r="V383" s="141" t="n">
        <v>2885509552.73923</v>
      </c>
      <c r="W383" s="141" t="n">
        <v>2683523884.04749</v>
      </c>
      <c r="X383" s="141" t="n">
        <v>2495677212.16416</v>
      </c>
      <c r="Y383" s="141" t="n">
        <v>2320979807.31267</v>
      </c>
    </row>
    <row r="384" customFormat="false" ht="15" hidden="false" customHeight="false" outlineLevel="0" collapsed="false">
      <c r="A384" s="0" t="s">
        <v>1542</v>
      </c>
      <c r="B384" s="0" t="s">
        <v>2130</v>
      </c>
      <c r="C384" s="20" t="s">
        <v>400</v>
      </c>
      <c r="D384" s="20" t="s">
        <v>1543</v>
      </c>
      <c r="E384" s="141" t="n">
        <v>9700000000</v>
      </c>
      <c r="F384" s="141" t="n">
        <v>9215000000</v>
      </c>
      <c r="G384" s="141" t="n">
        <v>8569950000</v>
      </c>
      <c r="H384" s="141" t="n">
        <v>7970053500</v>
      </c>
      <c r="I384" s="141" t="n">
        <v>7412149755</v>
      </c>
      <c r="J384" s="141" t="n">
        <v>6893299272.15</v>
      </c>
      <c r="K384" s="141" t="n">
        <v>6410768323.0995</v>
      </c>
      <c r="L384" s="141" t="n">
        <v>5962014540.48254</v>
      </c>
      <c r="M384" s="141" t="n">
        <v>5544673522.64876</v>
      </c>
      <c r="N384" s="141" t="n">
        <v>5156546376.06335</v>
      </c>
      <c r="O384" s="141" t="n">
        <v>4795588129.73891</v>
      </c>
      <c r="P384" s="141" t="n">
        <v>4459896960.65719</v>
      </c>
      <c r="Q384" s="141" t="n">
        <v>4147704173.41119</v>
      </c>
      <c r="R384" s="141" t="n">
        <v>3857364881.2724</v>
      </c>
      <c r="S384" s="141" t="n">
        <v>3587349339.58333</v>
      </c>
      <c r="T384" s="141" t="n">
        <v>3336234885.8125</v>
      </c>
      <c r="U384" s="141" t="n">
        <v>3102698443.80563</v>
      </c>
      <c r="V384" s="141" t="n">
        <v>2885509552.73923</v>
      </c>
      <c r="W384" s="141" t="n">
        <v>2683523884.04749</v>
      </c>
      <c r="X384" s="141" t="n">
        <v>2495677212.16416</v>
      </c>
      <c r="Y384" s="141" t="n">
        <v>2320979807.31267</v>
      </c>
    </row>
    <row r="385" customFormat="false" ht="15" hidden="false" customHeight="false" outlineLevel="0" collapsed="false">
      <c r="A385" s="0" t="s">
        <v>1544</v>
      </c>
      <c r="B385" s="0" t="s">
        <v>2131</v>
      </c>
      <c r="C385" s="20" t="s">
        <v>400</v>
      </c>
      <c r="D385" s="20" t="s">
        <v>1545</v>
      </c>
      <c r="E385" s="141" t="n">
        <v>9700000000</v>
      </c>
      <c r="F385" s="141" t="n">
        <v>9215000000</v>
      </c>
      <c r="G385" s="141" t="n">
        <v>8569950000</v>
      </c>
      <c r="H385" s="141" t="n">
        <v>7970053500</v>
      </c>
      <c r="I385" s="141" t="n">
        <v>7412149755</v>
      </c>
      <c r="J385" s="141" t="n">
        <v>6893299272.15</v>
      </c>
      <c r="K385" s="141" t="n">
        <v>6410768323.0995</v>
      </c>
      <c r="L385" s="141" t="n">
        <v>5962014540.48254</v>
      </c>
      <c r="M385" s="141" t="n">
        <v>5544673522.64876</v>
      </c>
      <c r="N385" s="141" t="n">
        <v>5156546376.06335</v>
      </c>
      <c r="O385" s="141" t="n">
        <v>4795588129.73891</v>
      </c>
      <c r="P385" s="141" t="n">
        <v>4459896960.65719</v>
      </c>
      <c r="Q385" s="141" t="n">
        <v>4147704173.41119</v>
      </c>
      <c r="R385" s="141" t="n">
        <v>3857364881.2724</v>
      </c>
      <c r="S385" s="141" t="n">
        <v>3587349339.58333</v>
      </c>
      <c r="T385" s="141" t="n">
        <v>3336234885.8125</v>
      </c>
      <c r="U385" s="141" t="n">
        <v>3102698443.80563</v>
      </c>
      <c r="V385" s="141" t="n">
        <v>2885509552.73923</v>
      </c>
      <c r="W385" s="141" t="n">
        <v>2683523884.04749</v>
      </c>
      <c r="X385" s="141" t="n">
        <v>2495677212.16416</v>
      </c>
      <c r="Y385" s="141" t="n">
        <v>2320979807.31267</v>
      </c>
    </row>
    <row r="386" customFormat="false" ht="15" hidden="false" customHeight="false" outlineLevel="0" collapsed="false">
      <c r="A386" s="0" t="s">
        <v>1546</v>
      </c>
      <c r="B386" s="0" t="s">
        <v>2132</v>
      </c>
      <c r="C386" s="20" t="s">
        <v>400</v>
      </c>
      <c r="D386" s="20" t="s">
        <v>1547</v>
      </c>
      <c r="E386" s="141" t="n">
        <v>9700000000</v>
      </c>
      <c r="F386" s="141" t="n">
        <v>9215000000</v>
      </c>
      <c r="G386" s="141" t="n">
        <v>8569950000</v>
      </c>
      <c r="H386" s="141" t="n">
        <v>7970053500</v>
      </c>
      <c r="I386" s="141" t="n">
        <v>7412149755</v>
      </c>
      <c r="J386" s="141" t="n">
        <v>6893299272.15</v>
      </c>
      <c r="K386" s="141" t="n">
        <v>6410768323.0995</v>
      </c>
      <c r="L386" s="141" t="n">
        <v>5962014540.48254</v>
      </c>
      <c r="M386" s="141" t="n">
        <v>5544673522.64876</v>
      </c>
      <c r="N386" s="141" t="n">
        <v>5156546376.06335</v>
      </c>
      <c r="O386" s="141" t="n">
        <v>4795588129.73891</v>
      </c>
      <c r="P386" s="141" t="n">
        <v>4459896960.65719</v>
      </c>
      <c r="Q386" s="141" t="n">
        <v>4147704173.41119</v>
      </c>
      <c r="R386" s="141" t="n">
        <v>3857364881.2724</v>
      </c>
      <c r="S386" s="141" t="n">
        <v>3587349339.58333</v>
      </c>
      <c r="T386" s="141" t="n">
        <v>3336234885.8125</v>
      </c>
      <c r="U386" s="141" t="n">
        <v>3102698443.80563</v>
      </c>
      <c r="V386" s="141" t="n">
        <v>2885509552.73923</v>
      </c>
      <c r="W386" s="141" t="n">
        <v>2683523884.04749</v>
      </c>
      <c r="X386" s="141" t="n">
        <v>2495677212.16416</v>
      </c>
      <c r="Y386" s="141" t="n">
        <v>2320979807.31267</v>
      </c>
    </row>
    <row r="387" customFormat="false" ht="15" hidden="false" customHeight="false" outlineLevel="0" collapsed="false">
      <c r="A387" s="0" t="s">
        <v>1548</v>
      </c>
      <c r="B387" s="0" t="s">
        <v>2133</v>
      </c>
      <c r="C387" s="20" t="s">
        <v>400</v>
      </c>
      <c r="D387" s="20" t="s">
        <v>1549</v>
      </c>
      <c r="E387" s="141" t="n">
        <v>9700000000</v>
      </c>
      <c r="F387" s="141" t="n">
        <v>9215000000</v>
      </c>
      <c r="G387" s="141" t="n">
        <v>8569950000</v>
      </c>
      <c r="H387" s="141" t="n">
        <v>7970053500</v>
      </c>
      <c r="I387" s="141" t="n">
        <v>7412149755</v>
      </c>
      <c r="J387" s="141" t="n">
        <v>6893299272.15</v>
      </c>
      <c r="K387" s="141" t="n">
        <v>6410768323.0995</v>
      </c>
      <c r="L387" s="141" t="n">
        <v>5962014540.48254</v>
      </c>
      <c r="M387" s="141" t="n">
        <v>5544673522.64876</v>
      </c>
      <c r="N387" s="141" t="n">
        <v>5156546376.06335</v>
      </c>
      <c r="O387" s="141" t="n">
        <v>4795588129.73891</v>
      </c>
      <c r="P387" s="141" t="n">
        <v>4459896960.65719</v>
      </c>
      <c r="Q387" s="141" t="n">
        <v>4147704173.41119</v>
      </c>
      <c r="R387" s="141" t="n">
        <v>3857364881.2724</v>
      </c>
      <c r="S387" s="141" t="n">
        <v>3587349339.58333</v>
      </c>
      <c r="T387" s="141" t="n">
        <v>3336234885.8125</v>
      </c>
      <c r="U387" s="141" t="n">
        <v>3102698443.80563</v>
      </c>
      <c r="V387" s="141" t="n">
        <v>2885509552.73923</v>
      </c>
      <c r="W387" s="141" t="n">
        <v>2683523884.04749</v>
      </c>
      <c r="X387" s="141" t="n">
        <v>2495677212.16416</v>
      </c>
      <c r="Y387" s="141" t="n">
        <v>2320979807.31267</v>
      </c>
    </row>
    <row r="388" customFormat="false" ht="15" hidden="false" customHeight="false" outlineLevel="0" collapsed="false">
      <c r="A388" s="0" t="s">
        <v>1550</v>
      </c>
      <c r="B388" s="0" t="s">
        <v>2134</v>
      </c>
      <c r="C388" s="20" t="s">
        <v>400</v>
      </c>
      <c r="D388" s="20" t="s">
        <v>1551</v>
      </c>
      <c r="E388" s="141" t="n">
        <v>9700000000</v>
      </c>
      <c r="F388" s="141" t="n">
        <v>9215000000</v>
      </c>
      <c r="G388" s="141" t="n">
        <v>8569950000</v>
      </c>
      <c r="H388" s="141" t="n">
        <v>7970053500</v>
      </c>
      <c r="I388" s="141" t="n">
        <v>7412149755</v>
      </c>
      <c r="J388" s="141" t="n">
        <v>6893299272.15</v>
      </c>
      <c r="K388" s="141" t="n">
        <v>6410768323.0995</v>
      </c>
      <c r="L388" s="141" t="n">
        <v>5962014540.48254</v>
      </c>
      <c r="M388" s="141" t="n">
        <v>5544673522.64876</v>
      </c>
      <c r="N388" s="141" t="n">
        <v>5156546376.06335</v>
      </c>
      <c r="O388" s="141" t="n">
        <v>4795588129.73891</v>
      </c>
      <c r="P388" s="141" t="n">
        <v>4459896960.65719</v>
      </c>
      <c r="Q388" s="141" t="n">
        <v>4147704173.41119</v>
      </c>
      <c r="R388" s="141" t="n">
        <v>3857364881.2724</v>
      </c>
      <c r="S388" s="141" t="n">
        <v>3587349339.58333</v>
      </c>
      <c r="T388" s="141" t="n">
        <v>3336234885.8125</v>
      </c>
      <c r="U388" s="141" t="n">
        <v>3102698443.80563</v>
      </c>
      <c r="V388" s="141" t="n">
        <v>2885509552.73923</v>
      </c>
      <c r="W388" s="141" t="n">
        <v>2683523884.04749</v>
      </c>
      <c r="X388" s="141" t="n">
        <v>2495677212.16416</v>
      </c>
      <c r="Y388" s="141" t="n">
        <v>2320979807.31267</v>
      </c>
    </row>
    <row r="389" customFormat="false" ht="15" hidden="false" customHeight="false" outlineLevel="0" collapsed="false">
      <c r="A389" s="0" t="s">
        <v>1552</v>
      </c>
      <c r="B389" s="0" t="s">
        <v>2135</v>
      </c>
      <c r="C389" s="20" t="s">
        <v>400</v>
      </c>
      <c r="D389" s="20" t="s">
        <v>1553</v>
      </c>
      <c r="E389" s="141" t="n">
        <v>5500000000</v>
      </c>
      <c r="F389" s="141" t="n">
        <v>5225000000</v>
      </c>
      <c r="G389" s="141" t="n">
        <v>4859250000</v>
      </c>
      <c r="H389" s="141" t="n">
        <v>4519102500</v>
      </c>
      <c r="I389" s="141" t="n">
        <v>4202765325</v>
      </c>
      <c r="J389" s="141" t="n">
        <v>3908571752.25</v>
      </c>
      <c r="K389" s="141" t="n">
        <v>3634971729.5925</v>
      </c>
      <c r="L389" s="141" t="n">
        <v>3380523708.52103</v>
      </c>
      <c r="M389" s="141" t="n">
        <v>3143887048.92455</v>
      </c>
      <c r="N389" s="141" t="n">
        <v>2923814955.49983</v>
      </c>
      <c r="O389" s="141" t="n">
        <v>2719147908.61485</v>
      </c>
      <c r="P389" s="141" t="n">
        <v>2528807555.01181</v>
      </c>
      <c r="Q389" s="141" t="n">
        <v>2351791026.16098</v>
      </c>
      <c r="R389" s="141" t="n">
        <v>2187165654.32971</v>
      </c>
      <c r="S389" s="141" t="n">
        <v>2034064058.52663</v>
      </c>
      <c r="T389" s="141" t="n">
        <v>1891679574.42977</v>
      </c>
      <c r="U389" s="141" t="n">
        <v>1759262004.21968</v>
      </c>
      <c r="V389" s="141" t="n">
        <v>1636113663.92431</v>
      </c>
      <c r="W389" s="141" t="n">
        <v>1521585707.44961</v>
      </c>
      <c r="X389" s="141" t="n">
        <v>1415074707.92813</v>
      </c>
      <c r="Y389" s="141" t="n">
        <v>1316019478.37316</v>
      </c>
    </row>
    <row r="390" customFormat="false" ht="15" hidden="false" customHeight="false" outlineLevel="0" collapsed="false">
      <c r="A390" s="0" t="s">
        <v>1554</v>
      </c>
      <c r="B390" s="0" t="s">
        <v>2136</v>
      </c>
      <c r="C390" s="20" t="s">
        <v>400</v>
      </c>
      <c r="D390" s="20" t="s">
        <v>1555</v>
      </c>
      <c r="E390" s="141" t="n">
        <v>7440000000</v>
      </c>
      <c r="F390" s="141" t="n">
        <v>7068000000</v>
      </c>
      <c r="G390" s="141" t="n">
        <v>6573240000</v>
      </c>
      <c r="H390" s="141" t="n">
        <v>6113113200</v>
      </c>
      <c r="I390" s="141" t="n">
        <v>5685195276</v>
      </c>
      <c r="J390" s="141" t="n">
        <v>5287231606.68</v>
      </c>
      <c r="K390" s="141" t="n">
        <v>4917125394.2124</v>
      </c>
      <c r="L390" s="141" t="n">
        <v>4572926616.61753</v>
      </c>
      <c r="M390" s="141" t="n">
        <v>4252821753.45431</v>
      </c>
      <c r="N390" s="141" t="n">
        <v>3955124230.7125</v>
      </c>
      <c r="O390" s="141" t="n">
        <v>3678265534.56263</v>
      </c>
      <c r="P390" s="141" t="n">
        <v>3420786947.14325</v>
      </c>
      <c r="Q390" s="141" t="n">
        <v>3181331860.84322</v>
      </c>
      <c r="R390" s="141" t="n">
        <v>2958638630.58419</v>
      </c>
      <c r="S390" s="141" t="n">
        <v>2751533926.4433</v>
      </c>
      <c r="T390" s="141" t="n">
        <v>2558926551.59227</v>
      </c>
      <c r="U390" s="141" t="n">
        <v>2379801692.98081</v>
      </c>
      <c r="V390" s="141" t="n">
        <v>2213215574.47215</v>
      </c>
      <c r="W390" s="141" t="n">
        <v>2058290484.2591</v>
      </c>
      <c r="X390" s="141" t="n">
        <v>1914210150.36097</v>
      </c>
      <c r="Y390" s="141" t="n">
        <v>1780215439.8357</v>
      </c>
    </row>
    <row r="391" customFormat="false" ht="15" hidden="false" customHeight="false" outlineLevel="0" collapsed="false">
      <c r="A391" s="0" t="s">
        <v>1556</v>
      </c>
      <c r="B391" s="0" t="s">
        <v>2137</v>
      </c>
      <c r="C391" s="20" t="s">
        <v>400</v>
      </c>
      <c r="D391" s="20" t="s">
        <v>1557</v>
      </c>
      <c r="E391" s="141" t="n">
        <v>7750000000</v>
      </c>
      <c r="F391" s="141" t="n">
        <v>7362500000</v>
      </c>
      <c r="G391" s="141" t="n">
        <v>6847125000</v>
      </c>
      <c r="H391" s="141" t="n">
        <v>6367826250</v>
      </c>
      <c r="I391" s="141" t="n">
        <v>5922078412.5</v>
      </c>
      <c r="J391" s="141" t="n">
        <v>5507532923.625</v>
      </c>
      <c r="K391" s="141" t="n">
        <v>5122005618.97125</v>
      </c>
      <c r="L391" s="141" t="n">
        <v>4763465225.64326</v>
      </c>
      <c r="M391" s="141" t="n">
        <v>4430022659.84824</v>
      </c>
      <c r="N391" s="141" t="n">
        <v>4119921073.65886</v>
      </c>
      <c r="O391" s="141" t="n">
        <v>3831526598.50274</v>
      </c>
      <c r="P391" s="141" t="n">
        <v>3563319736.60755</v>
      </c>
      <c r="Q391" s="141" t="n">
        <v>3313887355.04502</v>
      </c>
      <c r="R391" s="141" t="n">
        <v>3081915240.19187</v>
      </c>
      <c r="S391" s="141" t="n">
        <v>2866181173.37844</v>
      </c>
      <c r="T391" s="141" t="n">
        <v>2665548491.24195</v>
      </c>
      <c r="U391" s="141" t="n">
        <v>2478960096.85501</v>
      </c>
      <c r="V391" s="141" t="n">
        <v>2305432890.07516</v>
      </c>
      <c r="W391" s="141" t="n">
        <v>2144052587.7699</v>
      </c>
      <c r="X391" s="141" t="n">
        <v>1993968906.62601</v>
      </c>
      <c r="Y391" s="141" t="n">
        <v>1854391083.16219</v>
      </c>
    </row>
    <row r="392" customFormat="false" ht="15" hidden="false" customHeight="false" outlineLevel="0" collapsed="false">
      <c r="A392" s="0" t="s">
        <v>1558</v>
      </c>
      <c r="B392" s="0" t="s">
        <v>2138</v>
      </c>
      <c r="C392" s="20" t="s">
        <v>402</v>
      </c>
      <c r="D392" s="20" t="s">
        <v>715</v>
      </c>
      <c r="E392" s="141" t="n">
        <v>1058552000</v>
      </c>
      <c r="F392" s="141" t="n">
        <v>1005624400</v>
      </c>
      <c r="G392" s="141" t="n">
        <v>935230692</v>
      </c>
      <c r="H392" s="141" t="n">
        <v>869764543.56</v>
      </c>
      <c r="I392" s="141" t="n">
        <v>808881025.5108</v>
      </c>
      <c r="J392" s="141" t="n">
        <v>752259353.725044</v>
      </c>
      <c r="K392" s="141" t="n">
        <v>699601198.964291</v>
      </c>
      <c r="L392" s="141" t="n">
        <v>650629115.036791</v>
      </c>
      <c r="M392" s="141" t="n">
        <v>605085076.984215</v>
      </c>
      <c r="N392" s="141" t="n">
        <v>562729121.59532</v>
      </c>
      <c r="O392" s="141" t="n">
        <v>523338083.083648</v>
      </c>
      <c r="P392" s="141" t="n">
        <v>486704417.267793</v>
      </c>
      <c r="Q392" s="141" t="n">
        <v>452635108.059047</v>
      </c>
      <c r="R392" s="141" t="n">
        <v>420950650.494914</v>
      </c>
      <c r="S392" s="141" t="n">
        <v>391484104.96027</v>
      </c>
      <c r="T392" s="141" t="n">
        <v>364080217.613051</v>
      </c>
      <c r="U392" s="141" t="n">
        <v>338594602.380138</v>
      </c>
      <c r="V392" s="141" t="n">
        <v>314892980.213528</v>
      </c>
      <c r="W392" s="141" t="n">
        <v>292850471.598581</v>
      </c>
      <c r="X392" s="141" t="n">
        <v>272350938.58668</v>
      </c>
      <c r="Y392" s="141" t="n">
        <v>253286372.885613</v>
      </c>
    </row>
    <row r="393" customFormat="false" ht="15" hidden="false" customHeight="false" outlineLevel="0" collapsed="false">
      <c r="A393" s="0" t="s">
        <v>1559</v>
      </c>
      <c r="B393" s="0" t="s">
        <v>2139</v>
      </c>
      <c r="C393" s="20" t="s">
        <v>402</v>
      </c>
      <c r="D393" s="20" t="s">
        <v>717</v>
      </c>
      <c r="E393" s="141" t="n">
        <v>1446148000</v>
      </c>
      <c r="F393" s="141" t="n">
        <v>1373840600</v>
      </c>
      <c r="G393" s="141" t="n">
        <v>1277671758</v>
      </c>
      <c r="H393" s="141" t="n">
        <v>1188234734.94</v>
      </c>
      <c r="I393" s="141" t="n">
        <v>1105058303.4942</v>
      </c>
      <c r="J393" s="141" t="n">
        <v>1027704222.24961</v>
      </c>
      <c r="K393" s="141" t="n">
        <v>955764926.692134</v>
      </c>
      <c r="L393" s="141" t="n">
        <v>888861381.823685</v>
      </c>
      <c r="M393" s="141" t="n">
        <v>826641085.096027</v>
      </c>
      <c r="N393" s="141" t="n">
        <v>768776209.139305</v>
      </c>
      <c r="O393" s="141" t="n">
        <v>714961874.499554</v>
      </c>
      <c r="P393" s="141" t="n">
        <v>664914543.284585</v>
      </c>
      <c r="Q393" s="141" t="n">
        <v>618370525.254664</v>
      </c>
      <c r="R393" s="141" t="n">
        <v>575084588.486838</v>
      </c>
      <c r="S393" s="141" t="n">
        <v>534828667.292759</v>
      </c>
      <c r="T393" s="141" t="n">
        <v>497390660.582266</v>
      </c>
      <c r="U393" s="141" t="n">
        <v>462573314.341507</v>
      </c>
      <c r="V393" s="141" t="n">
        <v>430193182.337602</v>
      </c>
      <c r="W393" s="141" t="n">
        <v>400079659.57397</v>
      </c>
      <c r="X393" s="141" t="n">
        <v>372074083.403792</v>
      </c>
      <c r="Y393" s="141" t="n">
        <v>346028897.565526</v>
      </c>
    </row>
    <row r="394" customFormat="false" ht="15" hidden="false" customHeight="false" outlineLevel="0" collapsed="false">
      <c r="A394" s="0" t="s">
        <v>1560</v>
      </c>
      <c r="B394" s="0" t="s">
        <v>2140</v>
      </c>
      <c r="C394" s="20" t="s">
        <v>402</v>
      </c>
      <c r="D394" s="20" t="s">
        <v>1561</v>
      </c>
      <c r="E394" s="141" t="n">
        <v>1669800000</v>
      </c>
      <c r="F394" s="141" t="n">
        <v>1586310000</v>
      </c>
      <c r="G394" s="141" t="n">
        <v>1475268300</v>
      </c>
      <c r="H394" s="141" t="n">
        <v>1371999519</v>
      </c>
      <c r="I394" s="141" t="n">
        <v>1275959552.67</v>
      </c>
      <c r="J394" s="141" t="n">
        <v>1186642383.9831</v>
      </c>
      <c r="K394" s="141" t="n">
        <v>1103577417.10428</v>
      </c>
      <c r="L394" s="141" t="n">
        <v>1026326997.90698</v>
      </c>
      <c r="M394" s="141" t="n">
        <v>954484108.053495</v>
      </c>
      <c r="N394" s="141" t="n">
        <v>887670220.48975</v>
      </c>
      <c r="O394" s="141" t="n">
        <v>825533305.055468</v>
      </c>
      <c r="P394" s="141" t="n">
        <v>767745973.701585</v>
      </c>
      <c r="Q394" s="141" t="n">
        <v>714003755.542474</v>
      </c>
      <c r="R394" s="141" t="n">
        <v>664023492.654501</v>
      </c>
      <c r="S394" s="141" t="n">
        <v>617541848.168686</v>
      </c>
      <c r="T394" s="141" t="n">
        <v>574313918.796878</v>
      </c>
      <c r="U394" s="141" t="n">
        <v>534111944.481097</v>
      </c>
      <c r="V394" s="141" t="n">
        <v>496724108.36742</v>
      </c>
      <c r="W394" s="141" t="n">
        <v>461953420.781701</v>
      </c>
      <c r="X394" s="141" t="n">
        <v>429616681.326981</v>
      </c>
      <c r="Y394" s="141" t="n">
        <v>399543513.634093</v>
      </c>
    </row>
    <row r="395" customFormat="false" ht="15" hidden="false" customHeight="false" outlineLevel="0" collapsed="false">
      <c r="A395" s="0" t="s">
        <v>1562</v>
      </c>
      <c r="B395" s="0" t="s">
        <v>2141</v>
      </c>
      <c r="C395" s="20" t="s">
        <v>404</v>
      </c>
      <c r="D395" s="20" t="s">
        <v>1563</v>
      </c>
      <c r="E395" s="141" t="n">
        <v>1182016000</v>
      </c>
      <c r="F395" s="141" t="n">
        <v>1122915200</v>
      </c>
      <c r="G395" s="141" t="n">
        <v>1044311136</v>
      </c>
      <c r="H395" s="141" t="n">
        <v>971209356.48</v>
      </c>
      <c r="I395" s="141" t="n">
        <v>903224701.5264</v>
      </c>
      <c r="J395" s="141" t="n">
        <v>839998972.419552</v>
      </c>
      <c r="K395" s="141" t="n">
        <v>781199044.350184</v>
      </c>
      <c r="L395" s="141" t="n">
        <v>726515111.245671</v>
      </c>
      <c r="M395" s="141" t="n">
        <v>675659053.458474</v>
      </c>
      <c r="N395" s="141" t="n">
        <v>628362919.716381</v>
      </c>
      <c r="O395" s="141" t="n">
        <v>584377515.336234</v>
      </c>
      <c r="P395" s="141" t="n">
        <v>543471089.262698</v>
      </c>
      <c r="Q395" s="141" t="n">
        <v>505428113.014309</v>
      </c>
      <c r="R395" s="141" t="n">
        <v>470048145.103307</v>
      </c>
      <c r="S395" s="141" t="n">
        <v>437144774.946076</v>
      </c>
      <c r="T395" s="141" t="n">
        <v>406544640.699851</v>
      </c>
      <c r="U395" s="141" t="n">
        <v>378086515.850861</v>
      </c>
      <c r="V395" s="141" t="n">
        <v>351620459.741301</v>
      </c>
      <c r="W395" s="141" t="n">
        <v>327007027.55941</v>
      </c>
      <c r="X395" s="141" t="n">
        <v>304116535.630251</v>
      </c>
      <c r="Y395" s="141" t="n">
        <v>282828378.136133</v>
      </c>
    </row>
    <row r="396" customFormat="false" ht="15" hidden="false" customHeight="false" outlineLevel="0" collapsed="false">
      <c r="A396" s="0" t="s">
        <v>1564</v>
      </c>
      <c r="B396" s="0" t="s">
        <v>2142</v>
      </c>
      <c r="C396" s="20" t="s">
        <v>404</v>
      </c>
      <c r="D396" s="20" t="s">
        <v>1565</v>
      </c>
      <c r="E396" s="141" t="n">
        <v>648692000</v>
      </c>
      <c r="F396" s="141" t="n">
        <v>616257400</v>
      </c>
      <c r="G396" s="141" t="n">
        <v>573119382</v>
      </c>
      <c r="H396" s="141" t="n">
        <v>533001025.26</v>
      </c>
      <c r="I396" s="141" t="n">
        <v>495690953.4918</v>
      </c>
      <c r="J396" s="141" t="n">
        <v>460992586.747374</v>
      </c>
      <c r="K396" s="141" t="n">
        <v>428723105.675058</v>
      </c>
      <c r="L396" s="141" t="n">
        <v>398712488.277804</v>
      </c>
      <c r="M396" s="141" t="n">
        <v>370802614.098358</v>
      </c>
      <c r="N396" s="141" t="n">
        <v>344846431.111473</v>
      </c>
      <c r="O396" s="141" t="n">
        <v>320707180.93367</v>
      </c>
      <c r="P396" s="141" t="n">
        <v>298257678.268313</v>
      </c>
      <c r="Q396" s="141" t="n">
        <v>277379640.789531</v>
      </c>
      <c r="R396" s="141" t="n">
        <v>257963065.934264</v>
      </c>
      <c r="S396" s="141" t="n">
        <v>239905651.318865</v>
      </c>
      <c r="T396" s="141" t="n">
        <v>223112255.726545</v>
      </c>
      <c r="U396" s="141" t="n">
        <v>207494397.825687</v>
      </c>
      <c r="V396" s="141" t="n">
        <v>192969789.977889</v>
      </c>
      <c r="W396" s="141" t="n">
        <v>179461904.679436</v>
      </c>
      <c r="X396" s="141" t="n">
        <v>166899571.351876</v>
      </c>
      <c r="Y396" s="141" t="n">
        <v>155216601.357244</v>
      </c>
    </row>
    <row r="397" customFormat="false" ht="15" hidden="false" customHeight="false" outlineLevel="0" collapsed="false">
      <c r="A397" s="0" t="s">
        <v>1566</v>
      </c>
      <c r="B397" s="0" t="s">
        <v>2143</v>
      </c>
      <c r="C397" s="20" t="s">
        <v>406</v>
      </c>
      <c r="D397" s="20" t="s">
        <v>1567</v>
      </c>
      <c r="E397" s="141" t="n">
        <v>359000000</v>
      </c>
      <c r="F397" s="141" t="n">
        <v>341050000</v>
      </c>
      <c r="G397" s="141" t="n">
        <v>317176500</v>
      </c>
      <c r="H397" s="141" t="n">
        <v>294974145</v>
      </c>
      <c r="I397" s="141" t="n">
        <v>274325954.85</v>
      </c>
      <c r="J397" s="141" t="n">
        <v>255123138.0105</v>
      </c>
      <c r="K397" s="141" t="n">
        <v>237264518.349765</v>
      </c>
      <c r="L397" s="141" t="n">
        <v>220656002.065281</v>
      </c>
      <c r="M397" s="141" t="n">
        <v>205210081.920712</v>
      </c>
      <c r="N397" s="141" t="n">
        <v>190845376.186262</v>
      </c>
      <c r="O397" s="141" t="n">
        <v>177486199.853224</v>
      </c>
      <c r="P397" s="141" t="n">
        <v>165062165.863498</v>
      </c>
      <c r="Q397" s="141" t="n">
        <v>153507814.253053</v>
      </c>
      <c r="R397" s="141" t="n">
        <v>142762267.255339</v>
      </c>
      <c r="S397" s="141" t="n">
        <v>132768908.547466</v>
      </c>
      <c r="T397" s="141" t="n">
        <v>123475084.949143</v>
      </c>
      <c r="U397" s="141" t="n">
        <v>114831829.002703</v>
      </c>
      <c r="V397" s="141" t="n">
        <v>106793600.972514</v>
      </c>
      <c r="W397" s="141" t="n">
        <v>99318048.9044379</v>
      </c>
      <c r="X397" s="141" t="n">
        <v>92365785.4811273</v>
      </c>
      <c r="Y397" s="141" t="n">
        <v>85900180.4974483</v>
      </c>
    </row>
    <row r="398" customFormat="false" ht="15" hidden="false" customHeight="false" outlineLevel="0" collapsed="false">
      <c r="A398" s="0" t="s">
        <v>1568</v>
      </c>
      <c r="B398" s="0" t="s">
        <v>2144</v>
      </c>
      <c r="C398" s="20" t="s">
        <v>406</v>
      </c>
      <c r="D398" s="20" t="s">
        <v>1569</v>
      </c>
      <c r="E398" s="141" t="n">
        <v>329000000</v>
      </c>
      <c r="F398" s="141" t="n">
        <v>312550000</v>
      </c>
      <c r="G398" s="141" t="n">
        <v>290671500</v>
      </c>
      <c r="H398" s="141" t="n">
        <v>270324495</v>
      </c>
      <c r="I398" s="141" t="n">
        <v>251401780.35</v>
      </c>
      <c r="J398" s="141" t="n">
        <v>233803655.7255</v>
      </c>
      <c r="K398" s="141" t="n">
        <v>217437399.824715</v>
      </c>
      <c r="L398" s="141" t="n">
        <v>202216781.836985</v>
      </c>
      <c r="M398" s="141" t="n">
        <v>188061607.108396</v>
      </c>
      <c r="N398" s="141" t="n">
        <v>174897294.610808</v>
      </c>
      <c r="O398" s="141" t="n">
        <v>162654483.988052</v>
      </c>
      <c r="P398" s="141" t="n">
        <v>151268670.108888</v>
      </c>
      <c r="Q398" s="141" t="n">
        <v>140679863.201266</v>
      </c>
      <c r="R398" s="141" t="n">
        <v>130832272.777177</v>
      </c>
      <c r="S398" s="141" t="n">
        <v>121674013.682775</v>
      </c>
      <c r="T398" s="141" t="n">
        <v>113156832.724981</v>
      </c>
      <c r="U398" s="141" t="n">
        <v>105235854.434232</v>
      </c>
      <c r="V398" s="141" t="n">
        <v>97869344.6238358</v>
      </c>
      <c r="W398" s="141" t="n">
        <v>91018490.5001673</v>
      </c>
      <c r="X398" s="141" t="n">
        <v>84647196.1651556</v>
      </c>
      <c r="Y398" s="141" t="n">
        <v>78721892.4335947</v>
      </c>
    </row>
    <row r="399" customFormat="false" ht="15" hidden="false" customHeight="false" outlineLevel="0" collapsed="false">
      <c r="A399" s="0" t="s">
        <v>1570</v>
      </c>
      <c r="B399" s="0" t="s">
        <v>2145</v>
      </c>
      <c r="C399" s="20" t="s">
        <v>406</v>
      </c>
      <c r="D399" s="20" t="s">
        <v>727</v>
      </c>
      <c r="E399" s="141" t="n">
        <v>529000000</v>
      </c>
      <c r="F399" s="141" t="n">
        <v>502550000</v>
      </c>
      <c r="G399" s="141" t="n">
        <v>467371500</v>
      </c>
      <c r="H399" s="141" t="n">
        <v>434655495</v>
      </c>
      <c r="I399" s="141" t="n">
        <v>404229610.35</v>
      </c>
      <c r="J399" s="141" t="n">
        <v>375933537.6255</v>
      </c>
      <c r="K399" s="141" t="n">
        <v>349618189.991715</v>
      </c>
      <c r="L399" s="141" t="n">
        <v>325144916.692295</v>
      </c>
      <c r="M399" s="141" t="n">
        <v>302384772.523834</v>
      </c>
      <c r="N399" s="141" t="n">
        <v>281217838.447166</v>
      </c>
      <c r="O399" s="141" t="n">
        <v>261532589.755864</v>
      </c>
      <c r="P399" s="141" t="n">
        <v>243225308.472954</v>
      </c>
      <c r="Q399" s="141" t="n">
        <v>226199536.879847</v>
      </c>
      <c r="R399" s="141" t="n">
        <v>210365569.298258</v>
      </c>
      <c r="S399" s="141" t="n">
        <v>195639979.44738</v>
      </c>
      <c r="T399" s="141" t="n">
        <v>181945180.886063</v>
      </c>
      <c r="U399" s="141" t="n">
        <v>169209018.224039</v>
      </c>
      <c r="V399" s="141" t="n">
        <v>157364386.948356</v>
      </c>
      <c r="W399" s="141" t="n">
        <v>146348879.861971</v>
      </c>
      <c r="X399" s="141" t="n">
        <v>136104458.271633</v>
      </c>
      <c r="Y399" s="141" t="n">
        <v>126577146.192619</v>
      </c>
    </row>
    <row r="400" customFormat="false" ht="15" hidden="false" customHeight="false" outlineLevel="0" collapsed="false">
      <c r="A400" s="0" t="s">
        <v>1571</v>
      </c>
      <c r="B400" s="0" t="s">
        <v>2146</v>
      </c>
      <c r="C400" s="20" t="s">
        <v>406</v>
      </c>
      <c r="D400" s="20" t="s">
        <v>729</v>
      </c>
      <c r="E400" s="141" t="n">
        <v>499000000</v>
      </c>
      <c r="F400" s="141" t="n">
        <v>474050000</v>
      </c>
      <c r="G400" s="141" t="n">
        <v>440866500</v>
      </c>
      <c r="H400" s="141" t="n">
        <v>410005845</v>
      </c>
      <c r="I400" s="141" t="n">
        <v>381305435.85</v>
      </c>
      <c r="J400" s="141" t="n">
        <v>354614055.3405</v>
      </c>
      <c r="K400" s="141" t="n">
        <v>329791071.466665</v>
      </c>
      <c r="L400" s="141" t="n">
        <v>306705696.463999</v>
      </c>
      <c r="M400" s="141" t="n">
        <v>285236297.711519</v>
      </c>
      <c r="N400" s="141" t="n">
        <v>265269756.871712</v>
      </c>
      <c r="O400" s="141" t="n">
        <v>246700873.890692</v>
      </c>
      <c r="P400" s="141" t="n">
        <v>229431812.718344</v>
      </c>
      <c r="Q400" s="141" t="n">
        <v>213371585.82806</v>
      </c>
      <c r="R400" s="141" t="n">
        <v>198435574.820096</v>
      </c>
      <c r="S400" s="141" t="n">
        <v>184545084.582689</v>
      </c>
      <c r="T400" s="141" t="n">
        <v>171626928.661901</v>
      </c>
      <c r="U400" s="141" t="n">
        <v>159613043.655568</v>
      </c>
      <c r="V400" s="141" t="n">
        <v>148440130.599678</v>
      </c>
      <c r="W400" s="141" t="n">
        <v>138049321.457701</v>
      </c>
      <c r="X400" s="141" t="n">
        <v>128385868.955662</v>
      </c>
      <c r="Y400" s="141" t="n">
        <v>119398858.128765</v>
      </c>
    </row>
    <row r="401" customFormat="false" ht="15" hidden="false" customHeight="false" outlineLevel="0" collapsed="false">
      <c r="A401" s="0" t="s">
        <v>1572</v>
      </c>
      <c r="B401" s="0" t="s">
        <v>2147</v>
      </c>
      <c r="C401" s="20" t="s">
        <v>406</v>
      </c>
      <c r="D401" s="20" t="s">
        <v>1573</v>
      </c>
      <c r="E401" s="141" t="n">
        <v>779000000</v>
      </c>
      <c r="F401" s="141" t="n">
        <v>740050000</v>
      </c>
      <c r="G401" s="141" t="n">
        <v>688246500</v>
      </c>
      <c r="H401" s="141" t="n">
        <v>640069245</v>
      </c>
      <c r="I401" s="141" t="n">
        <v>595264397.85</v>
      </c>
      <c r="J401" s="141" t="n">
        <v>553595890.0005</v>
      </c>
      <c r="K401" s="141" t="n">
        <v>514844177.700465</v>
      </c>
      <c r="L401" s="141" t="n">
        <v>478805085.261433</v>
      </c>
      <c r="M401" s="141" t="n">
        <v>445288729.293132</v>
      </c>
      <c r="N401" s="141" t="n">
        <v>414118518.242613</v>
      </c>
      <c r="O401" s="141" t="n">
        <v>385130221.96563</v>
      </c>
      <c r="P401" s="141" t="n">
        <v>358171106.428036</v>
      </c>
      <c r="Q401" s="141" t="n">
        <v>333099128.978074</v>
      </c>
      <c r="R401" s="141" t="n">
        <v>309782189.949608</v>
      </c>
      <c r="S401" s="141" t="n">
        <v>288097436.653136</v>
      </c>
      <c r="T401" s="141" t="n">
        <v>267930616.087416</v>
      </c>
      <c r="U401" s="141" t="n">
        <v>249175472.961297</v>
      </c>
      <c r="V401" s="141" t="n">
        <v>231733189.854006</v>
      </c>
      <c r="W401" s="141" t="n">
        <v>215511866.564226</v>
      </c>
      <c r="X401" s="141" t="n">
        <v>200426035.90473</v>
      </c>
      <c r="Y401" s="141" t="n">
        <v>186396213.391399</v>
      </c>
    </row>
    <row r="402" customFormat="false" ht="15" hidden="false" customHeight="false" outlineLevel="0" collapsed="false">
      <c r="A402" s="0" t="s">
        <v>1574</v>
      </c>
      <c r="B402" s="0" t="s">
        <v>2148</v>
      </c>
      <c r="C402" s="20" t="s">
        <v>406</v>
      </c>
      <c r="D402" s="20" t="s">
        <v>1575</v>
      </c>
      <c r="E402" s="141" t="n">
        <v>749000000</v>
      </c>
      <c r="F402" s="141" t="n">
        <v>711550000</v>
      </c>
      <c r="G402" s="141" t="n">
        <v>661741500</v>
      </c>
      <c r="H402" s="141" t="n">
        <v>615419595</v>
      </c>
      <c r="I402" s="141" t="n">
        <v>572340223.35</v>
      </c>
      <c r="J402" s="141" t="n">
        <v>532276407.7155</v>
      </c>
      <c r="K402" s="141" t="n">
        <v>495017059.175415</v>
      </c>
      <c r="L402" s="141" t="n">
        <v>460365865.033136</v>
      </c>
      <c r="M402" s="141" t="n">
        <v>428140254.480817</v>
      </c>
      <c r="N402" s="141" t="n">
        <v>398170436.667159</v>
      </c>
      <c r="O402" s="141" t="n">
        <v>370298506.100458</v>
      </c>
      <c r="P402" s="141" t="n">
        <v>344377610.673426</v>
      </c>
      <c r="Q402" s="141" t="n">
        <v>320271177.926286</v>
      </c>
      <c r="R402" s="141" t="n">
        <v>297852195.471446</v>
      </c>
      <c r="S402" s="141" t="n">
        <v>277002541.788445</v>
      </c>
      <c r="T402" s="141" t="n">
        <v>257612363.863254</v>
      </c>
      <c r="U402" s="141" t="n">
        <v>239579498.392826</v>
      </c>
      <c r="V402" s="141" t="n">
        <v>222808933.505328</v>
      </c>
      <c r="W402" s="141" t="n">
        <v>207212308.159955</v>
      </c>
      <c r="X402" s="141" t="n">
        <v>192707446.588759</v>
      </c>
      <c r="Y402" s="141" t="n">
        <v>179217925.327546</v>
      </c>
    </row>
    <row r="403" customFormat="false" ht="15" hidden="false" customHeight="false" outlineLevel="0" collapsed="false">
      <c r="A403" s="0" t="s">
        <v>1576</v>
      </c>
      <c r="B403" s="0" t="s">
        <v>2149</v>
      </c>
      <c r="C403" s="20" t="s">
        <v>408</v>
      </c>
      <c r="D403" s="20" t="s">
        <v>1577</v>
      </c>
      <c r="E403" s="141" t="n">
        <v>350000000</v>
      </c>
      <c r="F403" s="141" t="n">
        <v>332500000</v>
      </c>
      <c r="G403" s="141" t="n">
        <v>309225000</v>
      </c>
      <c r="H403" s="141" t="n">
        <v>287579250</v>
      </c>
      <c r="I403" s="141" t="n">
        <v>267448702.5</v>
      </c>
      <c r="J403" s="141" t="n">
        <v>248727293.325</v>
      </c>
      <c r="K403" s="141" t="n">
        <v>231316382.79225</v>
      </c>
      <c r="L403" s="141" t="n">
        <v>215124235.996793</v>
      </c>
      <c r="M403" s="141" t="n">
        <v>200065539.477017</v>
      </c>
      <c r="N403" s="141" t="n">
        <v>186060951.713626</v>
      </c>
      <c r="O403" s="141" t="n">
        <v>173036685.093672</v>
      </c>
      <c r="P403" s="141" t="n">
        <v>160924117.137115</v>
      </c>
      <c r="Q403" s="141" t="n">
        <v>149659428.937517</v>
      </c>
      <c r="R403" s="141" t="n">
        <v>139183268.911891</v>
      </c>
      <c r="S403" s="141" t="n">
        <v>129440440.088058</v>
      </c>
      <c r="T403" s="141" t="n">
        <v>120379609.281894</v>
      </c>
      <c r="U403" s="141" t="n">
        <v>111953036.632162</v>
      </c>
      <c r="V403" s="141" t="n">
        <v>104116324.06791</v>
      </c>
      <c r="W403" s="141" t="n">
        <v>96828181.3831567</v>
      </c>
      <c r="X403" s="141" t="n">
        <v>90050208.6863358</v>
      </c>
      <c r="Y403" s="141" t="n">
        <v>83746694.0782923</v>
      </c>
    </row>
    <row r="404" customFormat="false" ht="15" hidden="false" customHeight="false" outlineLevel="0" collapsed="false">
      <c r="A404" s="0" t="s">
        <v>1578</v>
      </c>
      <c r="B404" s="0" t="s">
        <v>2150</v>
      </c>
      <c r="C404" s="20" t="s">
        <v>410</v>
      </c>
      <c r="D404" s="20" t="s">
        <v>1579</v>
      </c>
      <c r="E404" s="141" t="n">
        <v>1680000000</v>
      </c>
      <c r="F404" s="141" t="n">
        <v>1596000000</v>
      </c>
      <c r="G404" s="141" t="n">
        <v>1484280000</v>
      </c>
      <c r="H404" s="141" t="n">
        <v>1380380400</v>
      </c>
      <c r="I404" s="141" t="n">
        <v>1283753772</v>
      </c>
      <c r="J404" s="141" t="n">
        <v>1193891007.96</v>
      </c>
      <c r="K404" s="141" t="n">
        <v>1110318637.4028</v>
      </c>
      <c r="L404" s="141" t="n">
        <v>1032596332.7846</v>
      </c>
      <c r="M404" s="141" t="n">
        <v>960314589.489682</v>
      </c>
      <c r="N404" s="141" t="n">
        <v>893092568.225404</v>
      </c>
      <c r="O404" s="141" t="n">
        <v>830576088.449626</v>
      </c>
      <c r="P404" s="141" t="n">
        <v>772435762.258152</v>
      </c>
      <c r="Q404" s="141" t="n">
        <v>718365258.900082</v>
      </c>
      <c r="R404" s="141" t="n">
        <v>668079690.777076</v>
      </c>
      <c r="S404" s="141" t="n">
        <v>621314112.422681</v>
      </c>
      <c r="T404" s="141" t="n">
        <v>577822124.553093</v>
      </c>
      <c r="U404" s="141" t="n">
        <v>537374575.834376</v>
      </c>
      <c r="V404" s="141" t="n">
        <v>499758355.52597</v>
      </c>
      <c r="W404" s="141" t="n">
        <v>464775270.639152</v>
      </c>
      <c r="X404" s="141" t="n">
        <v>432241001.694412</v>
      </c>
      <c r="Y404" s="141" t="n">
        <v>401984131.575803</v>
      </c>
    </row>
    <row r="405" customFormat="false" ht="15" hidden="false" customHeight="false" outlineLevel="0" collapsed="false">
      <c r="A405" s="0" t="s">
        <v>1580</v>
      </c>
      <c r="B405" s="0" t="s">
        <v>2151</v>
      </c>
      <c r="C405" s="20" t="s">
        <v>410</v>
      </c>
      <c r="D405" s="20" t="s">
        <v>1581</v>
      </c>
      <c r="E405" s="141" t="n">
        <v>1750000000</v>
      </c>
      <c r="F405" s="141" t="n">
        <v>1662500000</v>
      </c>
      <c r="G405" s="141" t="n">
        <v>1546125000</v>
      </c>
      <c r="H405" s="141" t="n">
        <v>1437896250</v>
      </c>
      <c r="I405" s="141" t="n">
        <v>1337243512.5</v>
      </c>
      <c r="J405" s="141" t="n">
        <v>1243636466.625</v>
      </c>
      <c r="K405" s="141" t="n">
        <v>1156581913.96125</v>
      </c>
      <c r="L405" s="141" t="n">
        <v>1075621179.98396</v>
      </c>
      <c r="M405" s="141" t="n">
        <v>1000327697.38509</v>
      </c>
      <c r="N405" s="141" t="n">
        <v>930304758.568129</v>
      </c>
      <c r="O405" s="141" t="n">
        <v>865183425.46836</v>
      </c>
      <c r="P405" s="141" t="n">
        <v>804620585.685575</v>
      </c>
      <c r="Q405" s="141" t="n">
        <v>748297144.687585</v>
      </c>
      <c r="R405" s="141" t="n">
        <v>695916344.559454</v>
      </c>
      <c r="S405" s="141" t="n">
        <v>647202200.440292</v>
      </c>
      <c r="T405" s="141" t="n">
        <v>601898046.409472</v>
      </c>
      <c r="U405" s="141" t="n">
        <v>559765183.160809</v>
      </c>
      <c r="V405" s="141" t="n">
        <v>520581620.339552</v>
      </c>
      <c r="W405" s="141" t="n">
        <v>484140906.915784</v>
      </c>
      <c r="X405" s="141" t="n">
        <v>450251043.431679</v>
      </c>
      <c r="Y405" s="141" t="n">
        <v>418733470.391461</v>
      </c>
    </row>
    <row r="406" customFormat="false" ht="15" hidden="false" customHeight="false" outlineLevel="0" collapsed="false">
      <c r="A406" s="0" t="s">
        <v>1582</v>
      </c>
      <c r="B406" s="0" t="s">
        <v>2152</v>
      </c>
      <c r="C406" s="20" t="s">
        <v>410</v>
      </c>
      <c r="D406" s="20" t="s">
        <v>1583</v>
      </c>
      <c r="E406" s="141" t="n">
        <v>2423000000</v>
      </c>
      <c r="F406" s="141" t="n">
        <v>2301850000</v>
      </c>
      <c r="G406" s="141" t="n">
        <v>2140720500</v>
      </c>
      <c r="H406" s="141" t="n">
        <v>1990870065</v>
      </c>
      <c r="I406" s="141" t="n">
        <v>1851509160.45</v>
      </c>
      <c r="J406" s="141" t="n">
        <v>1721903519.2185</v>
      </c>
      <c r="K406" s="141" t="n">
        <v>1601370272.87321</v>
      </c>
      <c r="L406" s="141" t="n">
        <v>1489274353.77208</v>
      </c>
      <c r="M406" s="141" t="n">
        <v>1385025149.00804</v>
      </c>
      <c r="N406" s="141" t="n">
        <v>1288073388.57747</v>
      </c>
      <c r="O406" s="141" t="n">
        <v>1197908251.37705</v>
      </c>
      <c r="P406" s="141" t="n">
        <v>1114054673.78066</v>
      </c>
      <c r="Q406" s="141" t="n">
        <v>1036070846.61601</v>
      </c>
      <c r="R406" s="141" t="n">
        <v>963545887.35289</v>
      </c>
      <c r="S406" s="141" t="n">
        <v>896097675.238188</v>
      </c>
      <c r="T406" s="141" t="n">
        <v>833370837.971515</v>
      </c>
      <c r="U406" s="141" t="n">
        <v>775034879.313509</v>
      </c>
      <c r="V406" s="141" t="n">
        <v>720782437.761563</v>
      </c>
      <c r="W406" s="141" t="n">
        <v>670327667.118254</v>
      </c>
      <c r="X406" s="141" t="n">
        <v>623404730.419976</v>
      </c>
      <c r="Y406" s="141" t="n">
        <v>579766399.290578</v>
      </c>
    </row>
    <row r="407" customFormat="false" ht="15" hidden="false" customHeight="false" outlineLevel="0" collapsed="false">
      <c r="A407" s="0" t="s">
        <v>1584</v>
      </c>
      <c r="B407" s="0" t="s">
        <v>2153</v>
      </c>
      <c r="C407" s="20" t="s">
        <v>410</v>
      </c>
      <c r="D407" s="20" t="s">
        <v>1585</v>
      </c>
      <c r="E407" s="141" t="n">
        <v>1650000000</v>
      </c>
      <c r="F407" s="141" t="n">
        <v>1567500000</v>
      </c>
      <c r="G407" s="141" t="n">
        <v>1457775000</v>
      </c>
      <c r="H407" s="141" t="n">
        <v>1355730750</v>
      </c>
      <c r="I407" s="141" t="n">
        <v>1260829597.5</v>
      </c>
      <c r="J407" s="141" t="n">
        <v>1172571525.675</v>
      </c>
      <c r="K407" s="141" t="n">
        <v>1090491518.87775</v>
      </c>
      <c r="L407" s="141" t="n">
        <v>1014157112.55631</v>
      </c>
      <c r="M407" s="141" t="n">
        <v>943166114.677366</v>
      </c>
      <c r="N407" s="141" t="n">
        <v>877144486.64995</v>
      </c>
      <c r="O407" s="141" t="n">
        <v>815744372.584454</v>
      </c>
      <c r="P407" s="141" t="n">
        <v>758642266.503542</v>
      </c>
      <c r="Q407" s="141" t="n">
        <v>705537307.848294</v>
      </c>
      <c r="R407" s="141" t="n">
        <v>656149696.298914</v>
      </c>
      <c r="S407" s="141" t="n">
        <v>610219217.55799</v>
      </c>
      <c r="T407" s="141" t="n">
        <v>567503872.328931</v>
      </c>
      <c r="U407" s="141" t="n">
        <v>527778601.265906</v>
      </c>
      <c r="V407" s="141" t="n">
        <v>490834099.177292</v>
      </c>
      <c r="W407" s="141" t="n">
        <v>456475712.234882</v>
      </c>
      <c r="X407" s="141" t="n">
        <v>424522412.37844</v>
      </c>
      <c r="Y407" s="141" t="n">
        <v>394805843.511949</v>
      </c>
    </row>
    <row r="408" customFormat="false" ht="15" hidden="false" customHeight="false" outlineLevel="0" collapsed="false">
      <c r="A408" s="0" t="s">
        <v>1586</v>
      </c>
      <c r="B408" s="0" t="s">
        <v>2154</v>
      </c>
      <c r="C408" s="20" t="s">
        <v>410</v>
      </c>
      <c r="D408" s="20" t="s">
        <v>1587</v>
      </c>
      <c r="E408" s="141" t="n">
        <v>1178000000</v>
      </c>
      <c r="F408" s="141" t="n">
        <v>1119100000</v>
      </c>
      <c r="G408" s="141" t="n">
        <v>1040763000</v>
      </c>
      <c r="H408" s="141" t="n">
        <v>967909590</v>
      </c>
      <c r="I408" s="141" t="n">
        <v>900155918.7</v>
      </c>
      <c r="J408" s="141" t="n">
        <v>837145004.391</v>
      </c>
      <c r="K408" s="141" t="n">
        <v>778544854.08363</v>
      </c>
      <c r="L408" s="141" t="n">
        <v>724046714.297776</v>
      </c>
      <c r="M408" s="141" t="n">
        <v>673363444.296932</v>
      </c>
      <c r="N408" s="141" t="n">
        <v>626228003.196147</v>
      </c>
      <c r="O408" s="141" t="n">
        <v>582392042.972416</v>
      </c>
      <c r="P408" s="141" t="n">
        <v>541624599.964347</v>
      </c>
      <c r="Q408" s="141" t="n">
        <v>503710877.966843</v>
      </c>
      <c r="R408" s="141" t="n">
        <v>468451116.509164</v>
      </c>
      <c r="S408" s="141" t="n">
        <v>435659538.353523</v>
      </c>
      <c r="T408" s="141" t="n">
        <v>405163370.668776</v>
      </c>
      <c r="U408" s="141" t="n">
        <v>376801934.721962</v>
      </c>
      <c r="V408" s="141" t="n">
        <v>350425799.291424</v>
      </c>
      <c r="W408" s="141" t="n">
        <v>325895993.341025</v>
      </c>
      <c r="X408" s="141" t="n">
        <v>303083273.807153</v>
      </c>
      <c r="Y408" s="141" t="n">
        <v>281867444.640652</v>
      </c>
    </row>
    <row r="409" customFormat="false" ht="15" hidden="false" customHeight="false" outlineLevel="0" collapsed="false">
      <c r="A409" s="0" t="s">
        <v>1588</v>
      </c>
      <c r="B409" s="0" t="s">
        <v>2155</v>
      </c>
      <c r="C409" s="20" t="s">
        <v>410</v>
      </c>
      <c r="D409" s="20" t="s">
        <v>1589</v>
      </c>
      <c r="E409" s="141" t="n">
        <v>1122000000</v>
      </c>
      <c r="F409" s="141" t="n">
        <v>1065900000</v>
      </c>
      <c r="G409" s="141" t="n">
        <v>991287000</v>
      </c>
      <c r="H409" s="141" t="n">
        <v>921896910</v>
      </c>
      <c r="I409" s="141" t="n">
        <v>857364126.3</v>
      </c>
      <c r="J409" s="141" t="n">
        <v>797348637.459</v>
      </c>
      <c r="K409" s="141" t="n">
        <v>741534232.83687</v>
      </c>
      <c r="L409" s="141" t="n">
        <v>689626836.538289</v>
      </c>
      <c r="M409" s="141" t="n">
        <v>641352957.980609</v>
      </c>
      <c r="N409" s="141" t="n">
        <v>596458250.921967</v>
      </c>
      <c r="O409" s="141" t="n">
        <v>554706173.357429</v>
      </c>
      <c r="P409" s="141" t="n">
        <v>515876741.222409</v>
      </c>
      <c r="Q409" s="141" t="n">
        <v>479765369.33684</v>
      </c>
      <c r="R409" s="141" t="n">
        <v>446181793.483261</v>
      </c>
      <c r="S409" s="141" t="n">
        <v>414949067.939433</v>
      </c>
      <c r="T409" s="141" t="n">
        <v>385902633.183673</v>
      </c>
      <c r="U409" s="141" t="n">
        <v>358889448.860816</v>
      </c>
      <c r="V409" s="141" t="n">
        <v>333767187.440559</v>
      </c>
      <c r="W409" s="141" t="n">
        <v>310403484.31972</v>
      </c>
      <c r="X409" s="141" t="n">
        <v>288675240.417339</v>
      </c>
      <c r="Y409" s="141" t="n">
        <v>268467973.588125</v>
      </c>
    </row>
    <row r="410" customFormat="false" ht="15" hidden="false" customHeight="false" outlineLevel="0" collapsed="false">
      <c r="A410" s="0" t="s">
        <v>1590</v>
      </c>
      <c r="B410" s="0" t="s">
        <v>2156</v>
      </c>
      <c r="C410" s="20" t="s">
        <v>410</v>
      </c>
      <c r="D410" s="20" t="s">
        <v>1591</v>
      </c>
      <c r="E410" s="141" t="n">
        <v>950000000</v>
      </c>
      <c r="F410" s="141" t="n">
        <v>902500000</v>
      </c>
      <c r="G410" s="141" t="n">
        <v>839325000</v>
      </c>
      <c r="H410" s="141" t="n">
        <v>780572250</v>
      </c>
      <c r="I410" s="141" t="n">
        <v>725932192.5</v>
      </c>
      <c r="J410" s="141" t="n">
        <v>675116939.025</v>
      </c>
      <c r="K410" s="141" t="n">
        <v>627858753.29325</v>
      </c>
      <c r="L410" s="141" t="n">
        <v>583908640.562722</v>
      </c>
      <c r="M410" s="141" t="n">
        <v>543035035.723332</v>
      </c>
      <c r="N410" s="141" t="n">
        <v>505022583.222699</v>
      </c>
      <c r="O410" s="141" t="n">
        <v>469671002.39711</v>
      </c>
      <c r="P410" s="141" t="n">
        <v>436794032.229312</v>
      </c>
      <c r="Q410" s="141" t="n">
        <v>406218449.97326</v>
      </c>
      <c r="R410" s="141" t="n">
        <v>377783158.475132</v>
      </c>
      <c r="S410" s="141" t="n">
        <v>351338337.381873</v>
      </c>
      <c r="T410" s="141" t="n">
        <v>326744653.765142</v>
      </c>
      <c r="U410" s="141" t="n">
        <v>303872528.001582</v>
      </c>
      <c r="V410" s="141" t="n">
        <v>282601451.041471</v>
      </c>
      <c r="W410" s="141" t="n">
        <v>262819349.468568</v>
      </c>
      <c r="X410" s="141" t="n">
        <v>244421995.005768</v>
      </c>
      <c r="Y410" s="141" t="n">
        <v>227312455.355365</v>
      </c>
    </row>
    <row r="411" customFormat="false" ht="15" hidden="false" customHeight="false" outlineLevel="0" collapsed="false">
      <c r="A411" s="0" t="s">
        <v>1592</v>
      </c>
      <c r="B411" s="0" t="s">
        <v>2157</v>
      </c>
      <c r="C411" s="20" t="s">
        <v>410</v>
      </c>
      <c r="D411" s="20" t="s">
        <v>1593</v>
      </c>
      <c r="E411" s="141" t="n">
        <v>1263000000</v>
      </c>
      <c r="F411" s="141" t="n">
        <v>1199850000</v>
      </c>
      <c r="G411" s="141" t="n">
        <v>1115860500</v>
      </c>
      <c r="H411" s="141" t="n">
        <v>1037750265</v>
      </c>
      <c r="I411" s="141" t="n">
        <v>965107746.45</v>
      </c>
      <c r="J411" s="141" t="n">
        <v>897550204.1985</v>
      </c>
      <c r="K411" s="141" t="n">
        <v>834721689.904605</v>
      </c>
      <c r="L411" s="141" t="n">
        <v>776291171.611283</v>
      </c>
      <c r="M411" s="141" t="n">
        <v>721950789.598493</v>
      </c>
      <c r="N411" s="141" t="n">
        <v>671414234.326599</v>
      </c>
      <c r="O411" s="141" t="n">
        <v>624415237.923737</v>
      </c>
      <c r="P411" s="141" t="n">
        <v>580706171.269075</v>
      </c>
      <c r="Q411" s="141" t="n">
        <v>540056739.28024</v>
      </c>
      <c r="R411" s="141" t="n">
        <v>502252767.530623</v>
      </c>
      <c r="S411" s="141" t="n">
        <v>467095073.80348</v>
      </c>
      <c r="T411" s="141" t="n">
        <v>434398418.637236</v>
      </c>
      <c r="U411" s="141" t="n">
        <v>403990529.33263</v>
      </c>
      <c r="V411" s="141" t="n">
        <v>375711192.279345</v>
      </c>
      <c r="W411" s="141" t="n">
        <v>349411408.819791</v>
      </c>
      <c r="X411" s="141" t="n">
        <v>324952610.202406</v>
      </c>
      <c r="Y411" s="141" t="n">
        <v>302205927.488238</v>
      </c>
    </row>
    <row r="412" customFormat="false" ht="15" hidden="false" customHeight="false" outlineLevel="0" collapsed="false">
      <c r="A412" s="0" t="s">
        <v>1594</v>
      </c>
      <c r="B412" s="0" t="s">
        <v>2158</v>
      </c>
      <c r="C412" s="20" t="s">
        <v>410</v>
      </c>
      <c r="D412" s="20" t="s">
        <v>1595</v>
      </c>
      <c r="E412" s="141" t="n">
        <v>1414000000</v>
      </c>
      <c r="F412" s="141" t="n">
        <v>1343300000</v>
      </c>
      <c r="G412" s="141" t="n">
        <v>1249269000</v>
      </c>
      <c r="H412" s="141" t="n">
        <v>1161820170</v>
      </c>
      <c r="I412" s="141" t="n">
        <v>1080492758.1</v>
      </c>
      <c r="J412" s="141" t="n">
        <v>1004858265.033</v>
      </c>
      <c r="K412" s="141" t="n">
        <v>934518186.48069</v>
      </c>
      <c r="L412" s="141" t="n">
        <v>869101913.427042</v>
      </c>
      <c r="M412" s="141" t="n">
        <v>808264779.487149</v>
      </c>
      <c r="N412" s="141" t="n">
        <v>751686244.923049</v>
      </c>
      <c r="O412" s="141" t="n">
        <v>699068207.778435</v>
      </c>
      <c r="P412" s="141" t="n">
        <v>650133433.233945</v>
      </c>
      <c r="Q412" s="141" t="n">
        <v>604624092.907569</v>
      </c>
      <c r="R412" s="141" t="n">
        <v>562300406.404039</v>
      </c>
      <c r="S412" s="141" t="n">
        <v>522939377.955756</v>
      </c>
      <c r="T412" s="141" t="n">
        <v>486333621.498853</v>
      </c>
      <c r="U412" s="141" t="n">
        <v>452290267.993934</v>
      </c>
      <c r="V412" s="141" t="n">
        <v>420629949.234358</v>
      </c>
      <c r="W412" s="141" t="n">
        <v>391185852.787953</v>
      </c>
      <c r="X412" s="141" t="n">
        <v>363802843.092797</v>
      </c>
      <c r="Y412" s="141" t="n">
        <v>338336644.076301</v>
      </c>
    </row>
    <row r="413" customFormat="false" ht="15" hidden="false" customHeight="false" outlineLevel="0" collapsed="false">
      <c r="A413" s="0" t="s">
        <v>1596</v>
      </c>
      <c r="B413" s="0" t="s">
        <v>2159</v>
      </c>
      <c r="C413" s="20" t="s">
        <v>410</v>
      </c>
      <c r="D413" s="20" t="s">
        <v>1597</v>
      </c>
      <c r="E413" s="141" t="n">
        <v>1200000000</v>
      </c>
      <c r="F413" s="141" t="n">
        <v>1140000000</v>
      </c>
      <c r="G413" s="141" t="n">
        <v>1060200000</v>
      </c>
      <c r="H413" s="141" t="n">
        <v>985986000</v>
      </c>
      <c r="I413" s="141" t="n">
        <v>916966980</v>
      </c>
      <c r="J413" s="141" t="n">
        <v>852779291.4</v>
      </c>
      <c r="K413" s="141" t="n">
        <v>793084741.002</v>
      </c>
      <c r="L413" s="141" t="n">
        <v>737568809.13186</v>
      </c>
      <c r="M413" s="141" t="n">
        <v>685938992.49263</v>
      </c>
      <c r="N413" s="141" t="n">
        <v>637923263.018146</v>
      </c>
      <c r="O413" s="141" t="n">
        <v>593268634.606876</v>
      </c>
      <c r="P413" s="141" t="n">
        <v>551739830.184394</v>
      </c>
      <c r="Q413" s="141" t="n">
        <v>513118042.071487</v>
      </c>
      <c r="R413" s="141" t="n">
        <v>477199779.126483</v>
      </c>
      <c r="S413" s="141" t="n">
        <v>443795794.587629</v>
      </c>
      <c r="T413" s="141" t="n">
        <v>412730088.966495</v>
      </c>
      <c r="U413" s="141" t="n">
        <v>383838982.73884</v>
      </c>
      <c r="V413" s="141" t="n">
        <v>356970253.947122</v>
      </c>
      <c r="W413" s="141" t="n">
        <v>331982336.170823</v>
      </c>
      <c r="X413" s="141" t="n">
        <v>308743572.638865</v>
      </c>
      <c r="Y413" s="141" t="n">
        <v>287131522.554145</v>
      </c>
    </row>
    <row r="414" customFormat="false" ht="15" hidden="false" customHeight="false" outlineLevel="0" collapsed="false">
      <c r="A414" s="0" t="s">
        <v>1598</v>
      </c>
      <c r="B414" s="0" t="s">
        <v>2160</v>
      </c>
      <c r="C414" s="20" t="s">
        <v>410</v>
      </c>
      <c r="D414" s="20" t="s">
        <v>1599</v>
      </c>
      <c r="E414" s="141" t="n">
        <v>1550000000</v>
      </c>
      <c r="F414" s="141" t="n">
        <v>1472500000</v>
      </c>
      <c r="G414" s="141" t="n">
        <v>1369425000</v>
      </c>
      <c r="H414" s="141" t="n">
        <v>1273565250</v>
      </c>
      <c r="I414" s="141" t="n">
        <v>1184415682.5</v>
      </c>
      <c r="J414" s="141" t="n">
        <v>1101506584.725</v>
      </c>
      <c r="K414" s="141" t="n">
        <v>1024401123.79425</v>
      </c>
      <c r="L414" s="141" t="n">
        <v>952693045.128653</v>
      </c>
      <c r="M414" s="141" t="n">
        <v>886004531.969647</v>
      </c>
      <c r="N414" s="141" t="n">
        <v>823984214.731772</v>
      </c>
      <c r="O414" s="141" t="n">
        <v>766305319.700548</v>
      </c>
      <c r="P414" s="141" t="n">
        <v>712663947.321509</v>
      </c>
      <c r="Q414" s="141" t="n">
        <v>662777471.009004</v>
      </c>
      <c r="R414" s="141" t="n">
        <v>616383048.038374</v>
      </c>
      <c r="S414" s="141" t="n">
        <v>573236234.675687</v>
      </c>
      <c r="T414" s="141" t="n">
        <v>533109698.248389</v>
      </c>
      <c r="U414" s="141" t="n">
        <v>495792019.371002</v>
      </c>
      <c r="V414" s="141" t="n">
        <v>461086578.015032</v>
      </c>
      <c r="W414" s="141" t="n">
        <v>428810517.55398</v>
      </c>
      <c r="X414" s="141" t="n">
        <v>398793781.325201</v>
      </c>
      <c r="Y414" s="141" t="n">
        <v>370878216.632437</v>
      </c>
    </row>
    <row r="415" customFormat="false" ht="15" hidden="false" customHeight="false" outlineLevel="0" collapsed="false">
      <c r="A415" s="0" t="s">
        <v>1600</v>
      </c>
      <c r="B415" s="0" t="s">
        <v>2161</v>
      </c>
      <c r="C415" s="20" t="s">
        <v>410</v>
      </c>
      <c r="D415" s="20" t="s">
        <v>1601</v>
      </c>
      <c r="E415" s="141" t="n">
        <v>1938000000</v>
      </c>
      <c r="F415" s="141" t="n">
        <v>1841100000</v>
      </c>
      <c r="G415" s="141" t="n">
        <v>1712223000</v>
      </c>
      <c r="H415" s="141" t="n">
        <v>1592367390</v>
      </c>
      <c r="I415" s="141" t="n">
        <v>1480901672.7</v>
      </c>
      <c r="J415" s="141" t="n">
        <v>1377238555.611</v>
      </c>
      <c r="K415" s="141" t="n">
        <v>1280831856.71823</v>
      </c>
      <c r="L415" s="141" t="n">
        <v>1191173626.74795</v>
      </c>
      <c r="M415" s="141" t="n">
        <v>1107791472.8756</v>
      </c>
      <c r="N415" s="141" t="n">
        <v>1030246069.77431</v>
      </c>
      <c r="O415" s="141" t="n">
        <v>958128844.890104</v>
      </c>
      <c r="P415" s="141" t="n">
        <v>891059825.747797</v>
      </c>
      <c r="Q415" s="141" t="n">
        <v>828685637.945451</v>
      </c>
      <c r="R415" s="141" t="n">
        <v>770677643.28927</v>
      </c>
      <c r="S415" s="141" t="n">
        <v>716730208.259021</v>
      </c>
      <c r="T415" s="141" t="n">
        <v>666559093.680889</v>
      </c>
      <c r="U415" s="141" t="n">
        <v>619899957.123227</v>
      </c>
      <c r="V415" s="141" t="n">
        <v>576506960.124601</v>
      </c>
      <c r="W415" s="141" t="n">
        <v>536151472.915879</v>
      </c>
      <c r="X415" s="141" t="n">
        <v>498620869.811768</v>
      </c>
      <c r="Y415" s="141" t="n">
        <v>463717408.924944</v>
      </c>
    </row>
    <row r="416" customFormat="false" ht="15" hidden="false" customHeight="false" outlineLevel="0" collapsed="false">
      <c r="A416" s="0" t="s">
        <v>1602</v>
      </c>
      <c r="B416" s="0" t="s">
        <v>2162</v>
      </c>
      <c r="C416" s="20" t="s">
        <v>410</v>
      </c>
      <c r="D416" s="20" t="s">
        <v>1603</v>
      </c>
      <c r="E416" s="141" t="n">
        <v>1792000000</v>
      </c>
      <c r="F416" s="141" t="n">
        <v>1702400000</v>
      </c>
      <c r="G416" s="141" t="n">
        <v>1583232000</v>
      </c>
      <c r="H416" s="141" t="n">
        <v>1472405760</v>
      </c>
      <c r="I416" s="141" t="n">
        <v>1369337356.8</v>
      </c>
      <c r="J416" s="141" t="n">
        <v>1273483741.824</v>
      </c>
      <c r="K416" s="141" t="n">
        <v>1184339879.89632</v>
      </c>
      <c r="L416" s="141" t="n">
        <v>1101436088.30358</v>
      </c>
      <c r="M416" s="141" t="n">
        <v>1024335562.12233</v>
      </c>
      <c r="N416" s="141" t="n">
        <v>952632072.773765</v>
      </c>
      <c r="O416" s="141" t="n">
        <v>885947827.679601</v>
      </c>
      <c r="P416" s="141" t="n">
        <v>823931479.742029</v>
      </c>
      <c r="Q416" s="141" t="n">
        <v>766256276.160087</v>
      </c>
      <c r="R416" s="141" t="n">
        <v>712618336.828881</v>
      </c>
      <c r="S416" s="141" t="n">
        <v>662735053.25086</v>
      </c>
      <c r="T416" s="141" t="n">
        <v>616343599.523299</v>
      </c>
      <c r="U416" s="141" t="n">
        <v>573199547.556668</v>
      </c>
      <c r="V416" s="141" t="n">
        <v>533075579.227702</v>
      </c>
      <c r="W416" s="141" t="n">
        <v>495760288.681763</v>
      </c>
      <c r="X416" s="141" t="n">
        <v>461057068.474039</v>
      </c>
      <c r="Y416" s="141" t="n">
        <v>428783073.680857</v>
      </c>
    </row>
    <row r="417" customFormat="false" ht="15" hidden="false" customHeight="false" outlineLevel="0" collapsed="false">
      <c r="A417" s="0" t="s">
        <v>1604</v>
      </c>
      <c r="B417" s="0" t="s">
        <v>2163</v>
      </c>
      <c r="C417" s="20" t="s">
        <v>410</v>
      </c>
      <c r="D417" s="20" t="s">
        <v>1605</v>
      </c>
      <c r="E417" s="141" t="n">
        <v>848000000</v>
      </c>
      <c r="F417" s="141" t="n">
        <v>805600000</v>
      </c>
      <c r="G417" s="141" t="n">
        <v>749208000</v>
      </c>
      <c r="H417" s="141" t="n">
        <v>696763440</v>
      </c>
      <c r="I417" s="141" t="n">
        <v>647989999.2</v>
      </c>
      <c r="J417" s="141" t="n">
        <v>602630699.256</v>
      </c>
      <c r="K417" s="141" t="n">
        <v>560446550.30808</v>
      </c>
      <c r="L417" s="141" t="n">
        <v>521215291.786515</v>
      </c>
      <c r="M417" s="141" t="n">
        <v>484730221.361459</v>
      </c>
      <c r="N417" s="141" t="n">
        <v>450799105.866157</v>
      </c>
      <c r="O417" s="141" t="n">
        <v>419243168.455526</v>
      </c>
      <c r="P417" s="141" t="n">
        <v>389896146.663639</v>
      </c>
      <c r="Q417" s="141" t="n">
        <v>362603416.397184</v>
      </c>
      <c r="R417" s="141" t="n">
        <v>337221177.249381</v>
      </c>
      <c r="S417" s="141" t="n">
        <v>313615694.841924</v>
      </c>
      <c r="T417" s="141" t="n">
        <v>291662596.20299</v>
      </c>
      <c r="U417" s="141" t="n">
        <v>271246214.468781</v>
      </c>
      <c r="V417" s="141" t="n">
        <v>252258979.455966</v>
      </c>
      <c r="W417" s="141" t="n">
        <v>234600850.894048</v>
      </c>
      <c r="X417" s="141" t="n">
        <v>218178791.331465</v>
      </c>
      <c r="Y417" s="141" t="n">
        <v>202906275.938262</v>
      </c>
    </row>
    <row r="418" customFormat="false" ht="15" hidden="false" customHeight="false" outlineLevel="0" collapsed="false">
      <c r="A418" s="0" t="s">
        <v>1606</v>
      </c>
      <c r="B418" s="0" t="s">
        <v>2164</v>
      </c>
      <c r="C418" s="20" t="s">
        <v>410</v>
      </c>
      <c r="D418" s="20" t="s">
        <v>1607</v>
      </c>
      <c r="E418" s="141" t="n">
        <v>795000000</v>
      </c>
      <c r="F418" s="141" t="n">
        <v>755250000</v>
      </c>
      <c r="G418" s="141" t="n">
        <v>702382500</v>
      </c>
      <c r="H418" s="141" t="n">
        <v>653215725</v>
      </c>
      <c r="I418" s="141" t="n">
        <v>607490624.25</v>
      </c>
      <c r="J418" s="141" t="n">
        <v>564966280.5525</v>
      </c>
      <c r="K418" s="141" t="n">
        <v>525418640.913825</v>
      </c>
      <c r="L418" s="141" t="n">
        <v>488639336.049857</v>
      </c>
      <c r="M418" s="141" t="n">
        <v>454434582.526367</v>
      </c>
      <c r="N418" s="141" t="n">
        <v>422624161.749522</v>
      </c>
      <c r="O418" s="141" t="n">
        <v>393040470.427055</v>
      </c>
      <c r="P418" s="141" t="n">
        <v>365527637.497161</v>
      </c>
      <c r="Q418" s="141" t="n">
        <v>339940702.87236</v>
      </c>
      <c r="R418" s="141" t="n">
        <v>316144853.671295</v>
      </c>
      <c r="S418" s="141" t="n">
        <v>294014713.914304</v>
      </c>
      <c r="T418" s="141" t="n">
        <v>273433683.940303</v>
      </c>
      <c r="U418" s="141" t="n">
        <v>254293326.064482</v>
      </c>
      <c r="V418" s="141" t="n">
        <v>236492793.239968</v>
      </c>
      <c r="W418" s="141" t="n">
        <v>219938297.71317</v>
      </c>
      <c r="X418" s="141" t="n">
        <v>204542616.873248</v>
      </c>
      <c r="Y418" s="141" t="n">
        <v>190224633.692121</v>
      </c>
    </row>
    <row r="419" customFormat="false" ht="15" hidden="false" customHeight="false" outlineLevel="0" collapsed="false">
      <c r="A419" s="0" t="s">
        <v>1608</v>
      </c>
      <c r="B419" s="0" t="s">
        <v>2165</v>
      </c>
      <c r="C419" s="20" t="s">
        <v>410</v>
      </c>
      <c r="D419" s="20" t="s">
        <v>1609</v>
      </c>
      <c r="E419" s="141" t="n">
        <v>992000000</v>
      </c>
      <c r="F419" s="141" t="n">
        <v>942400000</v>
      </c>
      <c r="G419" s="141" t="n">
        <v>876432000</v>
      </c>
      <c r="H419" s="141" t="n">
        <v>815081760</v>
      </c>
      <c r="I419" s="141" t="n">
        <v>758026036.8</v>
      </c>
      <c r="J419" s="141" t="n">
        <v>704964214.224</v>
      </c>
      <c r="K419" s="141" t="n">
        <v>655616719.22832</v>
      </c>
      <c r="L419" s="141" t="n">
        <v>609723548.882338</v>
      </c>
      <c r="M419" s="141" t="n">
        <v>567042900.460574</v>
      </c>
      <c r="N419" s="141" t="n">
        <v>527349897.428334</v>
      </c>
      <c r="O419" s="141" t="n">
        <v>490435404.608351</v>
      </c>
      <c r="P419" s="141" t="n">
        <v>456104926.285766</v>
      </c>
      <c r="Q419" s="141" t="n">
        <v>424177581.445762</v>
      </c>
      <c r="R419" s="141" t="n">
        <v>394485150.744559</v>
      </c>
      <c r="S419" s="141" t="n">
        <v>366871190.19244</v>
      </c>
      <c r="T419" s="141" t="n">
        <v>341190206.878969</v>
      </c>
      <c r="U419" s="141" t="n">
        <v>317306892.397441</v>
      </c>
      <c r="V419" s="141" t="n">
        <v>295095409.92962</v>
      </c>
      <c r="W419" s="141" t="n">
        <v>274438731.234547</v>
      </c>
      <c r="X419" s="141" t="n">
        <v>255228020.048129</v>
      </c>
      <c r="Y419" s="141" t="n">
        <v>237362058.64476</v>
      </c>
    </row>
    <row r="420" customFormat="false" ht="15" hidden="false" customHeight="false" outlineLevel="0" collapsed="false">
      <c r="A420" s="0" t="s">
        <v>1610</v>
      </c>
      <c r="B420" s="0" t="s">
        <v>2166</v>
      </c>
      <c r="C420" s="20" t="s">
        <v>410</v>
      </c>
      <c r="D420" s="20" t="s">
        <v>1611</v>
      </c>
      <c r="E420" s="141" t="n">
        <v>700000000</v>
      </c>
      <c r="F420" s="141" t="n">
        <v>665000000</v>
      </c>
      <c r="G420" s="141" t="n">
        <v>618450000</v>
      </c>
      <c r="H420" s="141" t="n">
        <v>575158500</v>
      </c>
      <c r="I420" s="141" t="n">
        <v>534897405</v>
      </c>
      <c r="J420" s="141" t="n">
        <v>497454586.65</v>
      </c>
      <c r="K420" s="141" t="n">
        <v>462632765.5845</v>
      </c>
      <c r="L420" s="141" t="n">
        <v>430248471.993585</v>
      </c>
      <c r="M420" s="141" t="n">
        <v>400131078.954034</v>
      </c>
      <c r="N420" s="141" t="n">
        <v>372121903.427252</v>
      </c>
      <c r="O420" s="141" t="n">
        <v>346073370.187344</v>
      </c>
      <c r="P420" s="141" t="n">
        <v>321848234.27423</v>
      </c>
      <c r="Q420" s="141" t="n">
        <v>299318857.875034</v>
      </c>
      <c r="R420" s="141" t="n">
        <v>278366537.823782</v>
      </c>
      <c r="S420" s="141" t="n">
        <v>258880880.176117</v>
      </c>
      <c r="T420" s="141" t="n">
        <v>240759218.563789</v>
      </c>
      <c r="U420" s="141" t="n">
        <v>223906073.264324</v>
      </c>
      <c r="V420" s="141" t="n">
        <v>208232648.135821</v>
      </c>
      <c r="W420" s="141" t="n">
        <v>193656362.766313</v>
      </c>
      <c r="X420" s="141" t="n">
        <v>180100417.372672</v>
      </c>
      <c r="Y420" s="141" t="n">
        <v>167493388.156585</v>
      </c>
    </row>
    <row r="421" customFormat="false" ht="15" hidden="false" customHeight="false" outlineLevel="0" collapsed="false">
      <c r="A421" s="0" t="s">
        <v>1612</v>
      </c>
      <c r="B421" s="0" t="s">
        <v>2167</v>
      </c>
      <c r="C421" s="20" t="s">
        <v>410</v>
      </c>
      <c r="D421" s="20" t="s">
        <v>1613</v>
      </c>
      <c r="E421" s="141" t="n">
        <v>680000000</v>
      </c>
      <c r="F421" s="141" t="n">
        <v>646000000</v>
      </c>
      <c r="G421" s="141" t="n">
        <v>600780000</v>
      </c>
      <c r="H421" s="141" t="n">
        <v>558725400</v>
      </c>
      <c r="I421" s="141" t="n">
        <v>519614622</v>
      </c>
      <c r="J421" s="141" t="n">
        <v>483241598.46</v>
      </c>
      <c r="K421" s="141" t="n">
        <v>449414686.5678</v>
      </c>
      <c r="L421" s="141" t="n">
        <v>417955658.508054</v>
      </c>
      <c r="M421" s="141" t="n">
        <v>388698762.41249</v>
      </c>
      <c r="N421" s="141" t="n">
        <v>361489849.043616</v>
      </c>
      <c r="O421" s="141" t="n">
        <v>336185559.610563</v>
      </c>
      <c r="P421" s="141" t="n">
        <v>312652570.437824</v>
      </c>
      <c r="Q421" s="141" t="n">
        <v>290766890.507176</v>
      </c>
      <c r="R421" s="141" t="n">
        <v>270413208.171674</v>
      </c>
      <c r="S421" s="141" t="n">
        <v>251484283.599656</v>
      </c>
      <c r="T421" s="141" t="n">
        <v>233880383.747681</v>
      </c>
      <c r="U421" s="141" t="n">
        <v>217508756.885343</v>
      </c>
      <c r="V421" s="141" t="n">
        <v>202283143.903369</v>
      </c>
      <c r="W421" s="141" t="n">
        <v>188123323.830133</v>
      </c>
      <c r="X421" s="141" t="n">
        <v>174954691.162024</v>
      </c>
      <c r="Y421" s="141" t="n">
        <v>162707862.780682</v>
      </c>
    </row>
    <row r="422" customFormat="false" ht="15" hidden="false" customHeight="false" outlineLevel="0" collapsed="false">
      <c r="A422" s="0" t="s">
        <v>1614</v>
      </c>
      <c r="B422" s="0" t="s">
        <v>2168</v>
      </c>
      <c r="C422" s="20" t="s">
        <v>410</v>
      </c>
      <c r="D422" s="20" t="s">
        <v>1615</v>
      </c>
      <c r="E422" s="141" t="n">
        <v>947000000</v>
      </c>
      <c r="F422" s="141" t="n">
        <v>899650000</v>
      </c>
      <c r="G422" s="141" t="n">
        <v>836674500</v>
      </c>
      <c r="H422" s="141" t="n">
        <v>778107285</v>
      </c>
      <c r="I422" s="141" t="n">
        <v>723639775.05</v>
      </c>
      <c r="J422" s="141" t="n">
        <v>672984990.7965</v>
      </c>
      <c r="K422" s="141" t="n">
        <v>625876041.440745</v>
      </c>
      <c r="L422" s="141" t="n">
        <v>582064718.539893</v>
      </c>
      <c r="M422" s="141" t="n">
        <v>541320188.242101</v>
      </c>
      <c r="N422" s="141" t="n">
        <v>503427775.065154</v>
      </c>
      <c r="O422" s="141" t="n">
        <v>468187830.810593</v>
      </c>
      <c r="P422" s="141" t="n">
        <v>435414682.653851</v>
      </c>
      <c r="Q422" s="141" t="n">
        <v>404935654.868082</v>
      </c>
      <c r="R422" s="141" t="n">
        <v>376590159.027316</v>
      </c>
      <c r="S422" s="141" t="n">
        <v>350228847.895404</v>
      </c>
      <c r="T422" s="141" t="n">
        <v>325712828.542726</v>
      </c>
      <c r="U422" s="141" t="n">
        <v>302912930.544735</v>
      </c>
      <c r="V422" s="141" t="n">
        <v>281709025.406603</v>
      </c>
      <c r="W422" s="141" t="n">
        <v>261989393.628141</v>
      </c>
      <c r="X422" s="141" t="n">
        <v>243650136.074171</v>
      </c>
      <c r="Y422" s="141" t="n">
        <v>226594626.548979</v>
      </c>
    </row>
    <row r="423" customFormat="false" ht="15" hidden="false" customHeight="false" outlineLevel="0" collapsed="false">
      <c r="A423" s="0" t="s">
        <v>1616</v>
      </c>
      <c r="B423" s="0" t="s">
        <v>2169</v>
      </c>
      <c r="C423" s="20" t="s">
        <v>410</v>
      </c>
      <c r="D423" s="20" t="s">
        <v>1617</v>
      </c>
      <c r="E423" s="141" t="n">
        <v>1082000000</v>
      </c>
      <c r="F423" s="141" t="n">
        <v>1027900000</v>
      </c>
      <c r="G423" s="141" t="n">
        <v>955947000</v>
      </c>
      <c r="H423" s="141" t="n">
        <v>889030710</v>
      </c>
      <c r="I423" s="141" t="n">
        <v>826798560.3</v>
      </c>
      <c r="J423" s="141" t="n">
        <v>768922661.079</v>
      </c>
      <c r="K423" s="141" t="n">
        <v>715098074.80347</v>
      </c>
      <c r="L423" s="141" t="n">
        <v>665041209.567227</v>
      </c>
      <c r="M423" s="141" t="n">
        <v>618488324.897521</v>
      </c>
      <c r="N423" s="141" t="n">
        <v>575194142.154695</v>
      </c>
      <c r="O423" s="141" t="n">
        <v>534930552.203866</v>
      </c>
      <c r="P423" s="141" t="n">
        <v>497485413.549596</v>
      </c>
      <c r="Q423" s="141" t="n">
        <v>462661434.601124</v>
      </c>
      <c r="R423" s="141" t="n">
        <v>430275134.179045</v>
      </c>
      <c r="S423" s="141" t="n">
        <v>400155874.786512</v>
      </c>
      <c r="T423" s="141" t="n">
        <v>372144963.551456</v>
      </c>
      <c r="U423" s="141" t="n">
        <v>346094816.102854</v>
      </c>
      <c r="V423" s="141" t="n">
        <v>321868178.975655</v>
      </c>
      <c r="W423" s="141" t="n">
        <v>299337406.447359</v>
      </c>
      <c r="X423" s="141" t="n">
        <v>278383787.996044</v>
      </c>
      <c r="Y423" s="141" t="n">
        <v>258896922.836321</v>
      </c>
    </row>
    <row r="424" customFormat="false" ht="15" hidden="false" customHeight="false" outlineLevel="0" collapsed="false">
      <c r="A424" s="0" t="s">
        <v>1618</v>
      </c>
      <c r="B424" s="0" t="s">
        <v>2170</v>
      </c>
      <c r="C424" s="20" t="s">
        <v>410</v>
      </c>
      <c r="D424" s="20" t="s">
        <v>1619</v>
      </c>
      <c r="E424" s="141" t="n">
        <v>1121000000</v>
      </c>
      <c r="F424" s="141" t="n">
        <v>1064950000</v>
      </c>
      <c r="G424" s="141" t="n">
        <v>990403500</v>
      </c>
      <c r="H424" s="141" t="n">
        <v>921075255</v>
      </c>
      <c r="I424" s="141" t="n">
        <v>856599987.15</v>
      </c>
      <c r="J424" s="141" t="n">
        <v>796637988.0495</v>
      </c>
      <c r="K424" s="141" t="n">
        <v>740873328.886035</v>
      </c>
      <c r="L424" s="141" t="n">
        <v>689012195.864013</v>
      </c>
      <c r="M424" s="141" t="n">
        <v>640781342.153532</v>
      </c>
      <c r="N424" s="141" t="n">
        <v>595926648.202785</v>
      </c>
      <c r="O424" s="141" t="n">
        <v>554211782.82859</v>
      </c>
      <c r="P424" s="141" t="n">
        <v>515416958.030589</v>
      </c>
      <c r="Q424" s="141" t="n">
        <v>479337770.968447</v>
      </c>
      <c r="R424" s="141" t="n">
        <v>445784127.000656</v>
      </c>
      <c r="S424" s="141" t="n">
        <v>414579238.11061</v>
      </c>
      <c r="T424" s="141" t="n">
        <v>385558691.442868</v>
      </c>
      <c r="U424" s="141" t="n">
        <v>358569583.041867</v>
      </c>
      <c r="V424" s="141" t="n">
        <v>333469712.228936</v>
      </c>
      <c r="W424" s="141" t="n">
        <v>310126832.372911</v>
      </c>
      <c r="X424" s="141" t="n">
        <v>288417954.106807</v>
      </c>
      <c r="Y424" s="141" t="n">
        <v>268228697.31933</v>
      </c>
    </row>
    <row r="425" customFormat="false" ht="15" hidden="false" customHeight="false" outlineLevel="0" collapsed="false">
      <c r="A425" s="0" t="s">
        <v>1620</v>
      </c>
      <c r="B425" s="0" t="s">
        <v>2171</v>
      </c>
      <c r="C425" s="20" t="s">
        <v>410</v>
      </c>
      <c r="D425" s="20" t="s">
        <v>1621</v>
      </c>
      <c r="E425" s="141" t="n">
        <v>1008000000</v>
      </c>
      <c r="F425" s="141" t="n">
        <v>957600000</v>
      </c>
      <c r="G425" s="141" t="n">
        <v>890568000</v>
      </c>
      <c r="H425" s="141" t="n">
        <v>828228240</v>
      </c>
      <c r="I425" s="141" t="n">
        <v>770252263.2</v>
      </c>
      <c r="J425" s="141" t="n">
        <v>716334604.776</v>
      </c>
      <c r="K425" s="141" t="n">
        <v>666191182.44168</v>
      </c>
      <c r="L425" s="141" t="n">
        <v>619557799.670763</v>
      </c>
      <c r="M425" s="141" t="n">
        <v>576188753.693809</v>
      </c>
      <c r="N425" s="141" t="n">
        <v>535855540.935243</v>
      </c>
      <c r="O425" s="141" t="n">
        <v>498345653.069776</v>
      </c>
      <c r="P425" s="141" t="n">
        <v>463461457.354891</v>
      </c>
      <c r="Q425" s="141" t="n">
        <v>431019155.340049</v>
      </c>
      <c r="R425" s="141" t="n">
        <v>400847814.466246</v>
      </c>
      <c r="S425" s="141" t="n">
        <v>372788467.453608</v>
      </c>
      <c r="T425" s="141" t="n">
        <v>346693274.731856</v>
      </c>
      <c r="U425" s="141" t="n">
        <v>322424745.500626</v>
      </c>
      <c r="V425" s="141" t="n">
        <v>299855013.315582</v>
      </c>
      <c r="W425" s="141" t="n">
        <v>278865162.383491</v>
      </c>
      <c r="X425" s="141" t="n">
        <v>259344601.016647</v>
      </c>
      <c r="Y425" s="141" t="n">
        <v>241190478.945482</v>
      </c>
    </row>
    <row r="426" customFormat="false" ht="15" hidden="false" customHeight="false" outlineLevel="0" collapsed="false">
      <c r="A426" s="0" t="s">
        <v>1622</v>
      </c>
      <c r="B426" s="0" t="s">
        <v>2172</v>
      </c>
      <c r="C426" s="20" t="s">
        <v>410</v>
      </c>
      <c r="D426" s="20" t="s">
        <v>1623</v>
      </c>
      <c r="E426" s="141" t="n">
        <v>1251000000</v>
      </c>
      <c r="F426" s="141" t="n">
        <v>1188450000</v>
      </c>
      <c r="G426" s="141" t="n">
        <v>1105258500</v>
      </c>
      <c r="H426" s="141" t="n">
        <v>1027890405</v>
      </c>
      <c r="I426" s="141" t="n">
        <v>955938076.65</v>
      </c>
      <c r="J426" s="141" t="n">
        <v>889022411.2845</v>
      </c>
      <c r="K426" s="141" t="n">
        <v>826790842.494585</v>
      </c>
      <c r="L426" s="141" t="n">
        <v>768915483.519964</v>
      </c>
      <c r="M426" s="141" t="n">
        <v>715091399.673567</v>
      </c>
      <c r="N426" s="141" t="n">
        <v>665035001.696417</v>
      </c>
      <c r="O426" s="141" t="n">
        <v>618482551.577668</v>
      </c>
      <c r="P426" s="141" t="n">
        <v>575188772.967231</v>
      </c>
      <c r="Q426" s="141" t="n">
        <v>534925558.859525</v>
      </c>
      <c r="R426" s="141" t="n">
        <v>497480769.739359</v>
      </c>
      <c r="S426" s="141" t="n">
        <v>462657115.857603</v>
      </c>
      <c r="T426" s="141" t="n">
        <v>430271117.747571</v>
      </c>
      <c r="U426" s="141" t="n">
        <v>400152139.505241</v>
      </c>
      <c r="V426" s="141" t="n">
        <v>372141489.739874</v>
      </c>
      <c r="W426" s="141" t="n">
        <v>346091585.458083</v>
      </c>
      <c r="X426" s="141" t="n">
        <v>321865174.476017</v>
      </c>
      <c r="Y426" s="141" t="n">
        <v>299334612.262696</v>
      </c>
    </row>
    <row r="427" customFormat="false" ht="15" hidden="false" customHeight="false" outlineLevel="0" collapsed="false">
      <c r="A427" s="0" t="s">
        <v>1624</v>
      </c>
      <c r="B427" s="0" t="s">
        <v>2173</v>
      </c>
      <c r="C427" s="20" t="s">
        <v>410</v>
      </c>
      <c r="D427" s="20" t="s">
        <v>1625</v>
      </c>
      <c r="E427" s="141" t="n">
        <v>1161000000</v>
      </c>
      <c r="F427" s="141" t="n">
        <v>1102950000</v>
      </c>
      <c r="G427" s="141" t="n">
        <v>1025743500</v>
      </c>
      <c r="H427" s="141" t="n">
        <v>953941455</v>
      </c>
      <c r="I427" s="141" t="n">
        <v>887165553.15</v>
      </c>
      <c r="J427" s="141" t="n">
        <v>825063964.4295</v>
      </c>
      <c r="K427" s="141" t="n">
        <v>767309486.919435</v>
      </c>
      <c r="L427" s="141" t="n">
        <v>713597822.835075</v>
      </c>
      <c r="M427" s="141" t="n">
        <v>663645975.236619</v>
      </c>
      <c r="N427" s="141" t="n">
        <v>617190756.970056</v>
      </c>
      <c r="O427" s="141" t="n">
        <v>573987403.982152</v>
      </c>
      <c r="P427" s="141" t="n">
        <v>533808285.703402</v>
      </c>
      <c r="Q427" s="141" t="n">
        <v>496441705.704164</v>
      </c>
      <c r="R427" s="141" t="n">
        <v>461690786.304872</v>
      </c>
      <c r="S427" s="141" t="n">
        <v>429372431.263531</v>
      </c>
      <c r="T427" s="141" t="n">
        <v>399316361.075084</v>
      </c>
      <c r="U427" s="141" t="n">
        <v>371364215.799828</v>
      </c>
      <c r="V427" s="141" t="n">
        <v>345368720.69384</v>
      </c>
      <c r="W427" s="141" t="n">
        <v>321192910.245271</v>
      </c>
      <c r="X427" s="141" t="n">
        <v>298709406.528102</v>
      </c>
      <c r="Y427" s="141" t="n">
        <v>277799748.071135</v>
      </c>
    </row>
    <row r="428" customFormat="false" ht="15" hidden="false" customHeight="false" outlineLevel="0" collapsed="false">
      <c r="A428" s="0" t="s">
        <v>1626</v>
      </c>
      <c r="B428" s="0" t="s">
        <v>2174</v>
      </c>
      <c r="C428" s="20" t="s">
        <v>410</v>
      </c>
      <c r="D428" s="20" t="s">
        <v>1627</v>
      </c>
      <c r="E428" s="141" t="n">
        <v>2200000000</v>
      </c>
      <c r="F428" s="141" t="n">
        <v>2090000000</v>
      </c>
      <c r="G428" s="141" t="n">
        <v>1943700000</v>
      </c>
      <c r="H428" s="141" t="n">
        <v>1807641000</v>
      </c>
      <c r="I428" s="141" t="n">
        <v>1681106130</v>
      </c>
      <c r="J428" s="141" t="n">
        <v>1563428700.9</v>
      </c>
      <c r="K428" s="141" t="n">
        <v>1453988691.837</v>
      </c>
      <c r="L428" s="141" t="n">
        <v>1352209483.40841</v>
      </c>
      <c r="M428" s="141" t="n">
        <v>1257554819.56982</v>
      </c>
      <c r="N428" s="141" t="n">
        <v>1169525982.19993</v>
      </c>
      <c r="O428" s="141" t="n">
        <v>1087659163.44594</v>
      </c>
      <c r="P428" s="141" t="n">
        <v>1011523022.00472</v>
      </c>
      <c r="Q428" s="141" t="n">
        <v>940716410.464393</v>
      </c>
      <c r="R428" s="141" t="n">
        <v>874866261.731885</v>
      </c>
      <c r="S428" s="141" t="n">
        <v>813625623.410653</v>
      </c>
      <c r="T428" s="141" t="n">
        <v>756671829.771908</v>
      </c>
      <c r="U428" s="141" t="n">
        <v>703704801.687874</v>
      </c>
      <c r="V428" s="141" t="n">
        <v>654445465.569723</v>
      </c>
      <c r="W428" s="141" t="n">
        <v>608634282.979842</v>
      </c>
      <c r="X428" s="141" t="n">
        <v>566029883.171253</v>
      </c>
      <c r="Y428" s="141" t="n">
        <v>526407791.349266</v>
      </c>
    </row>
    <row r="429" customFormat="false" ht="15" hidden="false" customHeight="false" outlineLevel="0" collapsed="false">
      <c r="A429" s="0" t="s">
        <v>1628</v>
      </c>
      <c r="B429" s="0" t="s">
        <v>2175</v>
      </c>
      <c r="C429" s="20" t="s">
        <v>410</v>
      </c>
      <c r="D429" s="20" t="s">
        <v>1629</v>
      </c>
      <c r="E429" s="141" t="n">
        <v>3100000000</v>
      </c>
      <c r="F429" s="141" t="n">
        <v>2945000000</v>
      </c>
      <c r="G429" s="141" t="n">
        <v>2738850000</v>
      </c>
      <c r="H429" s="141" t="n">
        <v>2547130500</v>
      </c>
      <c r="I429" s="141" t="n">
        <v>2368831365</v>
      </c>
      <c r="J429" s="141" t="n">
        <v>2203013169.45</v>
      </c>
      <c r="K429" s="141" t="n">
        <v>2048802247.5885</v>
      </c>
      <c r="L429" s="141" t="n">
        <v>1905386090.25731</v>
      </c>
      <c r="M429" s="141" t="n">
        <v>1772009063.93929</v>
      </c>
      <c r="N429" s="141" t="n">
        <v>1647968429.46354</v>
      </c>
      <c r="O429" s="141" t="n">
        <v>1532610639.4011</v>
      </c>
      <c r="P429" s="141" t="n">
        <v>1425327894.64302</v>
      </c>
      <c r="Q429" s="141" t="n">
        <v>1325554942.01801</v>
      </c>
      <c r="R429" s="141" t="n">
        <v>1232766096.07675</v>
      </c>
      <c r="S429" s="141" t="n">
        <v>1146472469.35137</v>
      </c>
      <c r="T429" s="141" t="n">
        <v>1066219396.49678</v>
      </c>
      <c r="U429" s="141" t="n">
        <v>991584038.742004</v>
      </c>
      <c r="V429" s="141" t="n">
        <v>922173156.030064</v>
      </c>
      <c r="W429" s="141" t="n">
        <v>857621035.10796</v>
      </c>
      <c r="X429" s="141" t="n">
        <v>797587562.650402</v>
      </c>
      <c r="Y429" s="141" t="n">
        <v>741756433.264874</v>
      </c>
    </row>
    <row r="430" customFormat="false" ht="15" hidden="false" customHeight="false" outlineLevel="0" collapsed="false">
      <c r="A430" s="0" t="s">
        <v>1630</v>
      </c>
      <c r="B430" s="0" t="s">
        <v>2176</v>
      </c>
      <c r="C430" s="20" t="s">
        <v>410</v>
      </c>
      <c r="D430" s="20" t="s">
        <v>1631</v>
      </c>
      <c r="E430" s="141" t="n">
        <v>693000000</v>
      </c>
      <c r="F430" s="141" t="n">
        <v>658350000</v>
      </c>
      <c r="G430" s="141" t="n">
        <v>612265500</v>
      </c>
      <c r="H430" s="141" t="n">
        <v>569406915</v>
      </c>
      <c r="I430" s="141" t="n">
        <v>529548430.95</v>
      </c>
      <c r="J430" s="141" t="n">
        <v>492480040.7835</v>
      </c>
      <c r="K430" s="141" t="n">
        <v>458006437.928655</v>
      </c>
      <c r="L430" s="141" t="n">
        <v>425945987.273649</v>
      </c>
      <c r="M430" s="141" t="n">
        <v>396129768.164494</v>
      </c>
      <c r="N430" s="141" t="n">
        <v>368400684.392979</v>
      </c>
      <c r="O430" s="141" t="n">
        <v>342612636.485471</v>
      </c>
      <c r="P430" s="141" t="n">
        <v>318629751.931488</v>
      </c>
      <c r="Q430" s="141" t="n">
        <v>296325669.296284</v>
      </c>
      <c r="R430" s="141" t="n">
        <v>275582872.445544</v>
      </c>
      <c r="S430" s="141" t="n">
        <v>256292071.374356</v>
      </c>
      <c r="T430" s="141" t="n">
        <v>238351626.378151</v>
      </c>
      <c r="U430" s="141" t="n">
        <v>221667012.53168</v>
      </c>
      <c r="V430" s="141" t="n">
        <v>206150321.654463</v>
      </c>
      <c r="W430" s="141" t="n">
        <v>191719799.13865</v>
      </c>
      <c r="X430" s="141" t="n">
        <v>178299413.198945</v>
      </c>
      <c r="Y430" s="141" t="n">
        <v>165818454.275019</v>
      </c>
    </row>
    <row r="431" customFormat="false" ht="15" hidden="false" customHeight="false" outlineLevel="0" collapsed="false">
      <c r="A431" s="0" t="s">
        <v>1632</v>
      </c>
      <c r="B431" s="0" t="s">
        <v>2177</v>
      </c>
      <c r="C431" s="20" t="s">
        <v>410</v>
      </c>
      <c r="D431" s="20" t="s">
        <v>1633</v>
      </c>
      <c r="E431" s="141" t="n">
        <v>809000000</v>
      </c>
      <c r="F431" s="141" t="n">
        <v>768550000</v>
      </c>
      <c r="G431" s="141" t="n">
        <v>714751500</v>
      </c>
      <c r="H431" s="141" t="n">
        <v>664718895</v>
      </c>
      <c r="I431" s="141" t="n">
        <v>618188572.35</v>
      </c>
      <c r="J431" s="141" t="n">
        <v>574915372.2855</v>
      </c>
      <c r="K431" s="141" t="n">
        <v>534671296.225515</v>
      </c>
      <c r="L431" s="141" t="n">
        <v>497244305.489729</v>
      </c>
      <c r="M431" s="141" t="n">
        <v>462437204.105448</v>
      </c>
      <c r="N431" s="141" t="n">
        <v>430066599.818067</v>
      </c>
      <c r="O431" s="141" t="n">
        <v>399961937.830802</v>
      </c>
      <c r="P431" s="141" t="n">
        <v>371964602.182646</v>
      </c>
      <c r="Q431" s="141" t="n">
        <v>345927080.029861</v>
      </c>
      <c r="R431" s="141" t="n">
        <v>321712184.427771</v>
      </c>
      <c r="S431" s="141" t="n">
        <v>299192331.517827</v>
      </c>
      <c r="T431" s="141" t="n">
        <v>278248868.311579</v>
      </c>
      <c r="U431" s="141" t="n">
        <v>258771447.529768</v>
      </c>
      <c r="V431" s="141" t="n">
        <v>240657446.202684</v>
      </c>
      <c r="W431" s="141" t="n">
        <v>223811424.968497</v>
      </c>
      <c r="X431" s="141" t="n">
        <v>208144625.220702</v>
      </c>
      <c r="Y431" s="141" t="n">
        <v>193574501.455253</v>
      </c>
    </row>
    <row r="432" customFormat="false" ht="15" hidden="false" customHeight="false" outlineLevel="0" collapsed="false">
      <c r="A432" s="0" t="s">
        <v>1634</v>
      </c>
      <c r="B432" s="0" t="s">
        <v>2178</v>
      </c>
      <c r="C432" s="20" t="s">
        <v>410</v>
      </c>
      <c r="D432" s="20" t="s">
        <v>1635</v>
      </c>
      <c r="E432" s="141" t="n">
        <v>877000000</v>
      </c>
      <c r="F432" s="141" t="n">
        <v>833150000</v>
      </c>
      <c r="G432" s="141" t="n">
        <v>774829500</v>
      </c>
      <c r="H432" s="141" t="n">
        <v>720591435</v>
      </c>
      <c r="I432" s="141" t="n">
        <v>670150034.55</v>
      </c>
      <c r="J432" s="141" t="n">
        <v>623239532.1315</v>
      </c>
      <c r="K432" s="141" t="n">
        <v>579612764.882295</v>
      </c>
      <c r="L432" s="141" t="n">
        <v>539039871.340535</v>
      </c>
      <c r="M432" s="141" t="n">
        <v>501307080.346697</v>
      </c>
      <c r="N432" s="141" t="n">
        <v>466215584.722428</v>
      </c>
      <c r="O432" s="141" t="n">
        <v>433580493.791858</v>
      </c>
      <c r="P432" s="141" t="n">
        <v>403229859.226428</v>
      </c>
      <c r="Q432" s="141" t="n">
        <v>375003769.080578</v>
      </c>
      <c r="R432" s="141" t="n">
        <v>348753505.244938</v>
      </c>
      <c r="S432" s="141" t="n">
        <v>324340759.877792</v>
      </c>
      <c r="T432" s="141" t="n">
        <v>301636906.686347</v>
      </c>
      <c r="U432" s="141" t="n">
        <v>280522323.218302</v>
      </c>
      <c r="V432" s="141" t="n">
        <v>260885760.593021</v>
      </c>
      <c r="W432" s="141" t="n">
        <v>242623757.35151</v>
      </c>
      <c r="X432" s="141" t="n">
        <v>225640094.336904</v>
      </c>
      <c r="Y432" s="141" t="n">
        <v>209845287.733321</v>
      </c>
    </row>
    <row r="433" customFormat="false" ht="15" hidden="false" customHeight="false" outlineLevel="0" collapsed="false">
      <c r="A433" s="0" t="s">
        <v>1636</v>
      </c>
      <c r="B433" s="0" t="s">
        <v>2179</v>
      </c>
      <c r="C433" s="20" t="s">
        <v>410</v>
      </c>
      <c r="D433" s="20" t="s">
        <v>1637</v>
      </c>
      <c r="E433" s="141" t="n">
        <v>758000000</v>
      </c>
      <c r="F433" s="141" t="n">
        <v>720100000</v>
      </c>
      <c r="G433" s="141" t="n">
        <v>669693000</v>
      </c>
      <c r="H433" s="141" t="n">
        <v>622814490</v>
      </c>
      <c r="I433" s="141" t="n">
        <v>579217475.7</v>
      </c>
      <c r="J433" s="141" t="n">
        <v>538672252.401</v>
      </c>
      <c r="K433" s="141" t="n">
        <v>500965194.73293</v>
      </c>
      <c r="L433" s="141" t="n">
        <v>465897631.101625</v>
      </c>
      <c r="M433" s="141" t="n">
        <v>433284796.924511</v>
      </c>
      <c r="N433" s="141" t="n">
        <v>402954861.139795</v>
      </c>
      <c r="O433" s="141" t="n">
        <v>374748020.86001</v>
      </c>
      <c r="P433" s="141" t="n">
        <v>348515659.399809</v>
      </c>
      <c r="Q433" s="141" t="n">
        <v>324119563.241822</v>
      </c>
      <c r="R433" s="141" t="n">
        <v>301431193.814895</v>
      </c>
      <c r="S433" s="141" t="n">
        <v>280331010.247852</v>
      </c>
      <c r="T433" s="141" t="n">
        <v>260707839.530503</v>
      </c>
      <c r="U433" s="141" t="n">
        <v>242458290.763367</v>
      </c>
      <c r="V433" s="141" t="n">
        <v>225486210.409932</v>
      </c>
      <c r="W433" s="141" t="n">
        <v>209702175.681237</v>
      </c>
      <c r="X433" s="141" t="n">
        <v>195023023.38355</v>
      </c>
      <c r="Y433" s="141" t="n">
        <v>181371411.746702</v>
      </c>
    </row>
    <row r="434" customFormat="false" ht="15" hidden="false" customHeight="false" outlineLevel="0" collapsed="false">
      <c r="A434" s="0" t="s">
        <v>1638</v>
      </c>
      <c r="B434" s="0" t="s">
        <v>2180</v>
      </c>
      <c r="C434" s="20" t="s">
        <v>410</v>
      </c>
      <c r="D434" s="20" t="s">
        <v>1639</v>
      </c>
      <c r="E434" s="141" t="n">
        <v>798000000</v>
      </c>
      <c r="F434" s="141" t="n">
        <v>758100000</v>
      </c>
      <c r="G434" s="141" t="n">
        <v>705033000</v>
      </c>
      <c r="H434" s="141" t="n">
        <v>655680690</v>
      </c>
      <c r="I434" s="141" t="n">
        <v>609783041.7</v>
      </c>
      <c r="J434" s="141" t="n">
        <v>567098228.781</v>
      </c>
      <c r="K434" s="141" t="n">
        <v>527401352.76633</v>
      </c>
      <c r="L434" s="141" t="n">
        <v>490483258.072687</v>
      </c>
      <c r="M434" s="141" t="n">
        <v>456149430.007599</v>
      </c>
      <c r="N434" s="141" t="n">
        <v>424218969.907067</v>
      </c>
      <c r="O434" s="141" t="n">
        <v>394523642.013572</v>
      </c>
      <c r="P434" s="141" t="n">
        <v>366906987.072622</v>
      </c>
      <c r="Q434" s="141" t="n">
        <v>341223497.977539</v>
      </c>
      <c r="R434" s="141" t="n">
        <v>317337853.119111</v>
      </c>
      <c r="S434" s="141" t="n">
        <v>295124203.400773</v>
      </c>
      <c r="T434" s="141" t="n">
        <v>274465509.162719</v>
      </c>
      <c r="U434" s="141" t="n">
        <v>255252923.521329</v>
      </c>
      <c r="V434" s="141" t="n">
        <v>237385218.874836</v>
      </c>
      <c r="W434" s="141" t="n">
        <v>220768253.553597</v>
      </c>
      <c r="X434" s="141" t="n">
        <v>205314475.804846</v>
      </c>
      <c r="Y434" s="141" t="n">
        <v>190942462.498506</v>
      </c>
    </row>
    <row r="435" customFormat="false" ht="15" hidden="false" customHeight="false" outlineLevel="0" collapsed="false">
      <c r="A435" s="0" t="s">
        <v>1640</v>
      </c>
      <c r="B435" s="0" t="s">
        <v>2181</v>
      </c>
      <c r="C435" s="20" t="s">
        <v>410</v>
      </c>
      <c r="D435" s="20" t="s">
        <v>1641</v>
      </c>
      <c r="E435" s="141" t="n">
        <v>716000000</v>
      </c>
      <c r="F435" s="141" t="n">
        <v>680200000</v>
      </c>
      <c r="G435" s="141" t="n">
        <v>632586000</v>
      </c>
      <c r="H435" s="141" t="n">
        <v>588304980</v>
      </c>
      <c r="I435" s="141" t="n">
        <v>547123631.4</v>
      </c>
      <c r="J435" s="141" t="n">
        <v>508824977.202</v>
      </c>
      <c r="K435" s="141" t="n">
        <v>473207228.79786</v>
      </c>
      <c r="L435" s="141" t="n">
        <v>440082722.78201</v>
      </c>
      <c r="M435" s="141" t="n">
        <v>409276932.187269</v>
      </c>
      <c r="N435" s="141" t="n">
        <v>380627546.93416</v>
      </c>
      <c r="O435" s="141" t="n">
        <v>353983618.648769</v>
      </c>
      <c r="P435" s="141" t="n">
        <v>329204765.343355</v>
      </c>
      <c r="Q435" s="141" t="n">
        <v>306160431.76932</v>
      </c>
      <c r="R435" s="141" t="n">
        <v>284729201.545468</v>
      </c>
      <c r="S435" s="141" t="n">
        <v>264798157.437285</v>
      </c>
      <c r="T435" s="141" t="n">
        <v>246262286.416675</v>
      </c>
      <c r="U435" s="141" t="n">
        <v>229023926.367508</v>
      </c>
      <c r="V435" s="141" t="n">
        <v>212992251.521782</v>
      </c>
      <c r="W435" s="141" t="n">
        <v>198082793.915258</v>
      </c>
      <c r="X435" s="141" t="n">
        <v>184216998.34119</v>
      </c>
      <c r="Y435" s="141" t="n">
        <v>171321808.457306</v>
      </c>
    </row>
    <row r="436" customFormat="false" ht="15" hidden="false" customHeight="false" outlineLevel="0" collapsed="false">
      <c r="A436" s="0" t="s">
        <v>1642</v>
      </c>
      <c r="B436" s="0" t="s">
        <v>2182</v>
      </c>
      <c r="C436" s="20" t="s">
        <v>410</v>
      </c>
      <c r="D436" s="20" t="s">
        <v>1643</v>
      </c>
      <c r="E436" s="141" t="n">
        <v>867000000</v>
      </c>
      <c r="F436" s="141" t="n">
        <v>823650000</v>
      </c>
      <c r="G436" s="141" t="n">
        <v>765994500</v>
      </c>
      <c r="H436" s="141" t="n">
        <v>712374885</v>
      </c>
      <c r="I436" s="141" t="n">
        <v>662508643.05</v>
      </c>
      <c r="J436" s="141" t="n">
        <v>616133038.0365</v>
      </c>
      <c r="K436" s="141" t="n">
        <v>573003725.373945</v>
      </c>
      <c r="L436" s="141" t="n">
        <v>532893464.597769</v>
      </c>
      <c r="M436" s="141" t="n">
        <v>495590922.075925</v>
      </c>
      <c r="N436" s="141" t="n">
        <v>460899557.53061</v>
      </c>
      <c r="O436" s="141" t="n">
        <v>428636588.503468</v>
      </c>
      <c r="P436" s="141" t="n">
        <v>398632027.308225</v>
      </c>
      <c r="Q436" s="141" t="n">
        <v>370727785.396649</v>
      </c>
      <c r="R436" s="141" t="n">
        <v>344776840.418884</v>
      </c>
      <c r="S436" s="141" t="n">
        <v>320642461.589562</v>
      </c>
      <c r="T436" s="141" t="n">
        <v>298197489.278293</v>
      </c>
      <c r="U436" s="141" t="n">
        <v>277323665.028812</v>
      </c>
      <c r="V436" s="141" t="n">
        <v>257911008.476795</v>
      </c>
      <c r="W436" s="141" t="n">
        <v>239857237.88342</v>
      </c>
      <c r="X436" s="141" t="n">
        <v>223067231.23158</v>
      </c>
      <c r="Y436" s="141" t="n">
        <v>207452525.04537</v>
      </c>
    </row>
    <row r="437" customFormat="false" ht="15" hidden="false" customHeight="false" outlineLevel="0" collapsed="false">
      <c r="A437" s="0" t="s">
        <v>1644</v>
      </c>
      <c r="B437" s="0" t="s">
        <v>2183</v>
      </c>
      <c r="C437" s="20" t="s">
        <v>410</v>
      </c>
      <c r="D437" s="20" t="s">
        <v>1645</v>
      </c>
      <c r="E437" s="141" t="n">
        <v>2192000000</v>
      </c>
      <c r="F437" s="141" t="n">
        <v>2082400000</v>
      </c>
      <c r="G437" s="141" t="n">
        <v>1936632000</v>
      </c>
      <c r="H437" s="141" t="n">
        <v>1801067760</v>
      </c>
      <c r="I437" s="141" t="n">
        <v>1674993016.8</v>
      </c>
      <c r="J437" s="141" t="n">
        <v>1557743505.624</v>
      </c>
      <c r="K437" s="141" t="n">
        <v>1448701460.23032</v>
      </c>
      <c r="L437" s="141" t="n">
        <v>1347292358.0142</v>
      </c>
      <c r="M437" s="141" t="n">
        <v>1252981892.9532</v>
      </c>
      <c r="N437" s="141" t="n">
        <v>1165273160.44648</v>
      </c>
      <c r="O437" s="141" t="n">
        <v>1083704039.21523</v>
      </c>
      <c r="P437" s="141" t="n">
        <v>1007844756.47016</v>
      </c>
      <c r="Q437" s="141" t="n">
        <v>937295623.51725</v>
      </c>
      <c r="R437" s="141" t="n">
        <v>871684929.871042</v>
      </c>
      <c r="S437" s="141" t="n">
        <v>810666984.780069</v>
      </c>
      <c r="T437" s="141" t="n">
        <v>753920295.845464</v>
      </c>
      <c r="U437" s="141" t="n">
        <v>701145875.136282</v>
      </c>
      <c r="V437" s="141" t="n">
        <v>652065663.876742</v>
      </c>
      <c r="W437" s="141" t="n">
        <v>606421067.40537</v>
      </c>
      <c r="X437" s="141" t="n">
        <v>563971592.686994</v>
      </c>
      <c r="Y437" s="141" t="n">
        <v>524493581.198905</v>
      </c>
    </row>
    <row r="438" customFormat="false" ht="15" hidden="false" customHeight="false" outlineLevel="0" collapsed="false">
      <c r="A438" s="0" t="s">
        <v>1646</v>
      </c>
      <c r="B438" s="0" t="s">
        <v>2184</v>
      </c>
      <c r="C438" s="20" t="s">
        <v>410</v>
      </c>
      <c r="D438" s="20" t="s">
        <v>1647</v>
      </c>
      <c r="E438" s="141" t="n">
        <v>2702000000</v>
      </c>
      <c r="F438" s="141" t="n">
        <v>2566900000</v>
      </c>
      <c r="G438" s="141" t="n">
        <v>2387217000</v>
      </c>
      <c r="H438" s="141" t="n">
        <v>2220111810</v>
      </c>
      <c r="I438" s="141" t="n">
        <v>2064703983.3</v>
      </c>
      <c r="J438" s="141" t="n">
        <v>1920174704.469</v>
      </c>
      <c r="K438" s="141" t="n">
        <v>1785762475.15617</v>
      </c>
      <c r="L438" s="141" t="n">
        <v>1660759101.89524</v>
      </c>
      <c r="M438" s="141" t="n">
        <v>1544505964.76257</v>
      </c>
      <c r="N438" s="141" t="n">
        <v>1436390547.22919</v>
      </c>
      <c r="O438" s="141" t="n">
        <v>1335843208.92315</v>
      </c>
      <c r="P438" s="141" t="n">
        <v>1242334184.29853</v>
      </c>
      <c r="Q438" s="141" t="n">
        <v>1155370791.39763</v>
      </c>
      <c r="R438" s="141" t="n">
        <v>1074494835.9998</v>
      </c>
      <c r="S438" s="141" t="n">
        <v>999280197.479811</v>
      </c>
      <c r="T438" s="141" t="n">
        <v>929330583.656225</v>
      </c>
      <c r="U438" s="141" t="n">
        <v>864277442.800289</v>
      </c>
      <c r="V438" s="141" t="n">
        <v>803778021.804269</v>
      </c>
      <c r="W438" s="141" t="n">
        <v>747513560.27797</v>
      </c>
      <c r="X438" s="141" t="n">
        <v>695187611.058512</v>
      </c>
      <c r="Y438" s="141" t="n">
        <v>646524478.284416</v>
      </c>
    </row>
    <row r="439" customFormat="false" ht="15" hidden="false" customHeight="false" outlineLevel="0" collapsed="false">
      <c r="A439" s="0" t="s">
        <v>1648</v>
      </c>
      <c r="B439" s="0" t="s">
        <v>2185</v>
      </c>
      <c r="C439" s="20" t="s">
        <v>410</v>
      </c>
      <c r="D439" s="20" t="s">
        <v>1649</v>
      </c>
      <c r="E439" s="141" t="n">
        <v>1850000000</v>
      </c>
      <c r="F439" s="141" t="n">
        <v>1757500000</v>
      </c>
      <c r="G439" s="141" t="n">
        <v>1634475000</v>
      </c>
      <c r="H439" s="141" t="n">
        <v>1520061750</v>
      </c>
      <c r="I439" s="141" t="n">
        <v>1413657427.5</v>
      </c>
      <c r="J439" s="141" t="n">
        <v>1314701407.575</v>
      </c>
      <c r="K439" s="141" t="n">
        <v>1222672309.04475</v>
      </c>
      <c r="L439" s="141" t="n">
        <v>1137085247.41162</v>
      </c>
      <c r="M439" s="141" t="n">
        <v>1057489280.0928</v>
      </c>
      <c r="N439" s="141" t="n">
        <v>983465030.486308</v>
      </c>
      <c r="O439" s="141" t="n">
        <v>914622478.352267</v>
      </c>
      <c r="P439" s="141" t="n">
        <v>850598904.867608</v>
      </c>
      <c r="Q439" s="141" t="n">
        <v>791056981.526876</v>
      </c>
      <c r="R439" s="141" t="n">
        <v>735682992.819994</v>
      </c>
      <c r="S439" s="141" t="n">
        <v>684185183.322595</v>
      </c>
      <c r="T439" s="141" t="n">
        <v>636292220.490013</v>
      </c>
      <c r="U439" s="141" t="n">
        <v>591751765.055712</v>
      </c>
      <c r="V439" s="141" t="n">
        <v>550329141.501812</v>
      </c>
      <c r="W439" s="141" t="n">
        <v>511806101.596686</v>
      </c>
      <c r="X439" s="141" t="n">
        <v>475979674.484918</v>
      </c>
      <c r="Y439" s="141" t="n">
        <v>442661097.270973</v>
      </c>
    </row>
    <row r="440" customFormat="false" ht="15" hidden="false" customHeight="false" outlineLevel="0" collapsed="false">
      <c r="A440" s="0" t="s">
        <v>1650</v>
      </c>
      <c r="B440" s="0" t="s">
        <v>2186</v>
      </c>
      <c r="C440" s="20" t="s">
        <v>410</v>
      </c>
      <c r="D440" s="20" t="s">
        <v>1651</v>
      </c>
      <c r="E440" s="141" t="n">
        <v>1950000000</v>
      </c>
      <c r="F440" s="141" t="n">
        <v>1852500000</v>
      </c>
      <c r="G440" s="141" t="n">
        <v>1722825000</v>
      </c>
      <c r="H440" s="141" t="n">
        <v>1602227250</v>
      </c>
      <c r="I440" s="141" t="n">
        <v>1490071342.5</v>
      </c>
      <c r="J440" s="141" t="n">
        <v>1385766348.525</v>
      </c>
      <c r="K440" s="141" t="n">
        <v>1288762704.12825</v>
      </c>
      <c r="L440" s="141" t="n">
        <v>1198549314.83927</v>
      </c>
      <c r="M440" s="141" t="n">
        <v>1114650862.80052</v>
      </c>
      <c r="N440" s="141" t="n">
        <v>1036625302.40449</v>
      </c>
      <c r="O440" s="141" t="n">
        <v>964061531.236173</v>
      </c>
      <c r="P440" s="141" t="n">
        <v>896577224.049641</v>
      </c>
      <c r="Q440" s="141" t="n">
        <v>833816818.366166</v>
      </c>
      <c r="R440" s="141" t="n">
        <v>775449641.080535</v>
      </c>
      <c r="S440" s="141" t="n">
        <v>721168166.204897</v>
      </c>
      <c r="T440" s="141" t="n">
        <v>670686394.570555</v>
      </c>
      <c r="U440" s="141" t="n">
        <v>623738346.950616</v>
      </c>
      <c r="V440" s="141" t="n">
        <v>580076662.664073</v>
      </c>
      <c r="W440" s="141" t="n">
        <v>539471296.277588</v>
      </c>
      <c r="X440" s="141" t="n">
        <v>501708305.538156</v>
      </c>
      <c r="Y440" s="141" t="n">
        <v>466588724.150486</v>
      </c>
    </row>
    <row r="441" customFormat="false" ht="15" hidden="false" customHeight="false" outlineLevel="0" collapsed="false">
      <c r="A441" s="0" t="s">
        <v>1652</v>
      </c>
      <c r="B441" s="0" t="s">
        <v>2187</v>
      </c>
      <c r="C441" s="20" t="s">
        <v>410</v>
      </c>
      <c r="D441" s="20" t="s">
        <v>1653</v>
      </c>
      <c r="E441" s="141" t="n">
        <v>2670000000</v>
      </c>
      <c r="F441" s="141" t="n">
        <v>2536500000</v>
      </c>
      <c r="G441" s="141" t="n">
        <v>2358945000</v>
      </c>
      <c r="H441" s="141" t="n">
        <v>2193818850</v>
      </c>
      <c r="I441" s="141" t="n">
        <v>2040251530.5</v>
      </c>
      <c r="J441" s="141" t="n">
        <v>1897433923.365</v>
      </c>
      <c r="K441" s="141" t="n">
        <v>1764613548.72945</v>
      </c>
      <c r="L441" s="141" t="n">
        <v>1641090600.31839</v>
      </c>
      <c r="M441" s="141" t="n">
        <v>1526214258.2961</v>
      </c>
      <c r="N441" s="141" t="n">
        <v>1419379260.21537</v>
      </c>
      <c r="O441" s="141" t="n">
        <v>1320022712.0003</v>
      </c>
      <c r="P441" s="141" t="n">
        <v>1227621122.16028</v>
      </c>
      <c r="Q441" s="141" t="n">
        <v>1141687643.60906</v>
      </c>
      <c r="R441" s="141" t="n">
        <v>1061769508.55642</v>
      </c>
      <c r="S441" s="141" t="n">
        <v>987445642.957474</v>
      </c>
      <c r="T441" s="141" t="n">
        <v>918324447.950451</v>
      </c>
      <c r="U441" s="141" t="n">
        <v>854041736.59392</v>
      </c>
      <c r="V441" s="141" t="n">
        <v>794258815.032345</v>
      </c>
      <c r="W441" s="141" t="n">
        <v>738660697.980081</v>
      </c>
      <c r="X441" s="141" t="n">
        <v>686954449.121476</v>
      </c>
      <c r="Y441" s="141" t="n">
        <v>638867637.682972</v>
      </c>
    </row>
    <row r="442" customFormat="false" ht="15" hidden="false" customHeight="false" outlineLevel="0" collapsed="false">
      <c r="A442" s="0" t="s">
        <v>1654</v>
      </c>
      <c r="B442" s="0" t="s">
        <v>2188</v>
      </c>
      <c r="C442" s="20" t="s">
        <v>410</v>
      </c>
      <c r="D442" s="20" t="s">
        <v>2189</v>
      </c>
      <c r="E442" s="141" t="n">
        <v>1678000000</v>
      </c>
      <c r="F442" s="141" t="n">
        <v>1594100000</v>
      </c>
      <c r="G442" s="141" t="n">
        <v>1482513000</v>
      </c>
      <c r="H442" s="141" t="n">
        <v>1378737090</v>
      </c>
      <c r="I442" s="141" t="n">
        <v>1282225493.7</v>
      </c>
      <c r="J442" s="141" t="n">
        <v>1192469709.141</v>
      </c>
      <c r="K442" s="141" t="n">
        <v>1108996829.50113</v>
      </c>
      <c r="L442" s="141" t="n">
        <v>1031367051.43605</v>
      </c>
      <c r="M442" s="141" t="n">
        <v>959171357.835528</v>
      </c>
      <c r="N442" s="141" t="n">
        <v>892029362.787041</v>
      </c>
      <c r="O442" s="141" t="n">
        <v>829587307.391948</v>
      </c>
      <c r="P442" s="141" t="n">
        <v>771516195.874512</v>
      </c>
      <c r="Q442" s="141" t="n">
        <v>717510062.163296</v>
      </c>
      <c r="R442" s="141" t="n">
        <v>667284357.811865</v>
      </c>
      <c r="S442" s="141" t="n">
        <v>620574452.765035</v>
      </c>
      <c r="T442" s="141" t="n">
        <v>577134241.071482</v>
      </c>
      <c r="U442" s="141" t="n">
        <v>536734844.196479</v>
      </c>
      <c r="V442" s="141" t="n">
        <v>499163405.102725</v>
      </c>
      <c r="W442" s="141" t="n">
        <v>464221966.745534</v>
      </c>
      <c r="X442" s="141" t="n">
        <v>431726429.073347</v>
      </c>
      <c r="Y442" s="141" t="n">
        <v>401505579.038213</v>
      </c>
    </row>
    <row r="443" customFormat="false" ht="15" hidden="false" customHeight="false" outlineLevel="0" collapsed="false">
      <c r="A443" s="0" t="s">
        <v>1655</v>
      </c>
      <c r="B443" s="0" t="s">
        <v>2190</v>
      </c>
      <c r="C443" s="20" t="s">
        <v>410</v>
      </c>
      <c r="D443" s="20" t="s">
        <v>1656</v>
      </c>
      <c r="E443" s="141" t="n">
        <v>595000000</v>
      </c>
      <c r="F443" s="141" t="n">
        <v>565250000</v>
      </c>
      <c r="G443" s="141" t="n">
        <v>525682500</v>
      </c>
      <c r="H443" s="141" t="n">
        <v>488884725</v>
      </c>
      <c r="I443" s="141" t="n">
        <v>454662794.25</v>
      </c>
      <c r="J443" s="141" t="n">
        <v>422836398.6525</v>
      </c>
      <c r="K443" s="141" t="n">
        <v>393237850.746825</v>
      </c>
      <c r="L443" s="141" t="n">
        <v>365711201.194547</v>
      </c>
      <c r="M443" s="141" t="n">
        <v>340111417.110929</v>
      </c>
      <c r="N443" s="141" t="n">
        <v>316303617.913164</v>
      </c>
      <c r="O443" s="141" t="n">
        <v>294162364.659243</v>
      </c>
      <c r="P443" s="141" t="n">
        <v>273570999.133096</v>
      </c>
      <c r="Q443" s="141" t="n">
        <v>254421029.193779</v>
      </c>
      <c r="R443" s="141" t="n">
        <v>236611557.150214</v>
      </c>
      <c r="S443" s="141" t="n">
        <v>220048748.149699</v>
      </c>
      <c r="T443" s="141" t="n">
        <v>204645335.77922</v>
      </c>
      <c r="U443" s="141" t="n">
        <v>190320162.274675</v>
      </c>
      <c r="V443" s="141" t="n">
        <v>176997750.915448</v>
      </c>
      <c r="W443" s="141" t="n">
        <v>164607908.351367</v>
      </c>
      <c r="X443" s="141" t="n">
        <v>153085354.766771</v>
      </c>
      <c r="Y443" s="141" t="n">
        <v>142369379.933097</v>
      </c>
    </row>
    <row r="444" customFormat="false" ht="15" hidden="false" customHeight="false" outlineLevel="0" collapsed="false">
      <c r="A444" s="0" t="s">
        <v>1657</v>
      </c>
      <c r="B444" s="0" t="s">
        <v>2191</v>
      </c>
      <c r="C444" s="20" t="s">
        <v>410</v>
      </c>
      <c r="D444" s="20" t="s">
        <v>1658</v>
      </c>
      <c r="E444" s="141" t="n">
        <v>650000000</v>
      </c>
      <c r="F444" s="141" t="n">
        <v>617500000</v>
      </c>
      <c r="G444" s="141" t="n">
        <v>574275000</v>
      </c>
      <c r="H444" s="141" t="n">
        <v>534075750</v>
      </c>
      <c r="I444" s="141" t="n">
        <v>496690447.5</v>
      </c>
      <c r="J444" s="141" t="n">
        <v>461922116.175</v>
      </c>
      <c r="K444" s="141" t="n">
        <v>429587568.04275</v>
      </c>
      <c r="L444" s="141" t="n">
        <v>399516438.279758</v>
      </c>
      <c r="M444" s="141" t="n">
        <v>371550287.600175</v>
      </c>
      <c r="N444" s="141" t="n">
        <v>345541767.468162</v>
      </c>
      <c r="O444" s="141" t="n">
        <v>321353843.745391</v>
      </c>
      <c r="P444" s="141" t="n">
        <v>298859074.683214</v>
      </c>
      <c r="Q444" s="141" t="n">
        <v>277938939.455389</v>
      </c>
      <c r="R444" s="141" t="n">
        <v>258483213.693512</v>
      </c>
      <c r="S444" s="141" t="n">
        <v>240389388.734966</v>
      </c>
      <c r="T444" s="141" t="n">
        <v>223562131.523518</v>
      </c>
      <c r="U444" s="141" t="n">
        <v>207912782.316872</v>
      </c>
      <c r="V444" s="141" t="n">
        <v>193358887.554691</v>
      </c>
      <c r="W444" s="141" t="n">
        <v>179823765.425862</v>
      </c>
      <c r="X444" s="141" t="n">
        <v>167236101.846052</v>
      </c>
      <c r="Y444" s="141" t="n">
        <v>155529574.716828</v>
      </c>
    </row>
    <row r="445" customFormat="false" ht="15" hidden="false" customHeight="false" outlineLevel="0" collapsed="false">
      <c r="A445" s="0" t="s">
        <v>1659</v>
      </c>
      <c r="B445" s="0" t="s">
        <v>2192</v>
      </c>
      <c r="C445" s="20" t="s">
        <v>410</v>
      </c>
      <c r="D445" s="20" t="s">
        <v>1660</v>
      </c>
      <c r="E445" s="141" t="n">
        <v>570000000</v>
      </c>
      <c r="F445" s="141" t="n">
        <v>541500000</v>
      </c>
      <c r="G445" s="141" t="n">
        <v>503595000</v>
      </c>
      <c r="H445" s="141" t="n">
        <v>468343350</v>
      </c>
      <c r="I445" s="141" t="n">
        <v>435559315.5</v>
      </c>
      <c r="J445" s="141" t="n">
        <v>405070163.415</v>
      </c>
      <c r="K445" s="141" t="n">
        <v>376715251.97595</v>
      </c>
      <c r="L445" s="141" t="n">
        <v>350345184.337634</v>
      </c>
      <c r="M445" s="141" t="n">
        <v>325821021.433999</v>
      </c>
      <c r="N445" s="141" t="n">
        <v>303013549.933619</v>
      </c>
      <c r="O445" s="141" t="n">
        <v>281802601.438266</v>
      </c>
      <c r="P445" s="141" t="n">
        <v>262076419.337587</v>
      </c>
      <c r="Q445" s="141" t="n">
        <v>243731069.983956</v>
      </c>
      <c r="R445" s="141" t="n">
        <v>226669895.085079</v>
      </c>
      <c r="S445" s="141" t="n">
        <v>210803002.429124</v>
      </c>
      <c r="T445" s="141" t="n">
        <v>196046792.259085</v>
      </c>
      <c r="U445" s="141" t="n">
        <v>182323516.800949</v>
      </c>
      <c r="V445" s="141" t="n">
        <v>169560870.624883</v>
      </c>
      <c r="W445" s="141" t="n">
        <v>157691609.681141</v>
      </c>
      <c r="X445" s="141" t="n">
        <v>146653197.003461</v>
      </c>
      <c r="Y445" s="141" t="n">
        <v>136387473.213219</v>
      </c>
    </row>
    <row r="446" customFormat="false" ht="15" hidden="false" customHeight="false" outlineLevel="0" collapsed="false">
      <c r="A446" s="0" t="s">
        <v>1661</v>
      </c>
      <c r="B446" s="0" t="s">
        <v>2193</v>
      </c>
      <c r="C446" s="20" t="s">
        <v>410</v>
      </c>
      <c r="D446" s="20" t="s">
        <v>1662</v>
      </c>
      <c r="E446" s="141" t="n">
        <v>250000000</v>
      </c>
      <c r="F446" s="141" t="n">
        <v>237500000</v>
      </c>
      <c r="G446" s="141" t="n">
        <v>220875000</v>
      </c>
      <c r="H446" s="141" t="n">
        <v>205413750</v>
      </c>
      <c r="I446" s="141" t="n">
        <v>191034787.5</v>
      </c>
      <c r="J446" s="141" t="n">
        <v>177662352.375</v>
      </c>
      <c r="K446" s="141" t="n">
        <v>165225987.70875</v>
      </c>
      <c r="L446" s="141" t="n">
        <v>153660168.569138</v>
      </c>
      <c r="M446" s="141" t="n">
        <v>142903956.769298</v>
      </c>
      <c r="N446" s="141" t="n">
        <v>132900679.795447</v>
      </c>
      <c r="O446" s="141" t="n">
        <v>123597632.209766</v>
      </c>
      <c r="P446" s="141" t="n">
        <v>114945797.955082</v>
      </c>
      <c r="Q446" s="141" t="n">
        <v>106899592.098226</v>
      </c>
      <c r="R446" s="141" t="n">
        <v>99416620.6513506</v>
      </c>
      <c r="S446" s="141" t="n">
        <v>92457457.205756</v>
      </c>
      <c r="T446" s="141" t="n">
        <v>85985435.2013531</v>
      </c>
      <c r="U446" s="141" t="n">
        <v>79966454.7372584</v>
      </c>
      <c r="V446" s="141" t="n">
        <v>74368802.9056503</v>
      </c>
      <c r="W446" s="141" t="n">
        <v>69162986.7022548</v>
      </c>
      <c r="X446" s="141" t="n">
        <v>64321577.633097</v>
      </c>
      <c r="Y446" s="141" t="n">
        <v>59819067.1987802</v>
      </c>
    </row>
    <row r="447" customFormat="false" ht="15" hidden="false" customHeight="false" outlineLevel="0" collapsed="false">
      <c r="A447" s="0" t="s">
        <v>1663</v>
      </c>
      <c r="B447" s="0" t="s">
        <v>2194</v>
      </c>
      <c r="C447" s="20" t="s">
        <v>410</v>
      </c>
      <c r="D447" s="20" t="s">
        <v>1664</v>
      </c>
      <c r="E447" s="141" t="n">
        <v>250000000</v>
      </c>
      <c r="F447" s="141" t="n">
        <v>237500000</v>
      </c>
      <c r="G447" s="141" t="n">
        <v>220875000</v>
      </c>
      <c r="H447" s="141" t="n">
        <v>205413750</v>
      </c>
      <c r="I447" s="141" t="n">
        <v>191034787.5</v>
      </c>
      <c r="J447" s="141" t="n">
        <v>177662352.375</v>
      </c>
      <c r="K447" s="141" t="n">
        <v>165225987.70875</v>
      </c>
      <c r="L447" s="141" t="n">
        <v>153660168.569138</v>
      </c>
      <c r="M447" s="141" t="n">
        <v>142903956.769298</v>
      </c>
      <c r="N447" s="141" t="n">
        <v>132900679.795447</v>
      </c>
      <c r="O447" s="141" t="n">
        <v>123597632.209766</v>
      </c>
      <c r="P447" s="141" t="n">
        <v>114945797.955082</v>
      </c>
      <c r="Q447" s="141" t="n">
        <v>106899592.098226</v>
      </c>
      <c r="R447" s="141" t="n">
        <v>99416620.6513506</v>
      </c>
      <c r="S447" s="141" t="n">
        <v>92457457.205756</v>
      </c>
      <c r="T447" s="141" t="n">
        <v>85985435.2013531</v>
      </c>
      <c r="U447" s="141" t="n">
        <v>79966454.7372584</v>
      </c>
      <c r="V447" s="141" t="n">
        <v>74368802.9056503</v>
      </c>
      <c r="W447" s="141" t="n">
        <v>69162986.7022548</v>
      </c>
      <c r="X447" s="141" t="n">
        <v>64321577.633097</v>
      </c>
      <c r="Y447" s="141" t="n">
        <v>59819067.1987802</v>
      </c>
    </row>
    <row r="448" customFormat="false" ht="15" hidden="false" customHeight="false" outlineLevel="0" collapsed="false">
      <c r="A448" s="0" t="s">
        <v>1665</v>
      </c>
      <c r="B448" s="0" t="s">
        <v>2195</v>
      </c>
      <c r="C448" s="20" t="s">
        <v>410</v>
      </c>
      <c r="D448" s="20" t="s">
        <v>1666</v>
      </c>
      <c r="E448" s="141" t="n">
        <v>580000000</v>
      </c>
      <c r="F448" s="141" t="n">
        <v>551000000</v>
      </c>
      <c r="G448" s="141" t="n">
        <v>512430000</v>
      </c>
      <c r="H448" s="141" t="n">
        <v>476559900</v>
      </c>
      <c r="I448" s="141" t="n">
        <v>443200707</v>
      </c>
      <c r="J448" s="141" t="n">
        <v>412176657.51</v>
      </c>
      <c r="K448" s="141" t="n">
        <v>383324291.4843</v>
      </c>
      <c r="L448" s="141" t="n">
        <v>356491591.080399</v>
      </c>
      <c r="M448" s="141" t="n">
        <v>331537179.704771</v>
      </c>
      <c r="N448" s="141" t="n">
        <v>308329577.125437</v>
      </c>
      <c r="O448" s="141" t="n">
        <v>286746506.726657</v>
      </c>
      <c r="P448" s="141" t="n">
        <v>266674251.255791</v>
      </c>
      <c r="Q448" s="141" t="n">
        <v>248007053.667885</v>
      </c>
      <c r="R448" s="141" t="n">
        <v>230646559.911133</v>
      </c>
      <c r="S448" s="141" t="n">
        <v>214501300.717354</v>
      </c>
      <c r="T448" s="141" t="n">
        <v>199486209.667139</v>
      </c>
      <c r="U448" s="141" t="n">
        <v>185522174.99044</v>
      </c>
      <c r="V448" s="141" t="n">
        <v>172535622.741109</v>
      </c>
      <c r="W448" s="141" t="n">
        <v>160458129.149231</v>
      </c>
      <c r="X448" s="141" t="n">
        <v>149226060.108785</v>
      </c>
      <c r="Y448" s="141" t="n">
        <v>138780235.90117</v>
      </c>
    </row>
    <row r="449" customFormat="false" ht="15" hidden="false" customHeight="false" outlineLevel="0" collapsed="false">
      <c r="A449" s="0" t="s">
        <v>1667</v>
      </c>
      <c r="B449" s="0" t="s">
        <v>2196</v>
      </c>
      <c r="C449" s="20" t="s">
        <v>410</v>
      </c>
      <c r="D449" s="20" t="s">
        <v>1668</v>
      </c>
      <c r="E449" s="141" t="n">
        <v>550000000</v>
      </c>
      <c r="F449" s="141" t="n">
        <v>522500000</v>
      </c>
      <c r="G449" s="141" t="n">
        <v>485925000</v>
      </c>
      <c r="H449" s="141" t="n">
        <v>451910250</v>
      </c>
      <c r="I449" s="141" t="n">
        <v>420276532.5</v>
      </c>
      <c r="J449" s="141" t="n">
        <v>390857175.225</v>
      </c>
      <c r="K449" s="141" t="n">
        <v>363497172.95925</v>
      </c>
      <c r="L449" s="141" t="n">
        <v>338052370.852103</v>
      </c>
      <c r="M449" s="141" t="n">
        <v>314388704.892455</v>
      </c>
      <c r="N449" s="141" t="n">
        <v>292381495.549984</v>
      </c>
      <c r="O449" s="141" t="n">
        <v>271914790.861485</v>
      </c>
      <c r="P449" s="141" t="n">
        <v>252880755.501181</v>
      </c>
      <c r="Q449" s="141" t="n">
        <v>235179102.616098</v>
      </c>
      <c r="R449" s="141" t="n">
        <v>218716565.432971</v>
      </c>
      <c r="S449" s="141" t="n">
        <v>203406405.852663</v>
      </c>
      <c r="T449" s="141" t="n">
        <v>189167957.442977</v>
      </c>
      <c r="U449" s="141" t="n">
        <v>175926200.421969</v>
      </c>
      <c r="V449" s="141" t="n">
        <v>163611366.392431</v>
      </c>
      <c r="W449" s="141" t="n">
        <v>152158570.744961</v>
      </c>
      <c r="X449" s="141" t="n">
        <v>141507470.792813</v>
      </c>
      <c r="Y449" s="141" t="n">
        <v>131601947.837316</v>
      </c>
    </row>
    <row r="450" customFormat="false" ht="15" hidden="false" customHeight="false" outlineLevel="0" collapsed="false">
      <c r="A450" s="0" t="s">
        <v>1669</v>
      </c>
      <c r="B450" s="0" t="s">
        <v>2197</v>
      </c>
      <c r="C450" s="20" t="s">
        <v>410</v>
      </c>
      <c r="D450" s="20" t="s">
        <v>1670</v>
      </c>
      <c r="E450" s="141" t="n">
        <v>550000000</v>
      </c>
      <c r="F450" s="141" t="n">
        <v>522500000</v>
      </c>
      <c r="G450" s="141" t="n">
        <v>485925000</v>
      </c>
      <c r="H450" s="141" t="n">
        <v>451910250</v>
      </c>
      <c r="I450" s="141" t="n">
        <v>420276532.5</v>
      </c>
      <c r="J450" s="141" t="n">
        <v>390857175.225</v>
      </c>
      <c r="K450" s="141" t="n">
        <v>363497172.95925</v>
      </c>
      <c r="L450" s="141" t="n">
        <v>338052370.852103</v>
      </c>
      <c r="M450" s="141" t="n">
        <v>314388704.892455</v>
      </c>
      <c r="N450" s="141" t="n">
        <v>292381495.549984</v>
      </c>
      <c r="O450" s="141" t="n">
        <v>271914790.861485</v>
      </c>
      <c r="P450" s="141" t="n">
        <v>252880755.501181</v>
      </c>
      <c r="Q450" s="141" t="n">
        <v>235179102.616098</v>
      </c>
      <c r="R450" s="141" t="n">
        <v>218716565.432971</v>
      </c>
      <c r="S450" s="141" t="n">
        <v>203406405.852663</v>
      </c>
      <c r="T450" s="141" t="n">
        <v>189167957.442977</v>
      </c>
      <c r="U450" s="141" t="n">
        <v>175926200.421969</v>
      </c>
      <c r="V450" s="141" t="n">
        <v>163611366.392431</v>
      </c>
      <c r="W450" s="141" t="n">
        <v>152158570.744961</v>
      </c>
      <c r="X450" s="141" t="n">
        <v>141507470.792813</v>
      </c>
      <c r="Y450" s="141" t="n">
        <v>131601947.837316</v>
      </c>
    </row>
    <row r="451" customFormat="false" ht="15" hidden="false" customHeight="false" outlineLevel="0" collapsed="false">
      <c r="A451" s="0" t="s">
        <v>1671</v>
      </c>
      <c r="B451" s="0" t="s">
        <v>2198</v>
      </c>
      <c r="C451" s="20" t="s">
        <v>410</v>
      </c>
      <c r="D451" s="20" t="s">
        <v>1672</v>
      </c>
      <c r="E451" s="141" t="n">
        <v>699000000</v>
      </c>
      <c r="F451" s="141" t="n">
        <v>664050000</v>
      </c>
      <c r="G451" s="141" t="n">
        <v>617566500</v>
      </c>
      <c r="H451" s="141" t="n">
        <v>574336845</v>
      </c>
      <c r="I451" s="141" t="n">
        <v>534133265.85</v>
      </c>
      <c r="J451" s="141" t="n">
        <v>496743937.2405</v>
      </c>
      <c r="K451" s="141" t="n">
        <v>461971861.633665</v>
      </c>
      <c r="L451" s="141" t="n">
        <v>429633831.319309</v>
      </c>
      <c r="M451" s="141" t="n">
        <v>399559463.126957</v>
      </c>
      <c r="N451" s="141" t="n">
        <v>371590300.70807</v>
      </c>
      <c r="O451" s="141" t="n">
        <v>345578979.658505</v>
      </c>
      <c r="P451" s="141" t="n">
        <v>321388451.08241</v>
      </c>
      <c r="Q451" s="141" t="n">
        <v>298891259.506641</v>
      </c>
      <c r="R451" s="141" t="n">
        <v>277968871.341176</v>
      </c>
      <c r="S451" s="141" t="n">
        <v>258511050.347294</v>
      </c>
      <c r="T451" s="141" t="n">
        <v>240415276.822983</v>
      </c>
      <c r="U451" s="141" t="n">
        <v>223586207.445374</v>
      </c>
      <c r="V451" s="141" t="n">
        <v>207935172.924198</v>
      </c>
      <c r="W451" s="141" t="n">
        <v>193379710.819504</v>
      </c>
      <c r="X451" s="141" t="n">
        <v>179843131.062139</v>
      </c>
      <c r="Y451" s="141" t="n">
        <v>167254111.887789</v>
      </c>
    </row>
    <row r="452" customFormat="false" ht="15" hidden="false" customHeight="false" outlineLevel="0" collapsed="false">
      <c r="A452" s="0" t="s">
        <v>1673</v>
      </c>
      <c r="B452" s="0" t="s">
        <v>2199</v>
      </c>
      <c r="C452" s="20" t="s">
        <v>410</v>
      </c>
      <c r="D452" s="20" t="s">
        <v>1674</v>
      </c>
      <c r="E452" s="141" t="n">
        <v>658000000</v>
      </c>
      <c r="F452" s="141" t="n">
        <v>625100000</v>
      </c>
      <c r="G452" s="141" t="n">
        <v>581343000</v>
      </c>
      <c r="H452" s="141" t="n">
        <v>540648990</v>
      </c>
      <c r="I452" s="141" t="n">
        <v>502803560.7</v>
      </c>
      <c r="J452" s="141" t="n">
        <v>467607311.451</v>
      </c>
      <c r="K452" s="141" t="n">
        <v>434874799.64943</v>
      </c>
      <c r="L452" s="141" t="n">
        <v>404433563.67397</v>
      </c>
      <c r="M452" s="141" t="n">
        <v>376123214.216792</v>
      </c>
      <c r="N452" s="141" t="n">
        <v>349794589.221617</v>
      </c>
      <c r="O452" s="141" t="n">
        <v>325308967.976104</v>
      </c>
      <c r="P452" s="141" t="n">
        <v>302537340.217776</v>
      </c>
      <c r="Q452" s="141" t="n">
        <v>281359726.402532</v>
      </c>
      <c r="R452" s="141" t="n">
        <v>261664545.554355</v>
      </c>
      <c r="S452" s="141" t="n">
        <v>243348027.36555</v>
      </c>
      <c r="T452" s="141" t="n">
        <v>226313665.449961</v>
      </c>
      <c r="U452" s="141" t="n">
        <v>210471708.868464</v>
      </c>
      <c r="V452" s="141" t="n">
        <v>195738689.247672</v>
      </c>
      <c r="W452" s="141" t="n">
        <v>182036981.000335</v>
      </c>
      <c r="X452" s="141" t="n">
        <v>169294392.330311</v>
      </c>
      <c r="Y452" s="141" t="n">
        <v>157443784.86719</v>
      </c>
    </row>
    <row r="453" customFormat="false" ht="15" hidden="false" customHeight="false" outlineLevel="0" collapsed="false">
      <c r="A453" s="0" t="s">
        <v>1675</v>
      </c>
      <c r="B453" s="0" t="s">
        <v>2200</v>
      </c>
      <c r="C453" s="20" t="s">
        <v>410</v>
      </c>
      <c r="D453" s="20" t="s">
        <v>1676</v>
      </c>
      <c r="E453" s="141" t="n">
        <v>710000000</v>
      </c>
      <c r="F453" s="141" t="n">
        <v>674500000</v>
      </c>
      <c r="G453" s="141" t="n">
        <v>627285000</v>
      </c>
      <c r="H453" s="141" t="n">
        <v>583375050</v>
      </c>
      <c r="I453" s="141" t="n">
        <v>542538796.5</v>
      </c>
      <c r="J453" s="141" t="n">
        <v>504561080.745</v>
      </c>
      <c r="K453" s="141" t="n">
        <v>469241805.09285</v>
      </c>
      <c r="L453" s="141" t="n">
        <v>436394878.736351</v>
      </c>
      <c r="M453" s="141" t="n">
        <v>405847237.224806</v>
      </c>
      <c r="N453" s="141" t="n">
        <v>377437930.61907</v>
      </c>
      <c r="O453" s="141" t="n">
        <v>351017275.475735</v>
      </c>
      <c r="P453" s="141" t="n">
        <v>326446066.192433</v>
      </c>
      <c r="Q453" s="141" t="n">
        <v>303594841.558963</v>
      </c>
      <c r="R453" s="141" t="n">
        <v>282343202.649836</v>
      </c>
      <c r="S453" s="141" t="n">
        <v>262579178.464347</v>
      </c>
      <c r="T453" s="141" t="n">
        <v>244198635.971843</v>
      </c>
      <c r="U453" s="141" t="n">
        <v>227104731.453814</v>
      </c>
      <c r="V453" s="141" t="n">
        <v>211207400.252047</v>
      </c>
      <c r="W453" s="141" t="n">
        <v>196422882.234404</v>
      </c>
      <c r="X453" s="141" t="n">
        <v>182673280.477995</v>
      </c>
      <c r="Y453" s="141" t="n">
        <v>169886150.844536</v>
      </c>
    </row>
    <row r="454" customFormat="false" ht="15" hidden="false" customHeight="false" outlineLevel="0" collapsed="false">
      <c r="A454" s="0" t="s">
        <v>1677</v>
      </c>
      <c r="B454" s="0" t="s">
        <v>2201</v>
      </c>
      <c r="C454" s="20" t="s">
        <v>412</v>
      </c>
      <c r="D454" s="20" t="s">
        <v>1678</v>
      </c>
      <c r="E454" s="141" t="n">
        <v>359000000</v>
      </c>
      <c r="F454" s="141" t="n">
        <v>341050000</v>
      </c>
      <c r="G454" s="141"/>
      <c r="H454" s="141"/>
      <c r="I454" s="141"/>
      <c r="J454" s="141"/>
      <c r="K454" s="141"/>
      <c r="L454" s="141"/>
      <c r="M454" s="141"/>
      <c r="N454" s="141"/>
      <c r="O454" s="141"/>
      <c r="P454" s="141"/>
      <c r="Q454" s="141"/>
      <c r="R454" s="141"/>
      <c r="S454" s="141"/>
      <c r="T454" s="141"/>
      <c r="U454" s="141"/>
      <c r="V454" s="141"/>
      <c r="W454" s="141"/>
      <c r="X454" s="141"/>
      <c r="Y454" s="141"/>
    </row>
    <row r="455" customFormat="false" ht="15" hidden="false" customHeight="false" outlineLevel="0" collapsed="false">
      <c r="A455" s="0" t="s">
        <v>1679</v>
      </c>
      <c r="B455" s="0" t="s">
        <v>2202</v>
      </c>
      <c r="C455" s="20" t="s">
        <v>412</v>
      </c>
      <c r="D455" s="20" t="s">
        <v>1680</v>
      </c>
      <c r="E455" s="141" t="n">
        <v>400000000</v>
      </c>
      <c r="F455" s="141" t="n">
        <v>380000000</v>
      </c>
      <c r="G455" s="141"/>
      <c r="H455" s="141"/>
      <c r="I455" s="141"/>
      <c r="J455" s="141"/>
      <c r="K455" s="141"/>
      <c r="L455" s="141"/>
      <c r="M455" s="141"/>
      <c r="N455" s="141"/>
      <c r="O455" s="141"/>
      <c r="P455" s="141"/>
      <c r="Q455" s="141"/>
      <c r="R455" s="141"/>
      <c r="S455" s="141"/>
      <c r="T455" s="141"/>
      <c r="U455" s="141"/>
      <c r="V455" s="141"/>
      <c r="W455" s="141"/>
      <c r="X455" s="141"/>
      <c r="Y455" s="141"/>
    </row>
    <row r="456" customFormat="false" ht="15" hidden="false" customHeight="false" outlineLevel="0" collapsed="false">
      <c r="A456" s="0" t="s">
        <v>1681</v>
      </c>
      <c r="B456" s="0" t="s">
        <v>2203</v>
      </c>
      <c r="C456" s="20" t="s">
        <v>412</v>
      </c>
      <c r="D456" s="20" t="s">
        <v>1682</v>
      </c>
      <c r="E456" s="141" t="n">
        <v>940000000</v>
      </c>
      <c r="F456" s="141" t="n">
        <v>893000000</v>
      </c>
      <c r="G456" s="141"/>
      <c r="H456" s="141"/>
      <c r="I456" s="141"/>
      <c r="J456" s="141"/>
      <c r="K456" s="141"/>
      <c r="L456" s="141"/>
      <c r="M456" s="141"/>
      <c r="N456" s="141"/>
      <c r="O456" s="141"/>
      <c r="P456" s="141"/>
      <c r="Q456" s="141"/>
      <c r="R456" s="141"/>
      <c r="S456" s="141"/>
      <c r="T456" s="141"/>
      <c r="U456" s="141"/>
      <c r="V456" s="141"/>
      <c r="W456" s="141"/>
      <c r="X456" s="141"/>
      <c r="Y456" s="141"/>
    </row>
    <row r="457" customFormat="false" ht="15" hidden="false" customHeight="false" outlineLevel="0" collapsed="false">
      <c r="A457" s="0" t="s">
        <v>1683</v>
      </c>
      <c r="B457" s="0" t="s">
        <v>2204</v>
      </c>
      <c r="C457" s="20" t="s">
        <v>412</v>
      </c>
      <c r="D457" s="20" t="s">
        <v>1684</v>
      </c>
      <c r="E457" s="154" t="n">
        <v>913000000</v>
      </c>
      <c r="F457" s="141" t="n">
        <v>867350000</v>
      </c>
      <c r="G457" s="141"/>
      <c r="H457" s="141"/>
      <c r="I457" s="141"/>
      <c r="J457" s="141"/>
      <c r="K457" s="141"/>
      <c r="L457" s="141"/>
      <c r="M457" s="141"/>
      <c r="N457" s="141"/>
      <c r="O457" s="141"/>
      <c r="P457" s="141"/>
      <c r="Q457" s="141"/>
      <c r="R457" s="141"/>
      <c r="S457" s="141"/>
      <c r="T457" s="141"/>
      <c r="U457" s="141"/>
      <c r="V457" s="141"/>
      <c r="W457" s="141"/>
      <c r="X457" s="141"/>
      <c r="Y457" s="141"/>
    </row>
    <row r="458" customFormat="false" ht="15" hidden="false" customHeight="false" outlineLevel="0" collapsed="false">
      <c r="A458" s="0" t="s">
        <v>1685</v>
      </c>
      <c r="B458" s="0" t="s">
        <v>2205</v>
      </c>
      <c r="C458" s="20" t="s">
        <v>412</v>
      </c>
      <c r="D458" s="20" t="s">
        <v>1686</v>
      </c>
      <c r="E458" s="141" t="n">
        <v>1068000000</v>
      </c>
      <c r="F458" s="141" t="n">
        <v>1014600000</v>
      </c>
      <c r="G458" s="141"/>
      <c r="H458" s="141"/>
      <c r="I458" s="141"/>
      <c r="J458" s="141"/>
      <c r="K458" s="141"/>
      <c r="L458" s="141"/>
      <c r="M458" s="141"/>
      <c r="N458" s="141"/>
      <c r="O458" s="141"/>
      <c r="P458" s="141"/>
      <c r="Q458" s="141"/>
      <c r="R458" s="141"/>
      <c r="S458" s="141"/>
      <c r="T458" s="141"/>
      <c r="U458" s="141"/>
      <c r="V458" s="141"/>
      <c r="W458" s="141"/>
      <c r="X458" s="141"/>
      <c r="Y458" s="141"/>
    </row>
    <row r="459" customFormat="false" ht="15" hidden="false" customHeight="false" outlineLevel="0" collapsed="false">
      <c r="A459" s="0" t="s">
        <v>1687</v>
      </c>
      <c r="B459" s="0" t="s">
        <v>2206</v>
      </c>
      <c r="C459" s="20" t="s">
        <v>412</v>
      </c>
      <c r="D459" s="20" t="s">
        <v>1688</v>
      </c>
      <c r="E459" s="141" t="n">
        <v>1065000000</v>
      </c>
      <c r="F459" s="141" t="n">
        <v>1011750000</v>
      </c>
      <c r="G459" s="141"/>
      <c r="H459" s="141"/>
      <c r="I459" s="141"/>
      <c r="J459" s="141"/>
      <c r="K459" s="141"/>
      <c r="L459" s="141"/>
      <c r="M459" s="141"/>
      <c r="N459" s="141"/>
      <c r="O459" s="141"/>
      <c r="P459" s="141"/>
      <c r="Q459" s="141"/>
      <c r="R459" s="141"/>
      <c r="S459" s="141"/>
      <c r="T459" s="141"/>
      <c r="U459" s="141"/>
      <c r="V459" s="141"/>
      <c r="W459" s="141"/>
      <c r="X459" s="141"/>
      <c r="Y459" s="141"/>
    </row>
    <row r="460" customFormat="false" ht="15" hidden="false" customHeight="false" outlineLevel="0" collapsed="false">
      <c r="A460" s="0" t="s">
        <v>1689</v>
      </c>
      <c r="B460" s="0" t="s">
        <v>2207</v>
      </c>
      <c r="C460" s="20" t="s">
        <v>412</v>
      </c>
      <c r="D460" s="20" t="s">
        <v>1690</v>
      </c>
      <c r="E460" s="141" t="n">
        <v>1367000000</v>
      </c>
      <c r="F460" s="141" t="n">
        <v>1298650000</v>
      </c>
      <c r="G460" s="141"/>
      <c r="H460" s="141"/>
      <c r="I460" s="141"/>
      <c r="J460" s="141"/>
      <c r="K460" s="141"/>
      <c r="L460" s="141"/>
      <c r="M460" s="141"/>
      <c r="N460" s="141"/>
      <c r="O460" s="141"/>
      <c r="P460" s="141"/>
      <c r="Q460" s="141"/>
      <c r="R460" s="141"/>
      <c r="S460" s="141"/>
      <c r="T460" s="141"/>
      <c r="U460" s="141"/>
      <c r="V460" s="141"/>
      <c r="W460" s="141"/>
      <c r="X460" s="141"/>
      <c r="Y460" s="141"/>
    </row>
    <row r="461" customFormat="false" ht="15" hidden="false" customHeight="false" outlineLevel="0" collapsed="false">
      <c r="A461" s="0" t="s">
        <v>1691</v>
      </c>
      <c r="B461" s="0" t="s">
        <v>2208</v>
      </c>
      <c r="C461" s="20" t="s">
        <v>412</v>
      </c>
      <c r="D461" s="20" t="s">
        <v>1692</v>
      </c>
      <c r="E461" s="141" t="n">
        <v>1643000000</v>
      </c>
      <c r="F461" s="141" t="n">
        <v>1560850000</v>
      </c>
      <c r="G461" s="141"/>
      <c r="H461" s="141"/>
      <c r="I461" s="141"/>
      <c r="J461" s="141"/>
      <c r="K461" s="141"/>
      <c r="L461" s="141"/>
      <c r="M461" s="141"/>
      <c r="N461" s="141"/>
      <c r="O461" s="141"/>
      <c r="P461" s="141"/>
      <c r="Q461" s="141"/>
      <c r="R461" s="141"/>
      <c r="S461" s="141"/>
      <c r="T461" s="141"/>
      <c r="U461" s="141"/>
      <c r="V461" s="141"/>
      <c r="W461" s="141"/>
      <c r="X461" s="141"/>
      <c r="Y461" s="141"/>
    </row>
    <row r="462" customFormat="false" ht="15" hidden="false" customHeight="false" outlineLevel="0" collapsed="false">
      <c r="A462" s="0" t="s">
        <v>1693</v>
      </c>
      <c r="B462" s="0" t="s">
        <v>2209</v>
      </c>
      <c r="C462" s="20" t="s">
        <v>414</v>
      </c>
      <c r="D462" s="20" t="s">
        <v>1694</v>
      </c>
      <c r="E462" s="141" t="n">
        <v>1819760000</v>
      </c>
      <c r="F462" s="141" t="n">
        <v>1728772000</v>
      </c>
      <c r="G462" s="141" t="n">
        <v>1607757960</v>
      </c>
      <c r="H462" s="141" t="n">
        <v>1495214902.8</v>
      </c>
      <c r="I462" s="141" t="n">
        <v>1390549859.604</v>
      </c>
      <c r="J462" s="141" t="n">
        <v>1293211369.43172</v>
      </c>
      <c r="K462" s="141" t="n">
        <v>1202686573.5715</v>
      </c>
      <c r="L462" s="141" t="n">
        <v>1118498513.42149</v>
      </c>
      <c r="M462" s="141" t="n">
        <v>1040203617.48199</v>
      </c>
      <c r="N462" s="141" t="n">
        <v>967389364.258251</v>
      </c>
      <c r="O462" s="141" t="n">
        <v>899672108.760174</v>
      </c>
      <c r="P462" s="141" t="n">
        <v>836695061.146961</v>
      </c>
      <c r="Q462" s="141" t="n">
        <v>778126406.866674</v>
      </c>
      <c r="R462" s="141" t="n">
        <v>723657558.386007</v>
      </c>
      <c r="S462" s="141" t="n">
        <v>673001529.298987</v>
      </c>
      <c r="T462" s="141" t="n">
        <v>625891422.248058</v>
      </c>
      <c r="U462" s="141" t="n">
        <v>582079022.690694</v>
      </c>
      <c r="V462" s="141" t="n">
        <v>541333491.102345</v>
      </c>
      <c r="W462" s="141" t="n">
        <v>503440146.725181</v>
      </c>
      <c r="X462" s="141" t="n">
        <v>468199336.454418</v>
      </c>
      <c r="Y462" s="141" t="n">
        <v>435425382.902609</v>
      </c>
    </row>
    <row r="463" customFormat="false" ht="15" hidden="false" customHeight="false" outlineLevel="0" collapsed="false">
      <c r="A463" s="0" t="s">
        <v>1695</v>
      </c>
      <c r="B463" s="0" t="s">
        <v>2210</v>
      </c>
      <c r="C463" s="20" t="s">
        <v>414</v>
      </c>
      <c r="D463" s="20" t="s">
        <v>1696</v>
      </c>
      <c r="E463" s="141" t="n">
        <v>2022160000</v>
      </c>
      <c r="F463" s="141" t="n">
        <v>1921052000</v>
      </c>
      <c r="G463" s="141" t="n">
        <v>1786578360</v>
      </c>
      <c r="H463" s="141" t="n">
        <v>1661517874.8</v>
      </c>
      <c r="I463" s="141" t="n">
        <v>1545211623.564</v>
      </c>
      <c r="J463" s="141" t="n">
        <v>1437046809.91452</v>
      </c>
      <c r="K463" s="141" t="n">
        <v>1336453533.2205</v>
      </c>
      <c r="L463" s="141" t="n">
        <v>1242901785.89507</v>
      </c>
      <c r="M463" s="141" t="n">
        <v>1155898660.88241</v>
      </c>
      <c r="N463" s="141" t="n">
        <v>1074985754.62065</v>
      </c>
      <c r="O463" s="141" t="n">
        <v>999736751.7972</v>
      </c>
      <c r="P463" s="141" t="n">
        <v>929755179.171396</v>
      </c>
      <c r="Q463" s="141" t="n">
        <v>864672316.629399</v>
      </c>
      <c r="R463" s="141" t="n">
        <v>804145254.465341</v>
      </c>
      <c r="S463" s="141" t="n">
        <v>747855086.652767</v>
      </c>
      <c r="T463" s="141" t="n">
        <v>695505230.587073</v>
      </c>
      <c r="U463" s="141" t="n">
        <v>646819864.445978</v>
      </c>
      <c r="V463" s="141" t="n">
        <v>601542473.93476</v>
      </c>
      <c r="W463" s="141" t="n">
        <v>559434500.759327</v>
      </c>
      <c r="X463" s="141" t="n">
        <v>520274085.706174</v>
      </c>
      <c r="Y463" s="141" t="n">
        <v>483854899.706742</v>
      </c>
    </row>
    <row r="464" customFormat="false" ht="15" hidden="false" customHeight="false" outlineLevel="0" collapsed="false">
      <c r="A464" s="0" t="s">
        <v>1697</v>
      </c>
      <c r="B464" s="0" t="s">
        <v>2211</v>
      </c>
      <c r="C464" s="20" t="s">
        <v>414</v>
      </c>
      <c r="D464" s="20" t="s">
        <v>1698</v>
      </c>
      <c r="E464" s="141" t="n">
        <v>1697400000</v>
      </c>
      <c r="F464" s="141" t="n">
        <v>1612530000</v>
      </c>
      <c r="G464" s="141" t="n">
        <v>1499652900</v>
      </c>
      <c r="H464" s="141" t="n">
        <v>1394677197</v>
      </c>
      <c r="I464" s="141" t="n">
        <v>1297049793.21</v>
      </c>
      <c r="J464" s="141" t="n">
        <v>1206256307.6853</v>
      </c>
      <c r="K464" s="141" t="n">
        <v>1121818366.14733</v>
      </c>
      <c r="L464" s="141" t="n">
        <v>1043291080.51702</v>
      </c>
      <c r="M464" s="141" t="n">
        <v>970260704.880825</v>
      </c>
      <c r="N464" s="141" t="n">
        <v>902342455.539167</v>
      </c>
      <c r="O464" s="141" t="n">
        <v>839178483.651426</v>
      </c>
      <c r="P464" s="141" t="n">
        <v>780435989.795826</v>
      </c>
      <c r="Q464" s="141" t="n">
        <v>725805470.510118</v>
      </c>
      <c r="R464" s="141" t="n">
        <v>674999087.57441</v>
      </c>
      <c r="S464" s="141" t="n">
        <v>627749151.444201</v>
      </c>
      <c r="T464" s="141" t="n">
        <v>583806710.843107</v>
      </c>
      <c r="U464" s="141" t="n">
        <v>542940241.08409</v>
      </c>
      <c r="V464" s="141" t="n">
        <v>504934424.208204</v>
      </c>
      <c r="W464" s="141" t="n">
        <v>469589014.513629</v>
      </c>
      <c r="X464" s="141" t="n">
        <v>436717783.497675</v>
      </c>
      <c r="Y464" s="141" t="n">
        <v>406147538.652838</v>
      </c>
    </row>
    <row r="465" customFormat="false" ht="15" hidden="false" customHeight="false" outlineLevel="0" collapsed="false">
      <c r="A465" s="0" t="s">
        <v>1699</v>
      </c>
      <c r="B465" s="0" t="s">
        <v>2212</v>
      </c>
      <c r="C465" s="20" t="s">
        <v>414</v>
      </c>
      <c r="D465" s="20" t="s">
        <v>1700</v>
      </c>
      <c r="E465" s="141" t="n">
        <v>1538240000</v>
      </c>
      <c r="F465" s="141" t="n">
        <v>1461328000</v>
      </c>
      <c r="G465" s="141" t="n">
        <v>1359035040</v>
      </c>
      <c r="H465" s="141" t="n">
        <v>1263902587.2</v>
      </c>
      <c r="I465" s="141" t="n">
        <v>1175429406.096</v>
      </c>
      <c r="J465" s="141" t="n">
        <v>1093149347.66928</v>
      </c>
      <c r="K465" s="141" t="n">
        <v>1016628893.33243</v>
      </c>
      <c r="L465" s="141" t="n">
        <v>945464870.799161</v>
      </c>
      <c r="M465" s="141" t="n">
        <v>879282329.84322</v>
      </c>
      <c r="N465" s="141" t="n">
        <v>817732566.754194</v>
      </c>
      <c r="O465" s="141" t="n">
        <v>760491287.081401</v>
      </c>
      <c r="P465" s="141" t="n">
        <v>707256896.985703</v>
      </c>
      <c r="Q465" s="141" t="n">
        <v>657748914.196703</v>
      </c>
      <c r="R465" s="141" t="n">
        <v>611706490.202934</v>
      </c>
      <c r="S465" s="141" t="n">
        <v>568887035.888729</v>
      </c>
      <c r="T465" s="141" t="n">
        <v>529064943.376518</v>
      </c>
      <c r="U465" s="141" t="n">
        <v>492030397.340162</v>
      </c>
      <c r="V465" s="141" t="n">
        <v>457588269.52635</v>
      </c>
      <c r="W465" s="141" t="n">
        <v>425557090.659506</v>
      </c>
      <c r="X465" s="141" t="n">
        <v>395768094.31334</v>
      </c>
      <c r="Y465" s="141" t="n">
        <v>368064327.711407</v>
      </c>
    </row>
    <row r="466" customFormat="false" ht="15" hidden="false" customHeight="false" outlineLevel="0" collapsed="false">
      <c r="A466" s="0" t="s">
        <v>1701</v>
      </c>
      <c r="B466" s="0" t="s">
        <v>2213</v>
      </c>
      <c r="C466" s="20" t="s">
        <v>414</v>
      </c>
      <c r="D466" s="20" t="s">
        <v>1702</v>
      </c>
      <c r="E466" s="141" t="n">
        <v>1802280000</v>
      </c>
      <c r="F466" s="141" t="n">
        <v>1712166000</v>
      </c>
      <c r="G466" s="141" t="n">
        <v>1592314380</v>
      </c>
      <c r="H466" s="141" t="n">
        <v>1480852373.4</v>
      </c>
      <c r="I466" s="141" t="n">
        <v>1377192707.262</v>
      </c>
      <c r="J466" s="141" t="n">
        <v>1280789217.75366</v>
      </c>
      <c r="K466" s="141" t="n">
        <v>1191133972.5109</v>
      </c>
      <c r="L466" s="141" t="n">
        <v>1107754594.43514</v>
      </c>
      <c r="M466" s="141" t="n">
        <v>1030211772.82468</v>
      </c>
      <c r="N466" s="141" t="n">
        <v>958096948.726953</v>
      </c>
      <c r="O466" s="141" t="n">
        <v>891030162.316067</v>
      </c>
      <c r="P466" s="141" t="n">
        <v>828658050.953942</v>
      </c>
      <c r="Q466" s="141" t="n">
        <v>770651987.387166</v>
      </c>
      <c r="R466" s="141" t="n">
        <v>716706348.270065</v>
      </c>
      <c r="S466" s="141" t="n">
        <v>666536903.89116</v>
      </c>
      <c r="T466" s="141" t="n">
        <v>619879320.618779</v>
      </c>
      <c r="U466" s="141" t="n">
        <v>576487768.175464</v>
      </c>
      <c r="V466" s="141" t="n">
        <v>536133624.403182</v>
      </c>
      <c r="W466" s="141" t="n">
        <v>498604270.694959</v>
      </c>
      <c r="X466" s="141" t="n">
        <v>463701971.746312</v>
      </c>
      <c r="Y466" s="141" t="n">
        <v>431242833.72407</v>
      </c>
    </row>
    <row r="467" customFormat="false" ht="15" hidden="false" customHeight="false" outlineLevel="0" collapsed="false">
      <c r="A467" s="0" t="s">
        <v>1703</v>
      </c>
      <c r="B467" s="0" t="s">
        <v>2214</v>
      </c>
      <c r="C467" s="20" t="s">
        <v>414</v>
      </c>
      <c r="D467" s="20" t="s">
        <v>1704</v>
      </c>
      <c r="E467" s="141" t="n">
        <v>1480280000</v>
      </c>
      <c r="F467" s="141" t="n">
        <v>1406266000</v>
      </c>
      <c r="G467" s="141" t="n">
        <v>1307827380</v>
      </c>
      <c r="H467" s="141" t="n">
        <v>1216279463.4</v>
      </c>
      <c r="I467" s="141" t="n">
        <v>1131139900.962</v>
      </c>
      <c r="J467" s="141" t="n">
        <v>1051960107.89466</v>
      </c>
      <c r="K467" s="141" t="n">
        <v>978322900.342034</v>
      </c>
      <c r="L467" s="141" t="n">
        <v>909840297.318092</v>
      </c>
      <c r="M467" s="141" t="n">
        <v>846151476.505825</v>
      </c>
      <c r="N467" s="141" t="n">
        <v>786920873.150418</v>
      </c>
      <c r="O467" s="141" t="n">
        <v>731836412.029889</v>
      </c>
      <c r="P467" s="141" t="n">
        <v>680607863.187796</v>
      </c>
      <c r="Q467" s="141" t="n">
        <v>632965312.764651</v>
      </c>
      <c r="R467" s="141" t="n">
        <v>588657740.871125</v>
      </c>
      <c r="S467" s="141" t="n">
        <v>547451699.010146</v>
      </c>
      <c r="T467" s="141" t="n">
        <v>509130080.079436</v>
      </c>
      <c r="U467" s="141" t="n">
        <v>473490974.473876</v>
      </c>
      <c r="V467" s="141" t="n">
        <v>440346606.260704</v>
      </c>
      <c r="W467" s="141" t="n">
        <v>409522343.822455</v>
      </c>
      <c r="X467" s="141" t="n">
        <v>380855779.754883</v>
      </c>
      <c r="Y467" s="141" t="n">
        <v>354195875.172041</v>
      </c>
    </row>
    <row r="468" customFormat="false" ht="15" hidden="false" customHeight="false" outlineLevel="0" collapsed="false">
      <c r="A468" s="0" t="s">
        <v>1705</v>
      </c>
      <c r="B468" s="0" t="s">
        <v>2215</v>
      </c>
      <c r="C468" s="20" t="s">
        <v>414</v>
      </c>
      <c r="D468" s="20" t="s">
        <v>1706</v>
      </c>
      <c r="E468" s="141" t="n">
        <v>1922800000</v>
      </c>
      <c r="F468" s="141" t="n">
        <v>1826660000</v>
      </c>
      <c r="G468" s="141" t="n">
        <v>1698793800</v>
      </c>
      <c r="H468" s="141" t="n">
        <v>1579878234</v>
      </c>
      <c r="I468" s="141" t="n">
        <v>1469286757.62</v>
      </c>
      <c r="J468" s="141" t="n">
        <v>1366436684.5866</v>
      </c>
      <c r="K468" s="141" t="n">
        <v>1270786116.66554</v>
      </c>
      <c r="L468" s="141" t="n">
        <v>1181831088.49895</v>
      </c>
      <c r="M468" s="141" t="n">
        <v>1099102912.30402</v>
      </c>
      <c r="N468" s="141" t="n">
        <v>1022165708.44274</v>
      </c>
      <c r="O468" s="141" t="n">
        <v>950614108.851751</v>
      </c>
      <c r="P468" s="141" t="n">
        <v>884071121.232128</v>
      </c>
      <c r="Q468" s="141" t="n">
        <v>822186142.745879</v>
      </c>
      <c r="R468" s="141" t="n">
        <v>764633112.753668</v>
      </c>
      <c r="S468" s="141" t="n">
        <v>711108794.860911</v>
      </c>
      <c r="T468" s="141" t="n">
        <v>661331179.220647</v>
      </c>
      <c r="U468" s="141" t="n">
        <v>615037996.675202</v>
      </c>
      <c r="V468" s="141" t="n">
        <v>571985336.907938</v>
      </c>
      <c r="W468" s="141" t="n">
        <v>531946363.324382</v>
      </c>
      <c r="X468" s="141" t="n">
        <v>494710117.891676</v>
      </c>
      <c r="Y468" s="141" t="n">
        <v>460080409.639258</v>
      </c>
    </row>
    <row r="469" customFormat="false" ht="15" hidden="false" customHeight="false" outlineLevel="0" collapsed="false">
      <c r="A469" s="0" t="s">
        <v>1707</v>
      </c>
      <c r="B469" s="0" t="s">
        <v>2216</v>
      </c>
      <c r="C469" s="20" t="s">
        <v>414</v>
      </c>
      <c r="D469" s="20" t="s">
        <v>1708</v>
      </c>
      <c r="E469" s="141" t="n">
        <v>1244760000</v>
      </c>
      <c r="F469" s="141" t="n">
        <v>1182522000</v>
      </c>
      <c r="G469" s="141" t="n">
        <v>1099745460</v>
      </c>
      <c r="H469" s="141" t="n">
        <v>1022763277.8</v>
      </c>
      <c r="I469" s="141" t="n">
        <v>951169848.354</v>
      </c>
      <c r="J469" s="141" t="n">
        <v>884587958.96922</v>
      </c>
      <c r="K469" s="141" t="n">
        <v>822666801.841375</v>
      </c>
      <c r="L469" s="141" t="n">
        <v>765080125.712479</v>
      </c>
      <c r="M469" s="141" t="n">
        <v>711524516.912605</v>
      </c>
      <c r="N469" s="141" t="n">
        <v>661717800.728723</v>
      </c>
      <c r="O469" s="141" t="n">
        <v>615397554.677712</v>
      </c>
      <c r="P469" s="141" t="n">
        <v>572319725.850272</v>
      </c>
      <c r="Q469" s="141" t="n">
        <v>532257345.040753</v>
      </c>
      <c r="R469" s="141" t="n">
        <v>494999330.887901</v>
      </c>
      <c r="S469" s="141" t="n">
        <v>460349377.725748</v>
      </c>
      <c r="T469" s="141" t="n">
        <v>428124921.284945</v>
      </c>
      <c r="U469" s="141" t="n">
        <v>398156176.794999</v>
      </c>
      <c r="V469" s="141" t="n">
        <v>370285244.419349</v>
      </c>
      <c r="W469" s="141" t="n">
        <v>344365277.309995</v>
      </c>
      <c r="X469" s="141" t="n">
        <v>320259707.898295</v>
      </c>
      <c r="Y469" s="141" t="n">
        <v>297841528.345414</v>
      </c>
    </row>
    <row r="470" customFormat="false" ht="15" hidden="false" customHeight="false" outlineLevel="0" collapsed="false">
      <c r="A470" s="0" t="s">
        <v>1709</v>
      </c>
      <c r="B470" s="0" t="s">
        <v>2217</v>
      </c>
      <c r="C470" s="20" t="s">
        <v>414</v>
      </c>
      <c r="D470" s="20" t="s">
        <v>1710</v>
      </c>
      <c r="E470" s="141" t="n">
        <v>1244760000</v>
      </c>
      <c r="F470" s="141" t="n">
        <v>1182522000</v>
      </c>
      <c r="G470" s="141" t="n">
        <v>1099745460</v>
      </c>
      <c r="H470" s="141" t="n">
        <v>1022763277.8</v>
      </c>
      <c r="I470" s="141" t="n">
        <v>951169848.354</v>
      </c>
      <c r="J470" s="141" t="n">
        <v>884587958.96922</v>
      </c>
      <c r="K470" s="141" t="n">
        <v>822666801.841375</v>
      </c>
      <c r="L470" s="141" t="n">
        <v>765080125.712479</v>
      </c>
      <c r="M470" s="141" t="n">
        <v>711524516.912605</v>
      </c>
      <c r="N470" s="141" t="n">
        <v>661717800.728723</v>
      </c>
      <c r="O470" s="141" t="n">
        <v>615397554.677712</v>
      </c>
      <c r="P470" s="141" t="n">
        <v>572319725.850272</v>
      </c>
      <c r="Q470" s="141" t="n">
        <v>532257345.040753</v>
      </c>
      <c r="R470" s="141" t="n">
        <v>494999330.887901</v>
      </c>
      <c r="S470" s="141" t="n">
        <v>460349377.725748</v>
      </c>
      <c r="T470" s="141" t="n">
        <v>428124921.284945</v>
      </c>
      <c r="U470" s="141" t="n">
        <v>398156176.794999</v>
      </c>
      <c r="V470" s="141" t="n">
        <v>370285244.419349</v>
      </c>
      <c r="W470" s="141" t="n">
        <v>344365277.309995</v>
      </c>
      <c r="X470" s="141" t="n">
        <v>320259707.898295</v>
      </c>
      <c r="Y470" s="141" t="n">
        <v>297841528.345414</v>
      </c>
    </row>
    <row r="471" customFormat="false" ht="15" hidden="false" customHeight="false" outlineLevel="0" collapsed="false">
      <c r="A471" s="0" t="s">
        <v>1711</v>
      </c>
      <c r="B471" s="0" t="s">
        <v>2218</v>
      </c>
      <c r="C471" s="20" t="s">
        <v>414</v>
      </c>
      <c r="D471" s="20" t="s">
        <v>1712</v>
      </c>
      <c r="E471" s="141" t="n">
        <v>1007400000</v>
      </c>
      <c r="F471" s="141" t="n">
        <v>957030000</v>
      </c>
      <c r="G471" s="141" t="n">
        <v>890037900</v>
      </c>
      <c r="H471" s="141" t="n">
        <v>827735247</v>
      </c>
      <c r="I471" s="141" t="n">
        <v>769793779.71</v>
      </c>
      <c r="J471" s="141" t="n">
        <v>715908215.1303</v>
      </c>
      <c r="K471" s="141" t="n">
        <v>665794640.071179</v>
      </c>
      <c r="L471" s="141" t="n">
        <v>619189015.266197</v>
      </c>
      <c r="M471" s="141" t="n">
        <v>575845784.197563</v>
      </c>
      <c r="N471" s="141" t="n">
        <v>535536579.303733</v>
      </c>
      <c r="O471" s="141" t="n">
        <v>498049018.752472</v>
      </c>
      <c r="P471" s="141" t="n">
        <v>463185587.439799</v>
      </c>
      <c r="Q471" s="141" t="n">
        <v>430762596.319013</v>
      </c>
      <c r="R471" s="141" t="n">
        <v>400609214.576682</v>
      </c>
      <c r="S471" s="141" t="n">
        <v>372566569.556315</v>
      </c>
      <c r="T471" s="141" t="n">
        <v>346486909.687373</v>
      </c>
      <c r="U471" s="141" t="n">
        <v>322232826.009256</v>
      </c>
      <c r="V471" s="141" t="n">
        <v>299676528.188609</v>
      </c>
      <c r="W471" s="141" t="n">
        <v>278699171.215406</v>
      </c>
      <c r="X471" s="141" t="n">
        <v>259190229.230328</v>
      </c>
      <c r="Y471" s="141" t="n">
        <v>241046913.184205</v>
      </c>
    </row>
    <row r="472" customFormat="false" ht="15" hidden="false" customHeight="false" outlineLevel="0" collapsed="false">
      <c r="A472" s="0" t="s">
        <v>1713</v>
      </c>
      <c r="B472" s="0" t="s">
        <v>2219</v>
      </c>
      <c r="C472" s="20" t="s">
        <v>414</v>
      </c>
      <c r="D472" s="20" t="s">
        <v>1714</v>
      </c>
      <c r="E472" s="141" t="n">
        <v>1313760000</v>
      </c>
      <c r="F472" s="141" t="n">
        <v>1248072000</v>
      </c>
      <c r="G472" s="141" t="n">
        <v>1160706960</v>
      </c>
      <c r="H472" s="141" t="n">
        <v>1079457472.8</v>
      </c>
      <c r="I472" s="141" t="n">
        <v>1003895449.704</v>
      </c>
      <c r="J472" s="141" t="n">
        <v>933622768.22472</v>
      </c>
      <c r="K472" s="141" t="n">
        <v>868269174.44899</v>
      </c>
      <c r="L472" s="141" t="n">
        <v>807490332.23756</v>
      </c>
      <c r="M472" s="141" t="n">
        <v>750966008.980931</v>
      </c>
      <c r="N472" s="141" t="n">
        <v>698398388.352266</v>
      </c>
      <c r="O472" s="141" t="n">
        <v>649510501.167607</v>
      </c>
      <c r="P472" s="141" t="n">
        <v>604044766.085875</v>
      </c>
      <c r="Q472" s="141" t="n">
        <v>561761632.459864</v>
      </c>
      <c r="R472" s="141" t="n">
        <v>522438318.187673</v>
      </c>
      <c r="S472" s="141" t="n">
        <v>485867635.914536</v>
      </c>
      <c r="T472" s="141" t="n">
        <v>451856901.400519</v>
      </c>
      <c r="U472" s="141" t="n">
        <v>420226918.302482</v>
      </c>
      <c r="V472" s="141" t="n">
        <v>390811034.021309</v>
      </c>
      <c r="W472" s="141" t="n">
        <v>363454261.639817</v>
      </c>
      <c r="X472" s="141" t="n">
        <v>338012463.32503</v>
      </c>
      <c r="Y472" s="141" t="n">
        <v>314351590.892278</v>
      </c>
    </row>
    <row r="473" customFormat="false" ht="15" hidden="false" customHeight="false" outlineLevel="0" collapsed="false">
      <c r="A473" s="0" t="s">
        <v>1715</v>
      </c>
      <c r="B473" s="0" t="s">
        <v>2220</v>
      </c>
      <c r="C473" s="20" t="s">
        <v>414</v>
      </c>
      <c r="D473" s="20" t="s">
        <v>1716</v>
      </c>
      <c r="E473" s="141" t="n">
        <v>1104000000</v>
      </c>
      <c r="F473" s="141" t="n">
        <v>1048800000</v>
      </c>
      <c r="G473" s="141" t="n">
        <v>975384000</v>
      </c>
      <c r="H473" s="141" t="n">
        <v>907107120</v>
      </c>
      <c r="I473" s="141" t="n">
        <v>843609621.6</v>
      </c>
      <c r="J473" s="141" t="n">
        <v>784556948.088</v>
      </c>
      <c r="K473" s="141" t="n">
        <v>729637961.72184</v>
      </c>
      <c r="L473" s="141" t="n">
        <v>678563304.401311</v>
      </c>
      <c r="M473" s="141" t="n">
        <v>631063873.09322</v>
      </c>
      <c r="N473" s="141" t="n">
        <v>586889401.976694</v>
      </c>
      <c r="O473" s="141" t="n">
        <v>545807143.838326</v>
      </c>
      <c r="P473" s="141" t="n">
        <v>507600643.769643</v>
      </c>
      <c r="Q473" s="141" t="n">
        <v>472068598.705768</v>
      </c>
      <c r="R473" s="141" t="n">
        <v>439023796.796364</v>
      </c>
      <c r="S473" s="141" t="n">
        <v>408292131.020619</v>
      </c>
      <c r="T473" s="141" t="n">
        <v>379711681.849176</v>
      </c>
      <c r="U473" s="141" t="n">
        <v>353131864.119733</v>
      </c>
      <c r="V473" s="141" t="n">
        <v>328412633.631352</v>
      </c>
      <c r="W473" s="141" t="n">
        <v>305423749.277157</v>
      </c>
      <c r="X473" s="141" t="n">
        <v>284044086.827756</v>
      </c>
      <c r="Y473" s="141" t="n">
        <v>264161000.749813</v>
      </c>
    </row>
    <row r="474" customFormat="false" ht="15" hidden="false" customHeight="false" outlineLevel="0" collapsed="false">
      <c r="A474" s="0" t="s">
        <v>1717</v>
      </c>
      <c r="B474" s="0" t="s">
        <v>2221</v>
      </c>
      <c r="C474" s="20" t="s">
        <v>414</v>
      </c>
      <c r="D474" s="20" t="s">
        <v>1718</v>
      </c>
      <c r="E474" s="141" t="n">
        <v>1345040000</v>
      </c>
      <c r="F474" s="141" t="n">
        <v>1277788000</v>
      </c>
      <c r="G474" s="141" t="n">
        <v>1188342840</v>
      </c>
      <c r="H474" s="141" t="n">
        <v>1105158841.2</v>
      </c>
      <c r="I474" s="141" t="n">
        <v>1027797722.316</v>
      </c>
      <c r="J474" s="141" t="n">
        <v>955851881.75388</v>
      </c>
      <c r="K474" s="141" t="n">
        <v>888942250.031109</v>
      </c>
      <c r="L474" s="141" t="n">
        <v>826716292.528931</v>
      </c>
      <c r="M474" s="141" t="n">
        <v>768846152.051906</v>
      </c>
      <c r="N474" s="141" t="n">
        <v>715026921.408272</v>
      </c>
      <c r="O474" s="141" t="n">
        <v>664975036.909693</v>
      </c>
      <c r="P474" s="141" t="n">
        <v>618426784.326015</v>
      </c>
      <c r="Q474" s="141" t="n">
        <v>575136909.423194</v>
      </c>
      <c r="R474" s="141" t="n">
        <v>534877325.76357</v>
      </c>
      <c r="S474" s="141" t="n">
        <v>497435912.96012</v>
      </c>
      <c r="T474" s="141" t="n">
        <v>462615399.052912</v>
      </c>
      <c r="U474" s="141" t="n">
        <v>430232321.119208</v>
      </c>
      <c r="V474" s="141" t="n">
        <v>400116058.640864</v>
      </c>
      <c r="W474" s="141" t="n">
        <v>372107934.536003</v>
      </c>
      <c r="X474" s="141" t="n">
        <v>346060379.118483</v>
      </c>
      <c r="Y474" s="141" t="n">
        <v>321836152.580189</v>
      </c>
    </row>
    <row r="475" customFormat="false" ht="15" hidden="false" customHeight="false" outlineLevel="0" collapsed="false">
      <c r="A475" s="0" t="s">
        <v>1719</v>
      </c>
      <c r="B475" s="0" t="s">
        <v>2222</v>
      </c>
      <c r="C475" s="20" t="s">
        <v>414</v>
      </c>
      <c r="D475" s="20" t="s">
        <v>1720</v>
      </c>
      <c r="E475" s="141" t="n">
        <v>1281560000</v>
      </c>
      <c r="F475" s="141" t="n">
        <v>1217482000</v>
      </c>
      <c r="G475" s="141" t="n">
        <v>1132258260</v>
      </c>
      <c r="H475" s="141" t="n">
        <v>1053000181.8</v>
      </c>
      <c r="I475" s="141" t="n">
        <v>979290169.074</v>
      </c>
      <c r="J475" s="141" t="n">
        <v>910739857.23882</v>
      </c>
      <c r="K475" s="141" t="n">
        <v>846988067.232103</v>
      </c>
      <c r="L475" s="141" t="n">
        <v>787698902.525856</v>
      </c>
      <c r="M475" s="141" t="n">
        <v>732559979.349046</v>
      </c>
      <c r="N475" s="141" t="n">
        <v>681280780.794613</v>
      </c>
      <c r="O475" s="141" t="n">
        <v>633591126.13899</v>
      </c>
      <c r="P475" s="141" t="n">
        <v>589239747.309261</v>
      </c>
      <c r="Q475" s="141" t="n">
        <v>547992964.997612</v>
      </c>
      <c r="R475" s="141" t="n">
        <v>509633457.44778</v>
      </c>
      <c r="S475" s="141" t="n">
        <v>473959115.426435</v>
      </c>
      <c r="T475" s="141" t="n">
        <v>440781977.346585</v>
      </c>
      <c r="U475" s="141" t="n">
        <v>409927238.932324</v>
      </c>
      <c r="V475" s="141" t="n">
        <v>381232332.207061</v>
      </c>
      <c r="W475" s="141" t="n">
        <v>354546068.952567</v>
      </c>
      <c r="X475" s="141" t="n">
        <v>329727844.125887</v>
      </c>
      <c r="Y475" s="141" t="n">
        <v>306646895.037075</v>
      </c>
    </row>
    <row r="476" customFormat="false" ht="15" hidden="false" customHeight="false" outlineLevel="0" collapsed="false">
      <c r="A476" s="0" t="s">
        <v>1721</v>
      </c>
      <c r="B476" s="0" t="s">
        <v>2223</v>
      </c>
      <c r="C476" s="20" t="s">
        <v>414</v>
      </c>
      <c r="D476" s="20" t="s">
        <v>1722</v>
      </c>
      <c r="E476" s="141" t="n">
        <v>1819760000</v>
      </c>
      <c r="F476" s="141" t="n">
        <v>1728772000</v>
      </c>
      <c r="G476" s="141" t="n">
        <v>1607757960</v>
      </c>
      <c r="H476" s="141" t="n">
        <v>1495214902.8</v>
      </c>
      <c r="I476" s="141" t="n">
        <v>1390549859.604</v>
      </c>
      <c r="J476" s="141" t="n">
        <v>1293211369.43172</v>
      </c>
      <c r="K476" s="141" t="n">
        <v>1202686573.5715</v>
      </c>
      <c r="L476" s="141" t="n">
        <v>1118498513.42149</v>
      </c>
      <c r="M476" s="141" t="n">
        <v>1040203617.48199</v>
      </c>
      <c r="N476" s="141" t="n">
        <v>967389364.258251</v>
      </c>
      <c r="O476" s="141" t="n">
        <v>899672108.760174</v>
      </c>
      <c r="P476" s="141" t="n">
        <v>836695061.146961</v>
      </c>
      <c r="Q476" s="141" t="n">
        <v>778126406.866674</v>
      </c>
      <c r="R476" s="141" t="n">
        <v>723657558.386007</v>
      </c>
      <c r="S476" s="141" t="n">
        <v>673001529.298987</v>
      </c>
      <c r="T476" s="141" t="n">
        <v>625891422.248058</v>
      </c>
      <c r="U476" s="141" t="n">
        <v>582079022.690694</v>
      </c>
      <c r="V476" s="141" t="n">
        <v>541333491.102345</v>
      </c>
      <c r="W476" s="141" t="n">
        <v>503440146.725181</v>
      </c>
      <c r="X476" s="141" t="n">
        <v>468199336.454418</v>
      </c>
      <c r="Y476" s="141" t="n">
        <v>435425382.902609</v>
      </c>
    </row>
    <row r="477" customFormat="false" ht="15" hidden="false" customHeight="false" outlineLevel="0" collapsed="false">
      <c r="A477" s="0" t="s">
        <v>1723</v>
      </c>
      <c r="B477" s="0" t="s">
        <v>2224</v>
      </c>
      <c r="C477" s="20" t="s">
        <v>414</v>
      </c>
      <c r="D477" s="20" t="s">
        <v>1724</v>
      </c>
      <c r="E477" s="141" t="n">
        <v>1599880000</v>
      </c>
      <c r="F477" s="141" t="n">
        <v>1519886000</v>
      </c>
      <c r="G477" s="141" t="n">
        <v>1413493980</v>
      </c>
      <c r="H477" s="141" t="n">
        <v>1314549401.4</v>
      </c>
      <c r="I477" s="141" t="n">
        <v>1222530943.302</v>
      </c>
      <c r="J477" s="141" t="n">
        <v>1136953777.27086</v>
      </c>
      <c r="K477" s="141" t="n">
        <v>1057367012.8619</v>
      </c>
      <c r="L477" s="141" t="n">
        <v>983351321.961567</v>
      </c>
      <c r="M477" s="141" t="n">
        <v>914516729.424258</v>
      </c>
      <c r="N477" s="141" t="n">
        <v>850500558.364559</v>
      </c>
      <c r="O477" s="141" t="n">
        <v>790965519.279041</v>
      </c>
      <c r="P477" s="141" t="n">
        <v>735597932.929508</v>
      </c>
      <c r="Q477" s="141" t="n">
        <v>684106077.624442</v>
      </c>
      <c r="R477" s="141" t="n">
        <v>636218652.190731</v>
      </c>
      <c r="S477" s="141" t="n">
        <v>591683346.53738</v>
      </c>
      <c r="T477" s="141" t="n">
        <v>550265512.279764</v>
      </c>
      <c r="U477" s="141" t="n">
        <v>511746926.42018</v>
      </c>
      <c r="V477" s="141" t="n">
        <v>475924641.570767</v>
      </c>
      <c r="W477" s="141" t="n">
        <v>442609916.660814</v>
      </c>
      <c r="X477" s="141" t="n">
        <v>411627222.494557</v>
      </c>
      <c r="Y477" s="141" t="n">
        <v>382813316.919938</v>
      </c>
    </row>
    <row r="478" customFormat="false" ht="15" hidden="false" customHeight="false" outlineLevel="0" collapsed="false">
      <c r="A478" s="0" t="s">
        <v>1725</v>
      </c>
      <c r="B478" s="0" t="s">
        <v>2225</v>
      </c>
      <c r="C478" s="20" t="s">
        <v>414</v>
      </c>
      <c r="D478" s="20" t="s">
        <v>1726</v>
      </c>
      <c r="E478" s="141" t="n">
        <v>1679920000</v>
      </c>
      <c r="F478" s="141" t="n">
        <v>1595924000</v>
      </c>
      <c r="G478" s="141" t="n">
        <v>1484209320</v>
      </c>
      <c r="H478" s="141" t="n">
        <v>1380314667.6</v>
      </c>
      <c r="I478" s="141" t="n">
        <v>1283692640.868</v>
      </c>
      <c r="J478" s="141" t="n">
        <v>1193834156.00724</v>
      </c>
      <c r="K478" s="141" t="n">
        <v>1110265765.08673</v>
      </c>
      <c r="L478" s="141" t="n">
        <v>1032547161.53066</v>
      </c>
      <c r="M478" s="141" t="n">
        <v>960268860.223516</v>
      </c>
      <c r="N478" s="141" t="n">
        <v>893050040.00787</v>
      </c>
      <c r="O478" s="141" t="n">
        <v>830536537.207319</v>
      </c>
      <c r="P478" s="141" t="n">
        <v>772398979.602807</v>
      </c>
      <c r="Q478" s="141" t="n">
        <v>718331051.03061</v>
      </c>
      <c r="R478" s="141" t="n">
        <v>668047877.458468</v>
      </c>
      <c r="S478" s="141" t="n">
        <v>621284526.036375</v>
      </c>
      <c r="T478" s="141" t="n">
        <v>577794609.213829</v>
      </c>
      <c r="U478" s="141" t="n">
        <v>537348986.568861</v>
      </c>
      <c r="V478" s="141" t="n">
        <v>499734557.50904</v>
      </c>
      <c r="W478" s="141" t="n">
        <v>464753138.483408</v>
      </c>
      <c r="X478" s="141" t="n">
        <v>432220418.789569</v>
      </c>
      <c r="Y478" s="141" t="n">
        <v>401964989.474299</v>
      </c>
    </row>
    <row r="479" customFormat="false" ht="15" hidden="false" customHeight="false" outlineLevel="0" collapsed="false">
      <c r="A479" s="0" t="s">
        <v>1727</v>
      </c>
      <c r="B479" s="0" t="s">
        <v>2226</v>
      </c>
      <c r="C479" s="20" t="s">
        <v>414</v>
      </c>
      <c r="D479" s="20" t="s">
        <v>1728</v>
      </c>
      <c r="E479" s="141" t="n">
        <v>1507880000</v>
      </c>
      <c r="F479" s="141" t="n">
        <v>1432486000</v>
      </c>
      <c r="G479" s="141" t="n">
        <v>1332211980</v>
      </c>
      <c r="H479" s="141" t="n">
        <v>1238957141.4</v>
      </c>
      <c r="I479" s="141" t="n">
        <v>1152230141.502</v>
      </c>
      <c r="J479" s="141" t="n">
        <v>1071574031.59686</v>
      </c>
      <c r="K479" s="141" t="n">
        <v>996563849.38508</v>
      </c>
      <c r="L479" s="141" t="n">
        <v>926804379.928124</v>
      </c>
      <c r="M479" s="141" t="n">
        <v>861928073.333156</v>
      </c>
      <c r="N479" s="141" t="n">
        <v>801593108.199835</v>
      </c>
      <c r="O479" s="141" t="n">
        <v>745481590.625847</v>
      </c>
      <c r="P479" s="141" t="n">
        <v>693297879.282037</v>
      </c>
      <c r="Q479" s="141" t="n">
        <v>644767027.732295</v>
      </c>
      <c r="R479" s="141" t="n">
        <v>599633335.791034</v>
      </c>
      <c r="S479" s="141" t="n">
        <v>557659002.285662</v>
      </c>
      <c r="T479" s="141" t="n">
        <v>518622872.125665</v>
      </c>
      <c r="U479" s="141" t="n">
        <v>482319271.076869</v>
      </c>
      <c r="V479" s="141" t="n">
        <v>448556922.101488</v>
      </c>
      <c r="W479" s="141" t="n">
        <v>417157937.554384</v>
      </c>
      <c r="X479" s="141" t="n">
        <v>387956881.925577</v>
      </c>
      <c r="Y479" s="141" t="n">
        <v>360799900.190787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3:J35"/>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B26" activeCellId="1" sqref="W158:X158 B26"/>
    </sheetView>
  </sheetViews>
  <sheetFormatPr defaultColWidth="9.15625" defaultRowHeight="15" zeroHeight="false" outlineLevelRow="0" outlineLevelCol="0"/>
  <cols>
    <col collapsed="false" customWidth="true" hidden="false" outlineLevel="0" max="1" min="1" style="155" width="16.71"/>
    <col collapsed="false" customWidth="true" hidden="false" outlineLevel="0" max="2" min="2" style="155" width="28.86"/>
    <col collapsed="false" customWidth="true" hidden="false" outlineLevel="0" max="3" min="3" style="155" width="8.57"/>
    <col collapsed="false" customWidth="true" hidden="false" outlineLevel="0" max="4" min="4" style="155" width="8.14"/>
    <col collapsed="false" customWidth="true" hidden="false" outlineLevel="0" max="5" min="5" style="155" width="7.29"/>
    <col collapsed="false" customWidth="true" hidden="false" outlineLevel="0" max="6" min="6" style="155" width="10.71"/>
    <col collapsed="false" customWidth="true" hidden="false" outlineLevel="0" max="7" min="7" style="155" width="16.57"/>
    <col collapsed="false" customWidth="true" hidden="false" outlineLevel="0" max="8" min="8" style="155" width="14.86"/>
    <col collapsed="false" customWidth="true" hidden="false" outlineLevel="0" max="9" min="9" style="155" width="66.71"/>
    <col collapsed="false" customWidth="true" hidden="false" outlineLevel="0" max="10" min="10" style="155" width="75.71"/>
    <col collapsed="false" customWidth="true" hidden="false" outlineLevel="0" max="11" min="11" style="155" width="20.57"/>
    <col collapsed="false" customWidth="true" hidden="false" outlineLevel="0" max="12" min="12" style="155" width="10.71"/>
    <col collapsed="false" customWidth="true" hidden="false" outlineLevel="0" max="13" min="13" style="155" width="10"/>
    <col collapsed="false" customWidth="false" hidden="false" outlineLevel="0" max="17" min="14" style="155" width="9.14"/>
    <col collapsed="false" customWidth="true" hidden="false" outlineLevel="0" max="18" min="18" style="155" width="19.29"/>
    <col collapsed="false" customWidth="true" hidden="false" outlineLevel="0" max="19" min="19" style="155" width="10.99"/>
    <col collapsed="false" customWidth="false" hidden="false" outlineLevel="0" max="21" min="20" style="155" width="9.14"/>
    <col collapsed="false" customWidth="true" hidden="false" outlineLevel="0" max="22" min="22" style="155" width="28.86"/>
    <col collapsed="false" customWidth="true" hidden="false" outlineLevel="0" max="23" min="23" style="155" width="15.15"/>
    <col collapsed="false" customWidth="false" hidden="false" outlineLevel="0" max="1024" min="24" style="155" width="9.14"/>
  </cols>
  <sheetData>
    <row r="3" customFormat="false" ht="15" hidden="false" customHeight="false" outlineLevel="0" collapsed="false">
      <c r="A3" s="156" t="s">
        <v>2227</v>
      </c>
      <c r="B3" s="156" t="s">
        <v>2228</v>
      </c>
      <c r="C3" s="156" t="s">
        <v>2229</v>
      </c>
      <c r="D3" s="156"/>
      <c r="E3" s="156"/>
      <c r="F3" s="156"/>
      <c r="G3" s="156" t="s">
        <v>2230</v>
      </c>
      <c r="H3" s="156" t="s">
        <v>2231</v>
      </c>
      <c r="I3" s="156" t="s">
        <v>2232</v>
      </c>
      <c r="J3" s="156" t="s">
        <v>2233</v>
      </c>
    </row>
    <row r="4" customFormat="false" ht="15" hidden="false" customHeight="false" outlineLevel="0" collapsed="false">
      <c r="A4" s="156"/>
      <c r="B4" s="156"/>
      <c r="C4" s="156" t="s">
        <v>2234</v>
      </c>
      <c r="D4" s="156" t="s">
        <v>2235</v>
      </c>
      <c r="E4" s="156" t="s">
        <v>2236</v>
      </c>
      <c r="F4" s="156" t="s">
        <v>2237</v>
      </c>
      <c r="G4" s="156"/>
      <c r="H4" s="156"/>
      <c r="I4" s="156"/>
      <c r="J4" s="156"/>
    </row>
    <row r="5" customFormat="false" ht="15" hidden="false" customHeight="false" outlineLevel="0" collapsed="false">
      <c r="A5" s="157" t="s">
        <v>2238</v>
      </c>
      <c r="B5" s="158" t="s">
        <v>2239</v>
      </c>
      <c r="C5" s="67" t="s">
        <v>1729</v>
      </c>
      <c r="D5" s="67" t="s">
        <v>1729</v>
      </c>
      <c r="E5" s="67" t="s">
        <v>1729</v>
      </c>
      <c r="F5" s="67" t="s">
        <v>1729</v>
      </c>
      <c r="G5" s="67"/>
      <c r="H5" s="67" t="s">
        <v>2240</v>
      </c>
      <c r="I5" s="158"/>
      <c r="J5" s="158"/>
    </row>
    <row r="6" customFormat="false" ht="15" hidden="false" customHeight="false" outlineLevel="0" collapsed="false">
      <c r="A6" s="157"/>
      <c r="B6" s="158" t="s">
        <v>2241</v>
      </c>
      <c r="C6" s="67" t="s">
        <v>1729</v>
      </c>
      <c r="D6" s="67" t="s">
        <v>1729</v>
      </c>
      <c r="E6" s="67" t="s">
        <v>1729</v>
      </c>
      <c r="F6" s="67" t="s">
        <v>1729</v>
      </c>
      <c r="G6" s="67"/>
      <c r="H6" s="67" t="s">
        <v>2240</v>
      </c>
      <c r="I6" s="158"/>
      <c r="J6" s="158"/>
    </row>
    <row r="7" customFormat="false" ht="15" hidden="false" customHeight="false" outlineLevel="0" collapsed="false">
      <c r="A7" s="157"/>
      <c r="B7" s="158" t="s">
        <v>2242</v>
      </c>
      <c r="C7" s="67" t="s">
        <v>1729</v>
      </c>
      <c r="D7" s="67" t="s">
        <v>1729</v>
      </c>
      <c r="E7" s="67" t="s">
        <v>1729</v>
      </c>
      <c r="F7" s="67" t="s">
        <v>1729</v>
      </c>
      <c r="G7" s="67"/>
      <c r="H7" s="67" t="s">
        <v>2240</v>
      </c>
      <c r="I7" s="158"/>
      <c r="J7" s="158"/>
    </row>
    <row r="8" customFormat="false" ht="15" hidden="false" customHeight="false" outlineLevel="0" collapsed="false">
      <c r="A8" s="158"/>
      <c r="B8" s="158" t="s">
        <v>1741</v>
      </c>
      <c r="C8" s="67" t="s">
        <v>1729</v>
      </c>
      <c r="D8" s="67" t="s">
        <v>1729</v>
      </c>
      <c r="E8" s="67" t="s">
        <v>1729</v>
      </c>
      <c r="F8" s="67" t="s">
        <v>1729</v>
      </c>
      <c r="G8" s="67" t="s">
        <v>1729</v>
      </c>
      <c r="H8" s="67" t="s">
        <v>2243</v>
      </c>
      <c r="I8" s="158"/>
      <c r="J8" s="158"/>
    </row>
    <row r="9" customFormat="false" ht="15" hidden="false" customHeight="false" outlineLevel="0" collapsed="false">
      <c r="A9" s="158"/>
      <c r="B9" s="158" t="s">
        <v>1742</v>
      </c>
      <c r="C9" s="67" t="s">
        <v>1729</v>
      </c>
      <c r="D9" s="67" t="s">
        <v>1729</v>
      </c>
      <c r="E9" s="67" t="s">
        <v>1729</v>
      </c>
      <c r="F9" s="67" t="s">
        <v>1729</v>
      </c>
      <c r="G9" s="67" t="s">
        <v>1729</v>
      </c>
      <c r="H9" s="67" t="s">
        <v>2243</v>
      </c>
      <c r="I9" s="158"/>
      <c r="J9" s="158"/>
    </row>
    <row r="10" customFormat="false" ht="15" hidden="false" customHeight="false" outlineLevel="0" collapsed="false">
      <c r="A10" s="158"/>
      <c r="B10" s="158" t="s">
        <v>62</v>
      </c>
      <c r="C10" s="67" t="s">
        <v>1729</v>
      </c>
      <c r="D10" s="67" t="s">
        <v>1729</v>
      </c>
      <c r="E10" s="67" t="s">
        <v>1729</v>
      </c>
      <c r="F10" s="67" t="s">
        <v>1729</v>
      </c>
      <c r="G10" s="67" t="s">
        <v>1729</v>
      </c>
      <c r="H10" s="67" t="s">
        <v>2243</v>
      </c>
      <c r="I10" s="158"/>
      <c r="J10" s="158"/>
    </row>
    <row r="11" customFormat="false" ht="15" hidden="false" customHeight="false" outlineLevel="0" collapsed="false">
      <c r="A11" s="158"/>
      <c r="B11" s="159" t="s">
        <v>186</v>
      </c>
      <c r="C11" s="67" t="s">
        <v>1729</v>
      </c>
      <c r="D11" s="67" t="s">
        <v>1729</v>
      </c>
      <c r="E11" s="67" t="s">
        <v>1729</v>
      </c>
      <c r="F11" s="67" t="s">
        <v>1729</v>
      </c>
      <c r="G11" s="67" t="s">
        <v>1729</v>
      </c>
      <c r="H11" s="67" t="s">
        <v>2243</v>
      </c>
      <c r="I11" s="158"/>
      <c r="J11" s="158"/>
    </row>
    <row r="12" customFormat="false" ht="15" hidden="false" customHeight="false" outlineLevel="0" collapsed="false">
      <c r="A12" s="158"/>
      <c r="B12" s="158" t="s">
        <v>2244</v>
      </c>
      <c r="C12" s="67" t="s">
        <v>1729</v>
      </c>
      <c r="D12" s="67" t="s">
        <v>1729</v>
      </c>
      <c r="E12" s="67" t="s">
        <v>1729</v>
      </c>
      <c r="F12" s="67" t="s">
        <v>1729</v>
      </c>
      <c r="G12" s="67" t="s">
        <v>1729</v>
      </c>
      <c r="H12" s="67" t="s">
        <v>2243</v>
      </c>
      <c r="I12" s="158"/>
      <c r="J12" s="158"/>
    </row>
    <row r="13" customFormat="false" ht="15" hidden="false" customHeight="false" outlineLevel="0" collapsed="false">
      <c r="A13" s="158"/>
      <c r="B13" s="158" t="s">
        <v>185</v>
      </c>
      <c r="C13" s="67" t="s">
        <v>1729</v>
      </c>
      <c r="D13" s="67" t="s">
        <v>1729</v>
      </c>
      <c r="E13" s="67" t="s">
        <v>1729</v>
      </c>
      <c r="F13" s="67" t="s">
        <v>1729</v>
      </c>
      <c r="G13" s="67" t="s">
        <v>1729</v>
      </c>
      <c r="H13" s="67" t="s">
        <v>2243</v>
      </c>
      <c r="I13" s="158"/>
      <c r="J13" s="158"/>
    </row>
    <row r="14" customFormat="false" ht="15" hidden="false" customHeight="false" outlineLevel="0" collapsed="false">
      <c r="A14" s="158"/>
      <c r="B14" s="158" t="s">
        <v>2245</v>
      </c>
      <c r="C14" s="67" t="s">
        <v>1729</v>
      </c>
      <c r="D14" s="67" t="s">
        <v>1729</v>
      </c>
      <c r="E14" s="67" t="s">
        <v>1729</v>
      </c>
      <c r="F14" s="67" t="s">
        <v>1729</v>
      </c>
      <c r="G14" s="67" t="s">
        <v>1729</v>
      </c>
      <c r="H14" s="67" t="s">
        <v>2243</v>
      </c>
      <c r="I14" s="158"/>
      <c r="J14" s="158"/>
    </row>
    <row r="15" customFormat="false" ht="15" hidden="false" customHeight="false" outlineLevel="0" collapsed="false">
      <c r="A15" s="158"/>
      <c r="B15" s="158" t="s">
        <v>67</v>
      </c>
      <c r="C15" s="67"/>
      <c r="D15" s="67"/>
      <c r="E15" s="67" t="s">
        <v>1729</v>
      </c>
      <c r="F15" s="67"/>
      <c r="G15" s="67" t="s">
        <v>1729</v>
      </c>
      <c r="H15" s="67" t="s">
        <v>2243</v>
      </c>
      <c r="I15" s="158"/>
      <c r="J15" s="158"/>
    </row>
    <row r="16" customFormat="false" ht="15" hidden="false" customHeight="false" outlineLevel="0" collapsed="false">
      <c r="A16" s="158"/>
      <c r="B16" s="158" t="s">
        <v>2246</v>
      </c>
      <c r="C16" s="67"/>
      <c r="D16" s="67"/>
      <c r="E16" s="67" t="s">
        <v>1729</v>
      </c>
      <c r="F16" s="67"/>
      <c r="G16" s="67" t="s">
        <v>1729</v>
      </c>
      <c r="H16" s="67" t="s">
        <v>2247</v>
      </c>
      <c r="I16" s="158"/>
      <c r="J16" s="158"/>
    </row>
    <row r="17" customFormat="false" ht="15" hidden="false" customHeight="false" outlineLevel="0" collapsed="false">
      <c r="A17" s="158"/>
      <c r="B17" s="159" t="s">
        <v>2248</v>
      </c>
      <c r="C17" s="67"/>
      <c r="D17" s="67"/>
      <c r="E17" s="67" t="s">
        <v>1729</v>
      </c>
      <c r="F17" s="67"/>
      <c r="G17" s="67" t="s">
        <v>1729</v>
      </c>
      <c r="H17" s="67" t="s">
        <v>2249</v>
      </c>
      <c r="I17" s="158"/>
      <c r="J17" s="158"/>
    </row>
    <row r="18" customFormat="false" ht="15" hidden="false" customHeight="false" outlineLevel="0" collapsed="false">
      <c r="A18" s="158"/>
      <c r="B18" s="159" t="s">
        <v>796</v>
      </c>
      <c r="C18" s="67" t="s">
        <v>1729</v>
      </c>
      <c r="D18" s="67" t="s">
        <v>1729</v>
      </c>
      <c r="E18" s="67" t="s">
        <v>1729</v>
      </c>
      <c r="F18" s="67" t="s">
        <v>1729</v>
      </c>
      <c r="G18" s="67" t="s">
        <v>1729</v>
      </c>
      <c r="H18" s="67" t="s">
        <v>2249</v>
      </c>
      <c r="I18" s="158"/>
      <c r="J18" s="158"/>
    </row>
    <row r="19" customFormat="false" ht="15" hidden="false" customHeight="false" outlineLevel="0" collapsed="false">
      <c r="A19" s="158"/>
      <c r="B19" s="159" t="s">
        <v>188</v>
      </c>
      <c r="C19" s="67" t="s">
        <v>1729</v>
      </c>
      <c r="D19" s="67" t="s">
        <v>1729</v>
      </c>
      <c r="E19" s="67" t="s">
        <v>1729</v>
      </c>
      <c r="F19" s="67" t="s">
        <v>1729</v>
      </c>
      <c r="G19" s="67" t="s">
        <v>1729</v>
      </c>
      <c r="H19" s="67" t="s">
        <v>2249</v>
      </c>
      <c r="I19" s="158"/>
      <c r="J19" s="158"/>
    </row>
    <row r="20" customFormat="false" ht="60" hidden="false" customHeight="false" outlineLevel="0" collapsed="false">
      <c r="A20" s="158"/>
      <c r="B20" s="159" t="s">
        <v>2250</v>
      </c>
      <c r="C20" s="67" t="s">
        <v>1729</v>
      </c>
      <c r="D20" s="67" t="s">
        <v>1729</v>
      </c>
      <c r="E20" s="67" t="s">
        <v>1729</v>
      </c>
      <c r="F20" s="67" t="s">
        <v>1729</v>
      </c>
      <c r="G20" s="67"/>
      <c r="H20" s="65" t="s">
        <v>2240</v>
      </c>
      <c r="I20" s="74" t="s">
        <v>2251</v>
      </c>
      <c r="J20" s="158"/>
    </row>
    <row r="21" customFormat="false" ht="60" hidden="false" customHeight="false" outlineLevel="0" collapsed="false">
      <c r="A21" s="158"/>
      <c r="B21" s="159" t="s">
        <v>2252</v>
      </c>
      <c r="C21" s="67" t="s">
        <v>1729</v>
      </c>
      <c r="D21" s="67" t="s">
        <v>1729</v>
      </c>
      <c r="E21" s="67" t="s">
        <v>1729</v>
      </c>
      <c r="F21" s="67" t="s">
        <v>1729</v>
      </c>
      <c r="G21" s="67"/>
      <c r="H21" s="65" t="s">
        <v>2240</v>
      </c>
      <c r="I21" s="74" t="s">
        <v>2253</v>
      </c>
      <c r="J21" s="158"/>
    </row>
    <row r="22" customFormat="false" ht="60" hidden="false" customHeight="false" outlineLevel="0" collapsed="false">
      <c r="A22" s="158"/>
      <c r="B22" s="159" t="s">
        <v>2254</v>
      </c>
      <c r="C22" s="67" t="s">
        <v>1729</v>
      </c>
      <c r="D22" s="67" t="s">
        <v>1729</v>
      </c>
      <c r="E22" s="67" t="s">
        <v>1729</v>
      </c>
      <c r="F22" s="67" t="s">
        <v>1729</v>
      </c>
      <c r="G22" s="67"/>
      <c r="H22" s="65" t="s">
        <v>2240</v>
      </c>
      <c r="I22" s="74" t="s">
        <v>2255</v>
      </c>
      <c r="J22" s="158"/>
    </row>
    <row r="23" customFormat="false" ht="15" hidden="false" customHeight="false" outlineLevel="0" collapsed="false">
      <c r="A23" s="158"/>
      <c r="B23" s="159" t="s">
        <v>2256</v>
      </c>
      <c r="C23" s="67" t="s">
        <v>1729</v>
      </c>
      <c r="D23" s="67" t="s">
        <v>1729</v>
      </c>
      <c r="E23" s="67" t="s">
        <v>1729</v>
      </c>
      <c r="F23" s="67" t="s">
        <v>1729</v>
      </c>
      <c r="G23" s="67" t="s">
        <v>1729</v>
      </c>
      <c r="H23" s="67"/>
      <c r="I23" s="158" t="s">
        <v>2257</v>
      </c>
      <c r="J23" s="158"/>
    </row>
    <row r="24" customFormat="false" ht="15" hidden="false" customHeight="false" outlineLevel="0" collapsed="false">
      <c r="A24" s="158"/>
      <c r="B24" s="159" t="s">
        <v>2258</v>
      </c>
      <c r="C24" s="67" t="s">
        <v>1729</v>
      </c>
      <c r="D24" s="67" t="s">
        <v>1729</v>
      </c>
      <c r="E24" s="67" t="s">
        <v>1729</v>
      </c>
      <c r="F24" s="67" t="s">
        <v>1729</v>
      </c>
      <c r="G24" s="67"/>
      <c r="H24" s="67" t="s">
        <v>2247</v>
      </c>
      <c r="I24" s="158"/>
      <c r="J24" s="158"/>
    </row>
    <row r="25" customFormat="false" ht="15" hidden="false" customHeight="false" outlineLevel="0" collapsed="false">
      <c r="A25" s="157" t="s">
        <v>2259</v>
      </c>
      <c r="B25" s="159" t="s">
        <v>793</v>
      </c>
      <c r="C25" s="67"/>
      <c r="D25" s="67"/>
      <c r="E25" s="67"/>
      <c r="F25" s="67"/>
      <c r="G25" s="67"/>
      <c r="H25" s="67"/>
      <c r="I25" s="158"/>
      <c r="J25" s="158"/>
    </row>
    <row r="26" customFormat="false" ht="15" hidden="false" customHeight="false" outlineLevel="0" collapsed="false">
      <c r="A26" s="158"/>
      <c r="B26" s="159" t="s">
        <v>794</v>
      </c>
      <c r="C26" s="67"/>
      <c r="D26" s="67"/>
      <c r="E26" s="67"/>
      <c r="F26" s="67"/>
      <c r="G26" s="67"/>
      <c r="H26" s="67" t="s">
        <v>2243</v>
      </c>
      <c r="I26" s="158"/>
      <c r="J26" s="158"/>
    </row>
    <row r="27" customFormat="false" ht="15" hidden="false" customHeight="false" outlineLevel="0" collapsed="false">
      <c r="A27" s="158"/>
      <c r="B27" s="159" t="s">
        <v>795</v>
      </c>
      <c r="C27" s="67"/>
      <c r="D27" s="67"/>
      <c r="E27" s="67"/>
      <c r="F27" s="67"/>
      <c r="G27" s="67"/>
      <c r="H27" s="67" t="s">
        <v>2243</v>
      </c>
      <c r="I27" s="158"/>
      <c r="J27" s="158"/>
    </row>
    <row r="28" customFormat="false" ht="15" hidden="false" customHeight="false" outlineLevel="0" collapsed="false">
      <c r="A28" s="158"/>
      <c r="B28" s="159" t="s">
        <v>2260</v>
      </c>
      <c r="C28" s="67"/>
      <c r="D28" s="67"/>
      <c r="E28" s="67"/>
      <c r="F28" s="67"/>
      <c r="G28" s="67" t="s">
        <v>1729</v>
      </c>
      <c r="H28" s="67" t="s">
        <v>2243</v>
      </c>
      <c r="I28" s="158"/>
      <c r="J28" s="158"/>
    </row>
    <row r="29" customFormat="false" ht="15" hidden="false" customHeight="false" outlineLevel="0" collapsed="false">
      <c r="A29" s="158"/>
      <c r="B29" s="159" t="s">
        <v>2261</v>
      </c>
      <c r="C29" s="67"/>
      <c r="D29" s="67"/>
      <c r="E29" s="67"/>
      <c r="F29" s="67"/>
      <c r="G29" s="67" t="s">
        <v>1729</v>
      </c>
      <c r="H29" s="67" t="s">
        <v>2243</v>
      </c>
      <c r="I29" s="158"/>
      <c r="J29" s="158"/>
    </row>
    <row r="30" customFormat="false" ht="15" hidden="false" customHeight="false" outlineLevel="0" collapsed="false">
      <c r="A30" s="158"/>
      <c r="B30" s="158" t="s">
        <v>2262</v>
      </c>
      <c r="C30" s="67"/>
      <c r="D30" s="67"/>
      <c r="E30" s="67"/>
      <c r="F30" s="67"/>
      <c r="G30" s="67" t="s">
        <v>1729</v>
      </c>
      <c r="H30" s="67" t="s">
        <v>2243</v>
      </c>
      <c r="I30" s="158"/>
      <c r="J30" s="158"/>
    </row>
    <row r="31" customFormat="false" ht="15" hidden="false" customHeight="false" outlineLevel="0" collapsed="false">
      <c r="A31" s="158"/>
      <c r="B31" s="159" t="s">
        <v>2263</v>
      </c>
      <c r="C31" s="67"/>
      <c r="D31" s="67"/>
      <c r="E31" s="67"/>
      <c r="F31" s="67"/>
      <c r="G31" s="67" t="s">
        <v>1729</v>
      </c>
      <c r="H31" s="67" t="s">
        <v>2240</v>
      </c>
      <c r="I31" s="158"/>
      <c r="J31" s="158"/>
    </row>
    <row r="32" customFormat="false" ht="15" hidden="false" customHeight="false" outlineLevel="0" collapsed="false">
      <c r="A32" s="158"/>
      <c r="B32" s="158" t="s">
        <v>2264</v>
      </c>
      <c r="C32" s="67"/>
      <c r="D32" s="67"/>
      <c r="E32" s="67"/>
      <c r="F32" s="67"/>
      <c r="G32" s="67" t="s">
        <v>1729</v>
      </c>
      <c r="H32" s="67" t="s">
        <v>2243</v>
      </c>
      <c r="I32" s="158"/>
      <c r="J32" s="158"/>
    </row>
    <row r="33" customFormat="false" ht="15" hidden="false" customHeight="false" outlineLevel="0" collapsed="false">
      <c r="A33" s="158"/>
      <c r="B33" s="158" t="s">
        <v>2265</v>
      </c>
      <c r="C33" s="67"/>
      <c r="D33" s="67"/>
      <c r="E33" s="67"/>
      <c r="F33" s="67"/>
      <c r="G33" s="67" t="s">
        <v>1729</v>
      </c>
      <c r="H33" s="67" t="s">
        <v>2240</v>
      </c>
      <c r="I33" s="158"/>
      <c r="J33" s="158"/>
    </row>
    <row r="34" customFormat="false" ht="15" hidden="false" customHeight="false" outlineLevel="0" collapsed="false">
      <c r="A34" s="158"/>
      <c r="B34" s="158" t="s">
        <v>2266</v>
      </c>
      <c r="C34" s="67"/>
      <c r="D34" s="67"/>
      <c r="E34" s="67"/>
      <c r="F34" s="67"/>
      <c r="G34" s="67" t="s">
        <v>1729</v>
      </c>
      <c r="H34" s="67" t="s">
        <v>2247</v>
      </c>
      <c r="I34" s="158"/>
      <c r="J34" s="158"/>
    </row>
    <row r="35" customFormat="false" ht="15" hidden="false" customHeight="false" outlineLevel="0" collapsed="false">
      <c r="A35" s="158"/>
      <c r="B35" s="158"/>
      <c r="C35" s="67"/>
      <c r="D35" s="67"/>
      <c r="E35" s="67"/>
      <c r="F35" s="67"/>
      <c r="G35" s="67"/>
      <c r="H35" s="67"/>
      <c r="I35" s="158"/>
      <c r="J35" s="158"/>
    </row>
  </sheetData>
  <mergeCells count="7">
    <mergeCell ref="A3:A4"/>
    <mergeCell ref="B3:B4"/>
    <mergeCell ref="C3:F3"/>
    <mergeCell ref="G3:G4"/>
    <mergeCell ref="H3:H4"/>
    <mergeCell ref="I3:I4"/>
    <mergeCell ref="J3:J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2: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1" sqref="W158:X158 A18"/>
    </sheetView>
  </sheetViews>
  <sheetFormatPr defaultColWidth="9.15625" defaultRowHeight="15" zeroHeight="false" outlineLevelRow="0" outlineLevelCol="0"/>
  <cols>
    <col collapsed="false" customWidth="true" hidden="false" outlineLevel="0" max="1" min="1" style="0" width="54.86"/>
    <col collapsed="false" customWidth="true" hidden="false" outlineLevel="0" max="2" min="2" style="0" width="30.01"/>
    <col collapsed="false" customWidth="true" hidden="false" outlineLevel="0" max="3" min="3" style="0" width="37.57"/>
  </cols>
  <sheetData>
    <row r="2" customFormat="false" ht="15" hidden="false" customHeight="false" outlineLevel="0" collapsed="false">
      <c r="A2" s="64" t="s">
        <v>2267</v>
      </c>
    </row>
    <row r="3" customFormat="false" ht="15" hidden="false" customHeight="false" outlineLevel="0" collapsed="false">
      <c r="A3" s="3" t="s">
        <v>185</v>
      </c>
      <c r="B3" s="160" t="s">
        <v>189</v>
      </c>
      <c r="C3" s="160" t="s">
        <v>190</v>
      </c>
    </row>
    <row r="4" customFormat="false" ht="15" hidden="false" customHeight="false" outlineLevel="0" collapsed="false">
      <c r="A4" s="3" t="s">
        <v>2268</v>
      </c>
      <c r="B4" s="141" t="n">
        <v>55000</v>
      </c>
      <c r="C4" s="141" t="n">
        <f aca="false">B4*1.1</f>
        <v>60500</v>
      </c>
    </row>
    <row r="5" customFormat="false" ht="15" hidden="false" customHeight="false" outlineLevel="0" collapsed="false">
      <c r="A5" s="3" t="s">
        <v>2269</v>
      </c>
      <c r="B5" s="141" t="n">
        <v>60000</v>
      </c>
      <c r="C5" s="141" t="n">
        <f aca="false">B5*1.1</f>
        <v>66000</v>
      </c>
    </row>
    <row r="6" customFormat="false" ht="15" hidden="false" customHeight="false" outlineLevel="0" collapsed="false">
      <c r="A6" s="3" t="s">
        <v>2270</v>
      </c>
      <c r="B6" s="141" t="n">
        <v>290000</v>
      </c>
      <c r="C6" s="141" t="n">
        <f aca="false">B6*1.1</f>
        <v>319000</v>
      </c>
    </row>
    <row r="9" customFormat="false" ht="15" hidden="false" customHeight="false" outlineLevel="0" collapsed="false">
      <c r="A9" s="64" t="s">
        <v>2271</v>
      </c>
    </row>
    <row r="10" customFormat="false" ht="15" hidden="false" customHeight="false" outlineLevel="0" collapsed="false">
      <c r="A10" s="3" t="s">
        <v>185</v>
      </c>
      <c r="B10" s="160" t="s">
        <v>2272</v>
      </c>
    </row>
    <row r="11" customFormat="false" ht="15" hidden="false" customHeight="false" outlineLevel="0" collapsed="false">
      <c r="A11" s="3" t="s">
        <v>2268</v>
      </c>
      <c r="B11" s="141"/>
    </row>
    <row r="12" customFormat="false" ht="15" hidden="false" customHeight="false" outlineLevel="0" collapsed="false">
      <c r="A12" s="3" t="s">
        <v>2269</v>
      </c>
      <c r="B12" s="141"/>
    </row>
    <row r="13" customFormat="false" ht="15" hidden="false" customHeight="false" outlineLevel="0" collapsed="false">
      <c r="A13" s="3" t="s">
        <v>2270</v>
      </c>
      <c r="B13" s="141"/>
    </row>
    <row r="16" customFormat="false" ht="15" hidden="false" customHeight="false" outlineLevel="0" collapsed="false">
      <c r="A16" s="64" t="s">
        <v>2273</v>
      </c>
    </row>
    <row r="17" customFormat="false" ht="15" hidden="false" customHeight="false" outlineLevel="0" collapsed="false">
      <c r="A17" s="0" t="s">
        <v>2274</v>
      </c>
    </row>
    <row r="18" customFormat="false" ht="15" hidden="false" customHeight="false" outlineLevel="0" collapsed="false">
      <c r="A18" s="0" t="s">
        <v>2275</v>
      </c>
    </row>
    <row r="21" customFormat="false" ht="15" hidden="false" customHeight="false" outlineLevel="0" collapsed="false">
      <c r="A21" s="64" t="s">
        <v>2276</v>
      </c>
    </row>
    <row r="22" customFormat="false" ht="15" hidden="false" customHeight="false" outlineLevel="0" collapsed="false">
      <c r="A22" s="0" t="s">
        <v>2277</v>
      </c>
    </row>
    <row r="23" customFormat="false" ht="15" hidden="false" customHeight="false" outlineLevel="0" collapsed="false">
      <c r="A23" s="2" t="s">
        <v>65</v>
      </c>
      <c r="B23" s="2" t="s">
        <v>2278</v>
      </c>
      <c r="C23" s="2" t="s">
        <v>2279</v>
      </c>
    </row>
    <row r="24" customFormat="false" ht="15" hidden="false" customHeight="false" outlineLevel="0" collapsed="false">
      <c r="A24" s="3" t="s">
        <v>2280</v>
      </c>
      <c r="B24" s="161" t="n">
        <v>0.001</v>
      </c>
      <c r="C24" s="161" t="n">
        <v>0.001</v>
      </c>
    </row>
    <row r="25" customFormat="false" ht="15" hidden="false" customHeight="false" outlineLevel="0" collapsed="false">
      <c r="A25" s="3" t="s">
        <v>2281</v>
      </c>
      <c r="B25" s="161" t="n">
        <v>0.0015</v>
      </c>
      <c r="C25" s="161" t="n">
        <v>0.0015</v>
      </c>
    </row>
    <row r="27" customFormat="false" ht="15" hidden="false" customHeight="false" outlineLevel="0" collapsed="false">
      <c r="A27" s="0" t="s">
        <v>2282</v>
      </c>
    </row>
    <row r="28" customFormat="false" ht="15" hidden="false" customHeight="false" outlineLevel="0" collapsed="false">
      <c r="A28" s="2" t="s">
        <v>65</v>
      </c>
      <c r="B28" s="2" t="s">
        <v>2278</v>
      </c>
      <c r="C28" s="2" t="s">
        <v>2279</v>
      </c>
    </row>
    <row r="29" customFormat="false" ht="15" hidden="false" customHeight="false" outlineLevel="0" collapsed="false">
      <c r="A29" s="3" t="s">
        <v>2280</v>
      </c>
      <c r="B29" s="161" t="n">
        <v>0.003</v>
      </c>
      <c r="C29" s="161" t="n">
        <v>0.003</v>
      </c>
    </row>
    <row r="30" customFormat="false" ht="15" hidden="false" customHeight="false" outlineLevel="0" collapsed="false">
      <c r="A30" s="3" t="s">
        <v>2281</v>
      </c>
      <c r="B30" s="161" t="n">
        <v>0.0045</v>
      </c>
      <c r="C30" s="161" t="n">
        <v>0.0045</v>
      </c>
    </row>
    <row r="32" customFormat="false" ht="15" hidden="false" customHeight="false" outlineLevel="0" collapsed="false">
      <c r="A32" s="0" t="s">
        <v>2283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0" activeCellId="1" sqref="W158:X158 I10"/>
    </sheetView>
  </sheetViews>
  <sheetFormatPr defaultColWidth="8.55078125" defaultRowHeight="15" zeroHeight="false" outlineLevelRow="0" outlineLevelCol="0"/>
  <cols>
    <col collapsed="false" customWidth="true" hidden="false" outlineLevel="0" max="2" min="2" style="0" width="23.57"/>
  </cols>
  <sheetData>
    <row r="1" customFormat="false" ht="15" hidden="false" customHeight="false" outlineLevel="0" collapsed="false">
      <c r="A1" s="0" t="s">
        <v>327</v>
      </c>
      <c r="B1" s="0" t="s">
        <v>328</v>
      </c>
    </row>
    <row r="2" customFormat="false" ht="15" hidden="false" customHeight="false" outlineLevel="0" collapsed="false">
      <c r="B2" s="0" t="s">
        <v>2284</v>
      </c>
    </row>
    <row r="3" customFormat="false" ht="15" hidden="false" customHeight="false" outlineLevel="0" collapsed="false">
      <c r="B3" s="0" t="s">
        <v>2285</v>
      </c>
    </row>
    <row r="4" customFormat="false" ht="15" hidden="false" customHeight="false" outlineLevel="0" collapsed="false">
      <c r="B4" s="0" t="s">
        <v>2270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1" sqref="W158:X158 M15"/>
    </sheetView>
  </sheetViews>
  <sheetFormatPr defaultColWidth="9.15625" defaultRowHeight="15" zeroHeight="false" outlineLevelRow="0" outlineLevelCol="0"/>
  <cols>
    <col collapsed="false" customWidth="true" hidden="false" outlineLevel="0" max="1" min="1" style="0" width="11.14"/>
  </cols>
  <sheetData>
    <row r="1" customFormat="false" ht="15" hidden="false" customHeight="false" outlineLevel="0" collapsed="false">
      <c r="A1" s="0" t="s">
        <v>358</v>
      </c>
      <c r="B1" s="0" t="s">
        <v>359</v>
      </c>
      <c r="E1" s="0" t="s">
        <v>2286</v>
      </c>
    </row>
    <row r="2" customFormat="false" ht="15" hidden="false" customHeight="false" outlineLevel="0" collapsed="false">
      <c r="A2" s="0" t="s">
        <v>324</v>
      </c>
      <c r="B2" s="0" t="s">
        <v>2287</v>
      </c>
    </row>
    <row r="3" customFormat="false" ht="15" hidden="false" customHeight="false" outlineLevel="0" collapsed="false">
      <c r="A3" s="0" t="s">
        <v>325</v>
      </c>
      <c r="B3" s="0" t="s">
        <v>368</v>
      </c>
    </row>
    <row r="4" customFormat="false" ht="15" hidden="false" customHeight="false" outlineLevel="0" collapsed="false">
      <c r="A4" s="0" t="s">
        <v>326</v>
      </c>
      <c r="B4" s="0" t="s">
        <v>2288</v>
      </c>
    </row>
    <row r="5" customFormat="false" ht="15" hidden="false" customHeight="false" outlineLevel="0" collapsed="false">
      <c r="A5" s="0" t="s">
        <v>2289</v>
      </c>
      <c r="B5" s="0" t="s">
        <v>2290</v>
      </c>
    </row>
    <row r="6" customFormat="false" ht="15" hidden="false" customHeight="false" outlineLevel="0" collapsed="false">
      <c r="A6" s="0" t="s">
        <v>2291</v>
      </c>
      <c r="B6" s="0" t="s">
        <v>2292</v>
      </c>
    </row>
    <row r="7" customFormat="false" ht="15" hidden="false" customHeight="false" outlineLevel="0" collapsed="false">
      <c r="A7" s="0" t="s">
        <v>2293</v>
      </c>
      <c r="B7" s="0" t="s">
        <v>2294</v>
      </c>
    </row>
    <row r="8" customFormat="false" ht="15" hidden="false" customHeight="false" outlineLevel="0" collapsed="false">
      <c r="A8" s="0" t="s">
        <v>2295</v>
      </c>
      <c r="B8" s="0" t="s">
        <v>2296</v>
      </c>
    </row>
    <row r="9" customFormat="false" ht="15" hidden="false" customHeight="false" outlineLevel="0" collapsed="false">
      <c r="A9" s="0" t="s">
        <v>2297</v>
      </c>
      <c r="B9" s="0" t="s">
        <v>2298</v>
      </c>
    </row>
    <row r="10" customFormat="false" ht="15" hidden="false" customHeight="false" outlineLevel="0" collapsed="false">
      <c r="A10" s="0" t="s">
        <v>2299</v>
      </c>
      <c r="B10" s="0" t="s">
        <v>2300</v>
      </c>
    </row>
    <row r="11" customFormat="false" ht="15" hidden="false" customHeight="false" outlineLevel="0" collapsed="false">
      <c r="A11" s="0" t="s">
        <v>2301</v>
      </c>
      <c r="B11" s="0" t="s">
        <v>2302</v>
      </c>
    </row>
    <row r="12" customFormat="false" ht="15" hidden="false" customHeight="false" outlineLevel="0" collapsed="false">
      <c r="A12" s="0" t="s">
        <v>2303</v>
      </c>
      <c r="B12" s="0" t="s">
        <v>2304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G1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1" sqref="W158:X158 H8"/>
    </sheetView>
  </sheetViews>
  <sheetFormatPr defaultColWidth="9.15625" defaultRowHeight="15" zeroHeight="false" outlineLevelRow="0" outlineLevelCol="0"/>
  <cols>
    <col collapsed="false" customWidth="true" hidden="false" outlineLevel="0" max="3" min="3" style="0" width="11.71"/>
    <col collapsed="false" customWidth="true" hidden="false" outlineLevel="0" max="4" min="4" style="0" width="11.42"/>
    <col collapsed="false" customWidth="true" hidden="false" outlineLevel="0" max="14" min="14" style="0" width="10"/>
  </cols>
  <sheetData>
    <row r="1" customFormat="false" ht="15" hidden="false" customHeight="false" outlineLevel="0" collapsed="false">
      <c r="A1" s="0" t="s">
        <v>786</v>
      </c>
      <c r="B1" s="0" t="s">
        <v>415</v>
      </c>
      <c r="C1" s="0" t="s">
        <v>359</v>
      </c>
      <c r="D1" s="0" t="s">
        <v>787</v>
      </c>
      <c r="G1" s="0" t="s">
        <v>2305</v>
      </c>
    </row>
    <row r="2" customFormat="false" ht="15" hidden="false" customHeight="false" outlineLevel="0" collapsed="false">
      <c r="A2" s="0" t="s">
        <v>324</v>
      </c>
      <c r="B2" s="0" t="s">
        <v>330</v>
      </c>
      <c r="C2" s="0" t="s">
        <v>2287</v>
      </c>
      <c r="D2" s="0" t="s">
        <v>2306</v>
      </c>
      <c r="G2" s="0" t="s">
        <v>2307</v>
      </c>
    </row>
    <row r="3" customFormat="false" ht="15" hidden="false" customHeight="false" outlineLevel="0" collapsed="false">
      <c r="A3" s="0" t="s">
        <v>324</v>
      </c>
      <c r="B3" s="0" t="s">
        <v>332</v>
      </c>
      <c r="C3" s="0" t="s">
        <v>2287</v>
      </c>
      <c r="D3" s="0" t="s">
        <v>2308</v>
      </c>
      <c r="G3" s="0" t="s">
        <v>2309</v>
      </c>
    </row>
    <row r="4" customFormat="false" ht="15" hidden="false" customHeight="false" outlineLevel="0" collapsed="false">
      <c r="A4" s="0" t="s">
        <v>324</v>
      </c>
      <c r="B4" s="0" t="s">
        <v>334</v>
      </c>
      <c r="C4" s="0" t="s">
        <v>2287</v>
      </c>
      <c r="D4" s="0" t="s">
        <v>2310</v>
      </c>
    </row>
    <row r="5" customFormat="false" ht="15" hidden="false" customHeight="false" outlineLevel="0" collapsed="false">
      <c r="A5" s="0" t="s">
        <v>324</v>
      </c>
      <c r="B5" s="0" t="s">
        <v>335</v>
      </c>
      <c r="C5" s="0" t="s">
        <v>2287</v>
      </c>
      <c r="D5" s="0" t="s">
        <v>2311</v>
      </c>
    </row>
    <row r="6" customFormat="false" ht="15" hidden="false" customHeight="false" outlineLevel="0" collapsed="false">
      <c r="A6" s="0" t="s">
        <v>324</v>
      </c>
      <c r="B6" s="0" t="s">
        <v>336</v>
      </c>
      <c r="C6" s="0" t="s">
        <v>2287</v>
      </c>
      <c r="D6" s="0" t="s">
        <v>2312</v>
      </c>
    </row>
    <row r="7" customFormat="false" ht="15" hidden="false" customHeight="false" outlineLevel="0" collapsed="false">
      <c r="A7" s="0" t="s">
        <v>324</v>
      </c>
      <c r="B7" s="0" t="s">
        <v>337</v>
      </c>
      <c r="C7" s="0" t="s">
        <v>2287</v>
      </c>
      <c r="D7" s="0" t="s">
        <v>2313</v>
      </c>
    </row>
    <row r="8" customFormat="false" ht="15" hidden="false" customHeight="false" outlineLevel="0" collapsed="false">
      <c r="A8" s="0" t="s">
        <v>324</v>
      </c>
      <c r="B8" s="0" t="s">
        <v>338</v>
      </c>
      <c r="C8" s="0" t="s">
        <v>2287</v>
      </c>
      <c r="D8" s="0" t="s">
        <v>2314</v>
      </c>
    </row>
    <row r="9" customFormat="false" ht="15" hidden="false" customHeight="false" outlineLevel="0" collapsed="false">
      <c r="A9" s="0" t="s">
        <v>324</v>
      </c>
      <c r="B9" s="0" t="s">
        <v>339</v>
      </c>
      <c r="C9" s="0" t="s">
        <v>2287</v>
      </c>
      <c r="D9" s="0" t="s">
        <v>2315</v>
      </c>
    </row>
    <row r="10" customFormat="false" ht="15" hidden="false" customHeight="false" outlineLevel="0" collapsed="false">
      <c r="A10" s="0" t="s">
        <v>324</v>
      </c>
      <c r="B10" s="0" t="s">
        <v>340</v>
      </c>
      <c r="C10" s="0" t="s">
        <v>2287</v>
      </c>
      <c r="D10" s="0" t="s">
        <v>2316</v>
      </c>
    </row>
    <row r="11" customFormat="false" ht="15" hidden="false" customHeight="false" outlineLevel="0" collapsed="false">
      <c r="A11" s="0" t="s">
        <v>324</v>
      </c>
      <c r="B11" s="0" t="s">
        <v>341</v>
      </c>
      <c r="C11" s="0" t="s">
        <v>2287</v>
      </c>
      <c r="D11" s="0" t="s">
        <v>2317</v>
      </c>
    </row>
    <row r="12" customFormat="false" ht="15" hidden="false" customHeight="false" outlineLevel="0" collapsed="false">
      <c r="A12" s="0" t="s">
        <v>324</v>
      </c>
      <c r="B12" s="0" t="s">
        <v>342</v>
      </c>
      <c r="C12" s="0" t="s">
        <v>2287</v>
      </c>
      <c r="D12" s="0" t="s">
        <v>2318</v>
      </c>
    </row>
    <row r="13" customFormat="false" ht="15" hidden="false" customHeight="false" outlineLevel="0" collapsed="false">
      <c r="A13" s="0" t="s">
        <v>324</v>
      </c>
      <c r="B13" s="0" t="s">
        <v>2319</v>
      </c>
      <c r="C13" s="0" t="s">
        <v>2287</v>
      </c>
      <c r="D13" s="0" t="s">
        <v>2320</v>
      </c>
    </row>
    <row r="14" customFormat="false" ht="15" hidden="false" customHeight="false" outlineLevel="0" collapsed="false">
      <c r="A14" s="0" t="s">
        <v>324</v>
      </c>
      <c r="B14" s="0" t="s">
        <v>2321</v>
      </c>
      <c r="C14" s="0" t="s">
        <v>2287</v>
      </c>
      <c r="D14" s="0" t="s">
        <v>2322</v>
      </c>
    </row>
    <row r="15" customFormat="false" ht="15" hidden="false" customHeight="false" outlineLevel="0" collapsed="false">
      <c r="A15" s="0" t="s">
        <v>324</v>
      </c>
      <c r="B15" s="0" t="s">
        <v>2323</v>
      </c>
      <c r="C15" s="0" t="s">
        <v>2287</v>
      </c>
      <c r="D15" s="0" t="s">
        <v>2324</v>
      </c>
    </row>
    <row r="16" customFormat="false" ht="15" hidden="false" customHeight="false" outlineLevel="0" collapsed="false">
      <c r="A16" s="0" t="s">
        <v>324</v>
      </c>
      <c r="B16" s="0" t="s">
        <v>2325</v>
      </c>
      <c r="C16" s="0" t="s">
        <v>2287</v>
      </c>
      <c r="D16" s="0" t="s">
        <v>2326</v>
      </c>
    </row>
    <row r="17" customFormat="false" ht="15" hidden="false" customHeight="false" outlineLevel="0" collapsed="false">
      <c r="A17" s="0" t="s">
        <v>325</v>
      </c>
      <c r="B17" s="0" t="s">
        <v>343</v>
      </c>
      <c r="C17" s="0" t="s">
        <v>368</v>
      </c>
      <c r="D17" s="0" t="s">
        <v>2327</v>
      </c>
    </row>
    <row r="18" customFormat="false" ht="15" hidden="false" customHeight="false" outlineLevel="0" collapsed="false">
      <c r="A18" s="0" t="s">
        <v>325</v>
      </c>
      <c r="B18" s="0" t="s">
        <v>344</v>
      </c>
      <c r="C18" s="0" t="s">
        <v>368</v>
      </c>
      <c r="D18" s="0" t="s">
        <v>2328</v>
      </c>
    </row>
    <row r="19" customFormat="false" ht="15" hidden="false" customHeight="false" outlineLevel="0" collapsed="false">
      <c r="A19" s="0" t="s">
        <v>325</v>
      </c>
      <c r="B19" s="0" t="s">
        <v>345</v>
      </c>
      <c r="C19" s="0" t="s">
        <v>368</v>
      </c>
      <c r="D19" s="0" t="s">
        <v>2329</v>
      </c>
    </row>
    <row r="20" customFormat="false" ht="15" hidden="false" customHeight="false" outlineLevel="0" collapsed="false">
      <c r="A20" s="0" t="s">
        <v>325</v>
      </c>
      <c r="B20" s="0" t="s">
        <v>346</v>
      </c>
      <c r="C20" s="0" t="s">
        <v>368</v>
      </c>
      <c r="D20" s="0" t="s">
        <v>2330</v>
      </c>
    </row>
    <row r="21" customFormat="false" ht="15" hidden="false" customHeight="false" outlineLevel="0" collapsed="false">
      <c r="A21" s="0" t="s">
        <v>325</v>
      </c>
      <c r="B21" s="0" t="s">
        <v>347</v>
      </c>
      <c r="C21" s="0" t="s">
        <v>368</v>
      </c>
      <c r="D21" s="0" t="s">
        <v>2331</v>
      </c>
    </row>
    <row r="22" customFormat="false" ht="15" hidden="false" customHeight="false" outlineLevel="0" collapsed="false">
      <c r="A22" s="0" t="s">
        <v>325</v>
      </c>
      <c r="B22" s="0" t="s">
        <v>348</v>
      </c>
      <c r="C22" s="0" t="s">
        <v>368</v>
      </c>
      <c r="D22" s="0" t="s">
        <v>2332</v>
      </c>
    </row>
    <row r="23" customFormat="false" ht="15" hidden="false" customHeight="false" outlineLevel="0" collapsed="false">
      <c r="A23" s="0" t="s">
        <v>325</v>
      </c>
      <c r="B23" s="0" t="s">
        <v>349</v>
      </c>
      <c r="C23" s="0" t="s">
        <v>368</v>
      </c>
      <c r="D23" s="0" t="s">
        <v>2333</v>
      </c>
    </row>
    <row r="24" customFormat="false" ht="15" hidden="false" customHeight="false" outlineLevel="0" collapsed="false">
      <c r="A24" s="0" t="s">
        <v>326</v>
      </c>
      <c r="B24" s="0" t="s">
        <v>355</v>
      </c>
      <c r="C24" s="0" t="s">
        <v>2288</v>
      </c>
      <c r="D24" s="0" t="s">
        <v>2334</v>
      </c>
    </row>
    <row r="25" customFormat="false" ht="15" hidden="false" customHeight="false" outlineLevel="0" collapsed="false">
      <c r="A25" s="0" t="s">
        <v>326</v>
      </c>
      <c r="B25" s="0" t="s">
        <v>356</v>
      </c>
      <c r="C25" s="0" t="s">
        <v>2288</v>
      </c>
      <c r="D25" s="0" t="s">
        <v>2335</v>
      </c>
    </row>
    <row r="26" customFormat="false" ht="15" hidden="false" customHeight="false" outlineLevel="0" collapsed="false">
      <c r="A26" s="0" t="s">
        <v>326</v>
      </c>
      <c r="B26" s="0" t="s">
        <v>357</v>
      </c>
      <c r="C26" s="0" t="s">
        <v>2288</v>
      </c>
      <c r="D26" s="0" t="s">
        <v>2336</v>
      </c>
    </row>
    <row r="27" customFormat="false" ht="15" hidden="false" customHeight="false" outlineLevel="0" collapsed="false">
      <c r="A27" s="0" t="s">
        <v>326</v>
      </c>
      <c r="B27" s="0" t="s">
        <v>2337</v>
      </c>
      <c r="C27" s="0" t="s">
        <v>2288</v>
      </c>
      <c r="D27" s="0" t="s">
        <v>2338</v>
      </c>
    </row>
    <row r="28" customFormat="false" ht="15" hidden="false" customHeight="false" outlineLevel="0" collapsed="false">
      <c r="A28" s="0" t="s">
        <v>326</v>
      </c>
      <c r="B28" s="0" t="s">
        <v>2339</v>
      </c>
      <c r="C28" s="0" t="s">
        <v>2288</v>
      </c>
      <c r="D28" s="0" t="s">
        <v>2340</v>
      </c>
    </row>
    <row r="29" customFormat="false" ht="15" hidden="false" customHeight="false" outlineLevel="0" collapsed="false">
      <c r="A29" s="0" t="s">
        <v>326</v>
      </c>
      <c r="B29" s="0" t="s">
        <v>2341</v>
      </c>
      <c r="C29" s="0" t="s">
        <v>2288</v>
      </c>
      <c r="D29" s="0" t="s">
        <v>2342</v>
      </c>
    </row>
    <row r="30" customFormat="false" ht="15" hidden="false" customHeight="false" outlineLevel="0" collapsed="false">
      <c r="A30" s="0" t="s">
        <v>326</v>
      </c>
      <c r="B30" s="0" t="s">
        <v>2343</v>
      </c>
      <c r="C30" s="0" t="s">
        <v>2288</v>
      </c>
      <c r="D30" s="0" t="s">
        <v>2344</v>
      </c>
    </row>
    <row r="31" customFormat="false" ht="15" hidden="false" customHeight="false" outlineLevel="0" collapsed="false">
      <c r="A31" s="0" t="s">
        <v>326</v>
      </c>
      <c r="B31" s="0" t="s">
        <v>2345</v>
      </c>
      <c r="C31" s="0" t="s">
        <v>2288</v>
      </c>
      <c r="D31" s="0" t="s">
        <v>2346</v>
      </c>
    </row>
    <row r="32" customFormat="false" ht="15" hidden="false" customHeight="false" outlineLevel="0" collapsed="false">
      <c r="A32" s="0" t="s">
        <v>2289</v>
      </c>
      <c r="B32" s="0" t="s">
        <v>2347</v>
      </c>
      <c r="C32" s="0" t="s">
        <v>2290</v>
      </c>
      <c r="D32" s="0" t="s">
        <v>2348</v>
      </c>
    </row>
    <row r="33" customFormat="false" ht="15" hidden="false" customHeight="false" outlineLevel="0" collapsed="false">
      <c r="A33" s="0" t="s">
        <v>2289</v>
      </c>
      <c r="B33" s="0" t="s">
        <v>2349</v>
      </c>
      <c r="C33" s="0" t="s">
        <v>2290</v>
      </c>
      <c r="D33" s="0" t="s">
        <v>2350</v>
      </c>
    </row>
    <row r="34" customFormat="false" ht="15" hidden="false" customHeight="false" outlineLevel="0" collapsed="false">
      <c r="A34" s="0" t="s">
        <v>2289</v>
      </c>
      <c r="B34" s="0" t="s">
        <v>2351</v>
      </c>
      <c r="C34" s="0" t="s">
        <v>2290</v>
      </c>
      <c r="D34" s="0" t="s">
        <v>2352</v>
      </c>
    </row>
    <row r="35" customFormat="false" ht="15" hidden="false" customHeight="false" outlineLevel="0" collapsed="false">
      <c r="A35" s="0" t="s">
        <v>2289</v>
      </c>
      <c r="B35" s="0" t="s">
        <v>2353</v>
      </c>
      <c r="C35" s="0" t="s">
        <v>2290</v>
      </c>
      <c r="D35" s="0" t="s">
        <v>2354</v>
      </c>
    </row>
    <row r="36" customFormat="false" ht="15" hidden="false" customHeight="false" outlineLevel="0" collapsed="false">
      <c r="A36" s="0" t="s">
        <v>2289</v>
      </c>
      <c r="B36" s="0" t="s">
        <v>2355</v>
      </c>
      <c r="C36" s="0" t="s">
        <v>2290</v>
      </c>
      <c r="D36" s="0" t="s">
        <v>2356</v>
      </c>
    </row>
    <row r="37" customFormat="false" ht="15" hidden="false" customHeight="false" outlineLevel="0" collapsed="false">
      <c r="A37" s="0" t="s">
        <v>2289</v>
      </c>
      <c r="B37" s="0" t="s">
        <v>2357</v>
      </c>
      <c r="C37" s="0" t="s">
        <v>2290</v>
      </c>
      <c r="D37" s="0" t="s">
        <v>2358</v>
      </c>
    </row>
    <row r="38" customFormat="false" ht="15" hidden="false" customHeight="false" outlineLevel="0" collapsed="false">
      <c r="A38" s="0" t="s">
        <v>2289</v>
      </c>
      <c r="B38" s="0" t="s">
        <v>2359</v>
      </c>
      <c r="C38" s="0" t="s">
        <v>2290</v>
      </c>
      <c r="D38" s="0" t="s">
        <v>2360</v>
      </c>
    </row>
    <row r="39" customFormat="false" ht="15" hidden="false" customHeight="false" outlineLevel="0" collapsed="false">
      <c r="A39" s="0" t="s">
        <v>2289</v>
      </c>
      <c r="B39" s="0" t="s">
        <v>2361</v>
      </c>
      <c r="C39" s="0" t="s">
        <v>2290</v>
      </c>
      <c r="D39" s="0" t="s">
        <v>2362</v>
      </c>
    </row>
    <row r="40" customFormat="false" ht="15" hidden="false" customHeight="false" outlineLevel="0" collapsed="false">
      <c r="A40" s="0" t="s">
        <v>2289</v>
      </c>
      <c r="B40" s="0" t="s">
        <v>2363</v>
      </c>
      <c r="C40" s="0" t="s">
        <v>2290</v>
      </c>
      <c r="D40" s="0" t="s">
        <v>2364</v>
      </c>
    </row>
    <row r="41" customFormat="false" ht="15" hidden="false" customHeight="false" outlineLevel="0" collapsed="false">
      <c r="A41" s="0" t="s">
        <v>2289</v>
      </c>
      <c r="B41" s="0" t="s">
        <v>2365</v>
      </c>
      <c r="C41" s="0" t="s">
        <v>2290</v>
      </c>
      <c r="D41" s="0" t="s">
        <v>2366</v>
      </c>
    </row>
    <row r="42" customFormat="false" ht="15" hidden="false" customHeight="false" outlineLevel="0" collapsed="false">
      <c r="A42" s="0" t="s">
        <v>2289</v>
      </c>
      <c r="B42" s="0" t="s">
        <v>2367</v>
      </c>
      <c r="C42" s="0" t="s">
        <v>2290</v>
      </c>
      <c r="D42" s="0" t="s">
        <v>2368</v>
      </c>
    </row>
    <row r="43" customFormat="false" ht="15" hidden="false" customHeight="false" outlineLevel="0" collapsed="false">
      <c r="A43" s="0" t="s">
        <v>2289</v>
      </c>
      <c r="B43" s="0" t="s">
        <v>2369</v>
      </c>
      <c r="C43" s="0" t="s">
        <v>2290</v>
      </c>
      <c r="D43" s="0" t="s">
        <v>2370</v>
      </c>
    </row>
    <row r="44" customFormat="false" ht="15" hidden="false" customHeight="false" outlineLevel="0" collapsed="false">
      <c r="A44" s="0" t="s">
        <v>2289</v>
      </c>
      <c r="B44" s="0" t="s">
        <v>2371</v>
      </c>
      <c r="C44" s="0" t="s">
        <v>2290</v>
      </c>
      <c r="D44" s="0" t="s">
        <v>2372</v>
      </c>
    </row>
    <row r="45" customFormat="false" ht="15" hidden="false" customHeight="false" outlineLevel="0" collapsed="false">
      <c r="A45" s="0" t="s">
        <v>2289</v>
      </c>
      <c r="B45" s="0" t="s">
        <v>2373</v>
      </c>
      <c r="C45" s="0" t="s">
        <v>2290</v>
      </c>
      <c r="D45" s="0" t="s">
        <v>2374</v>
      </c>
    </row>
    <row r="46" customFormat="false" ht="15" hidden="false" customHeight="false" outlineLevel="0" collapsed="false">
      <c r="A46" s="0" t="s">
        <v>2289</v>
      </c>
      <c r="B46" s="0" t="s">
        <v>2375</v>
      </c>
      <c r="C46" s="0" t="s">
        <v>2290</v>
      </c>
      <c r="D46" s="0" t="s">
        <v>2376</v>
      </c>
    </row>
    <row r="47" customFormat="false" ht="15" hidden="false" customHeight="false" outlineLevel="0" collapsed="false">
      <c r="A47" s="0" t="s">
        <v>2289</v>
      </c>
      <c r="B47" s="0" t="s">
        <v>2377</v>
      </c>
      <c r="C47" s="0" t="s">
        <v>2290</v>
      </c>
      <c r="D47" s="0" t="s">
        <v>2378</v>
      </c>
    </row>
    <row r="48" customFormat="false" ht="15" hidden="false" customHeight="false" outlineLevel="0" collapsed="false">
      <c r="A48" s="0" t="s">
        <v>2289</v>
      </c>
      <c r="B48" s="0" t="s">
        <v>2379</v>
      </c>
      <c r="C48" s="0" t="s">
        <v>2290</v>
      </c>
      <c r="D48" s="0" t="s">
        <v>2380</v>
      </c>
    </row>
    <row r="49" customFormat="false" ht="15" hidden="false" customHeight="false" outlineLevel="0" collapsed="false">
      <c r="A49" s="0" t="s">
        <v>2289</v>
      </c>
      <c r="B49" s="0" t="s">
        <v>2381</v>
      </c>
      <c r="C49" s="0" t="s">
        <v>2290</v>
      </c>
      <c r="D49" s="0" t="s">
        <v>2382</v>
      </c>
    </row>
    <row r="50" customFormat="false" ht="15" hidden="false" customHeight="false" outlineLevel="0" collapsed="false">
      <c r="A50" s="0" t="s">
        <v>2289</v>
      </c>
      <c r="B50" s="0" t="s">
        <v>2383</v>
      </c>
      <c r="C50" s="0" t="s">
        <v>2290</v>
      </c>
      <c r="D50" s="0" t="s">
        <v>2384</v>
      </c>
    </row>
    <row r="51" customFormat="false" ht="15" hidden="false" customHeight="false" outlineLevel="0" collapsed="false">
      <c r="A51" s="0" t="s">
        <v>2289</v>
      </c>
      <c r="B51" s="0" t="s">
        <v>2385</v>
      </c>
      <c r="C51" s="0" t="s">
        <v>2290</v>
      </c>
      <c r="D51" s="0" t="s">
        <v>2386</v>
      </c>
    </row>
    <row r="52" customFormat="false" ht="15" hidden="false" customHeight="false" outlineLevel="0" collapsed="false">
      <c r="A52" s="0" t="s">
        <v>2289</v>
      </c>
      <c r="B52" s="0" t="s">
        <v>2387</v>
      </c>
      <c r="C52" s="0" t="s">
        <v>2290</v>
      </c>
      <c r="D52" s="0" t="s">
        <v>2388</v>
      </c>
    </row>
    <row r="53" customFormat="false" ht="15" hidden="false" customHeight="false" outlineLevel="0" collapsed="false">
      <c r="A53" s="0" t="s">
        <v>2291</v>
      </c>
      <c r="B53" s="0" t="s">
        <v>2389</v>
      </c>
      <c r="C53" s="0" t="s">
        <v>2292</v>
      </c>
      <c r="D53" s="0" t="s">
        <v>2390</v>
      </c>
    </row>
    <row r="54" customFormat="false" ht="15" hidden="false" customHeight="false" outlineLevel="0" collapsed="false">
      <c r="A54" s="0" t="s">
        <v>2291</v>
      </c>
      <c r="B54" s="0" t="s">
        <v>2391</v>
      </c>
      <c r="C54" s="0" t="s">
        <v>2292</v>
      </c>
      <c r="D54" s="0" t="s">
        <v>2392</v>
      </c>
    </row>
    <row r="55" customFormat="false" ht="15" hidden="false" customHeight="false" outlineLevel="0" collapsed="false">
      <c r="A55" s="0" t="s">
        <v>2291</v>
      </c>
      <c r="B55" s="0" t="s">
        <v>2393</v>
      </c>
      <c r="C55" s="0" t="s">
        <v>2292</v>
      </c>
      <c r="D55" s="0" t="s">
        <v>2394</v>
      </c>
    </row>
    <row r="56" customFormat="false" ht="15" hidden="false" customHeight="false" outlineLevel="0" collapsed="false">
      <c r="A56" s="0" t="s">
        <v>2291</v>
      </c>
      <c r="B56" s="0" t="s">
        <v>2395</v>
      </c>
      <c r="C56" s="0" t="s">
        <v>2292</v>
      </c>
      <c r="D56" s="0" t="s">
        <v>2396</v>
      </c>
    </row>
    <row r="57" customFormat="false" ht="15" hidden="false" customHeight="false" outlineLevel="0" collapsed="false">
      <c r="A57" s="0" t="s">
        <v>2291</v>
      </c>
      <c r="B57" s="0" t="s">
        <v>2397</v>
      </c>
      <c r="C57" s="0" t="s">
        <v>2292</v>
      </c>
      <c r="D57" s="0" t="s">
        <v>2398</v>
      </c>
    </row>
    <row r="58" customFormat="false" ht="15" hidden="false" customHeight="false" outlineLevel="0" collapsed="false">
      <c r="A58" s="0" t="s">
        <v>2291</v>
      </c>
      <c r="B58" s="0" t="s">
        <v>2399</v>
      </c>
      <c r="C58" s="0" t="s">
        <v>2292</v>
      </c>
      <c r="D58" s="0" t="s">
        <v>2400</v>
      </c>
    </row>
    <row r="59" customFormat="false" ht="15" hidden="false" customHeight="false" outlineLevel="0" collapsed="false">
      <c r="A59" s="0" t="s">
        <v>2291</v>
      </c>
      <c r="B59" s="0" t="s">
        <v>2401</v>
      </c>
      <c r="C59" s="0" t="s">
        <v>2292</v>
      </c>
      <c r="D59" s="0" t="s">
        <v>2402</v>
      </c>
    </row>
    <row r="60" customFormat="false" ht="15" hidden="false" customHeight="false" outlineLevel="0" collapsed="false">
      <c r="A60" s="0" t="s">
        <v>2291</v>
      </c>
      <c r="B60" s="0" t="s">
        <v>2403</v>
      </c>
      <c r="C60" s="0" t="s">
        <v>2292</v>
      </c>
      <c r="D60" s="0" t="s">
        <v>2404</v>
      </c>
    </row>
    <row r="61" customFormat="false" ht="15" hidden="false" customHeight="false" outlineLevel="0" collapsed="false">
      <c r="A61" s="0" t="s">
        <v>2291</v>
      </c>
      <c r="B61" s="0" t="s">
        <v>2405</v>
      </c>
      <c r="C61" s="0" t="s">
        <v>2292</v>
      </c>
      <c r="D61" s="0" t="s">
        <v>2406</v>
      </c>
    </row>
    <row r="62" customFormat="false" ht="15" hidden="false" customHeight="false" outlineLevel="0" collapsed="false">
      <c r="A62" s="0" t="s">
        <v>2291</v>
      </c>
      <c r="B62" s="0" t="s">
        <v>2407</v>
      </c>
      <c r="C62" s="0" t="s">
        <v>2292</v>
      </c>
      <c r="D62" s="0" t="s">
        <v>2408</v>
      </c>
    </row>
    <row r="63" customFormat="false" ht="15" hidden="false" customHeight="false" outlineLevel="0" collapsed="false">
      <c r="A63" s="0" t="s">
        <v>2291</v>
      </c>
      <c r="B63" s="0" t="s">
        <v>2409</v>
      </c>
      <c r="C63" s="0" t="s">
        <v>2292</v>
      </c>
      <c r="D63" s="0" t="s">
        <v>2410</v>
      </c>
    </row>
    <row r="64" customFormat="false" ht="15" hidden="false" customHeight="false" outlineLevel="0" collapsed="false">
      <c r="A64" s="0" t="s">
        <v>2291</v>
      </c>
      <c r="B64" s="0" t="s">
        <v>2411</v>
      </c>
      <c r="C64" s="0" t="s">
        <v>2292</v>
      </c>
      <c r="D64" s="0" t="s">
        <v>2412</v>
      </c>
    </row>
    <row r="65" customFormat="false" ht="15" hidden="false" customHeight="false" outlineLevel="0" collapsed="false">
      <c r="A65" s="0" t="s">
        <v>2291</v>
      </c>
      <c r="B65" s="0" t="s">
        <v>2413</v>
      </c>
      <c r="C65" s="0" t="s">
        <v>2292</v>
      </c>
      <c r="D65" s="0" t="s">
        <v>2414</v>
      </c>
    </row>
    <row r="66" customFormat="false" ht="15" hidden="false" customHeight="false" outlineLevel="0" collapsed="false">
      <c r="A66" s="0" t="s">
        <v>2291</v>
      </c>
      <c r="B66" s="0" t="s">
        <v>2415</v>
      </c>
      <c r="C66" s="0" t="s">
        <v>2292</v>
      </c>
      <c r="D66" s="0" t="s">
        <v>2416</v>
      </c>
    </row>
    <row r="67" customFormat="false" ht="15" hidden="false" customHeight="false" outlineLevel="0" collapsed="false">
      <c r="A67" s="0" t="s">
        <v>2291</v>
      </c>
      <c r="B67" s="0" t="s">
        <v>2417</v>
      </c>
      <c r="C67" s="0" t="s">
        <v>2292</v>
      </c>
      <c r="D67" s="0" t="s">
        <v>2418</v>
      </c>
    </row>
    <row r="68" customFormat="false" ht="15" hidden="false" customHeight="false" outlineLevel="0" collapsed="false">
      <c r="A68" s="0" t="s">
        <v>2291</v>
      </c>
      <c r="B68" s="0" t="s">
        <v>2419</v>
      </c>
      <c r="C68" s="0" t="s">
        <v>2292</v>
      </c>
      <c r="D68" s="0" t="s">
        <v>2420</v>
      </c>
    </row>
    <row r="69" customFormat="false" ht="15" hidden="false" customHeight="false" outlineLevel="0" collapsed="false">
      <c r="A69" s="0" t="s">
        <v>2293</v>
      </c>
      <c r="B69" s="0" t="s">
        <v>2421</v>
      </c>
      <c r="C69" s="0" t="s">
        <v>2294</v>
      </c>
      <c r="D69" s="0" t="s">
        <v>2422</v>
      </c>
    </row>
    <row r="70" customFormat="false" ht="15" hidden="false" customHeight="false" outlineLevel="0" collapsed="false">
      <c r="A70" s="0" t="s">
        <v>2293</v>
      </c>
      <c r="B70" s="0" t="s">
        <v>2423</v>
      </c>
      <c r="C70" s="0" t="s">
        <v>2294</v>
      </c>
      <c r="D70" s="0" t="s">
        <v>2424</v>
      </c>
    </row>
    <row r="71" customFormat="false" ht="15" hidden="false" customHeight="false" outlineLevel="0" collapsed="false">
      <c r="A71" s="0" t="s">
        <v>2293</v>
      </c>
      <c r="B71" s="0" t="s">
        <v>2425</v>
      </c>
      <c r="C71" s="0" t="s">
        <v>2294</v>
      </c>
      <c r="D71" s="0" t="s">
        <v>2426</v>
      </c>
    </row>
    <row r="72" customFormat="false" ht="15" hidden="false" customHeight="false" outlineLevel="0" collapsed="false">
      <c r="A72" s="0" t="s">
        <v>2293</v>
      </c>
      <c r="B72" s="0" t="s">
        <v>2427</v>
      </c>
      <c r="C72" s="0" t="s">
        <v>2294</v>
      </c>
      <c r="D72" s="0" t="s">
        <v>2428</v>
      </c>
    </row>
    <row r="73" customFormat="false" ht="15" hidden="false" customHeight="false" outlineLevel="0" collapsed="false">
      <c r="A73" s="0" t="s">
        <v>2293</v>
      </c>
      <c r="B73" s="0" t="s">
        <v>2429</v>
      </c>
      <c r="C73" s="0" t="s">
        <v>2294</v>
      </c>
      <c r="D73" s="0" t="s">
        <v>2430</v>
      </c>
    </row>
    <row r="74" customFormat="false" ht="15" hidden="false" customHeight="false" outlineLevel="0" collapsed="false">
      <c r="A74" s="0" t="s">
        <v>2295</v>
      </c>
      <c r="B74" s="0" t="s">
        <v>2431</v>
      </c>
      <c r="C74" s="0" t="s">
        <v>2296</v>
      </c>
      <c r="D74" s="0" t="s">
        <v>2432</v>
      </c>
    </row>
    <row r="75" customFormat="false" ht="15" hidden="false" customHeight="false" outlineLevel="0" collapsed="false">
      <c r="A75" s="0" t="s">
        <v>2295</v>
      </c>
      <c r="B75" s="0" t="s">
        <v>2433</v>
      </c>
      <c r="C75" s="0" t="s">
        <v>2296</v>
      </c>
      <c r="D75" s="0" t="s">
        <v>2434</v>
      </c>
    </row>
    <row r="76" customFormat="false" ht="15" hidden="false" customHeight="false" outlineLevel="0" collapsed="false">
      <c r="A76" s="0" t="s">
        <v>2295</v>
      </c>
      <c r="B76" s="0" t="s">
        <v>2435</v>
      </c>
      <c r="C76" s="0" t="s">
        <v>2296</v>
      </c>
      <c r="D76" s="0" t="s">
        <v>2436</v>
      </c>
    </row>
    <row r="77" customFormat="false" ht="15" hidden="false" customHeight="false" outlineLevel="0" collapsed="false">
      <c r="A77" s="0" t="s">
        <v>2295</v>
      </c>
      <c r="B77" s="0" t="s">
        <v>2437</v>
      </c>
      <c r="C77" s="0" t="s">
        <v>2296</v>
      </c>
      <c r="D77" s="0" t="s">
        <v>2438</v>
      </c>
    </row>
    <row r="78" customFormat="false" ht="15" hidden="false" customHeight="false" outlineLevel="0" collapsed="false">
      <c r="A78" s="0" t="s">
        <v>2295</v>
      </c>
      <c r="B78" s="0" t="s">
        <v>2439</v>
      </c>
      <c r="C78" s="0" t="s">
        <v>2296</v>
      </c>
      <c r="D78" s="0" t="s">
        <v>2440</v>
      </c>
    </row>
    <row r="79" customFormat="false" ht="15" hidden="false" customHeight="false" outlineLevel="0" collapsed="false">
      <c r="A79" s="0" t="s">
        <v>2295</v>
      </c>
      <c r="B79" s="0" t="s">
        <v>2441</v>
      </c>
      <c r="C79" s="0" t="s">
        <v>2296</v>
      </c>
      <c r="D79" s="0" t="s">
        <v>2442</v>
      </c>
    </row>
    <row r="80" customFormat="false" ht="15" hidden="false" customHeight="false" outlineLevel="0" collapsed="false">
      <c r="A80" s="0" t="s">
        <v>2295</v>
      </c>
      <c r="B80" s="0" t="s">
        <v>2443</v>
      </c>
      <c r="C80" s="0" t="s">
        <v>2296</v>
      </c>
      <c r="D80" s="0" t="s">
        <v>2444</v>
      </c>
    </row>
    <row r="81" customFormat="false" ht="15" hidden="false" customHeight="false" outlineLevel="0" collapsed="false">
      <c r="A81" s="0" t="s">
        <v>2295</v>
      </c>
      <c r="B81" s="0" t="s">
        <v>2445</v>
      </c>
      <c r="C81" s="0" t="s">
        <v>2296</v>
      </c>
      <c r="D81" s="0" t="s">
        <v>2446</v>
      </c>
    </row>
    <row r="82" customFormat="false" ht="15" hidden="false" customHeight="false" outlineLevel="0" collapsed="false">
      <c r="A82" s="0" t="s">
        <v>2295</v>
      </c>
      <c r="B82" s="0" t="s">
        <v>2447</v>
      </c>
      <c r="C82" s="0" t="s">
        <v>2296</v>
      </c>
      <c r="D82" s="0" t="s">
        <v>2448</v>
      </c>
    </row>
    <row r="83" customFormat="false" ht="15" hidden="false" customHeight="false" outlineLevel="0" collapsed="false">
      <c r="A83" s="0" t="s">
        <v>2295</v>
      </c>
      <c r="B83" s="0" t="s">
        <v>2449</v>
      </c>
      <c r="C83" s="0" t="s">
        <v>2296</v>
      </c>
      <c r="D83" s="0" t="s">
        <v>2450</v>
      </c>
    </row>
    <row r="84" customFormat="false" ht="15" hidden="false" customHeight="false" outlineLevel="0" collapsed="false">
      <c r="A84" s="0" t="s">
        <v>2297</v>
      </c>
      <c r="B84" s="0" t="s">
        <v>2451</v>
      </c>
      <c r="C84" s="0" t="s">
        <v>2298</v>
      </c>
      <c r="D84" s="0" t="s">
        <v>2452</v>
      </c>
    </row>
    <row r="85" customFormat="false" ht="15" hidden="false" customHeight="false" outlineLevel="0" collapsed="false">
      <c r="A85" s="0" t="s">
        <v>2297</v>
      </c>
      <c r="B85" s="0" t="s">
        <v>2453</v>
      </c>
      <c r="C85" s="0" t="s">
        <v>2298</v>
      </c>
      <c r="D85" s="0" t="s">
        <v>2454</v>
      </c>
    </row>
    <row r="86" customFormat="false" ht="15" hidden="false" customHeight="false" outlineLevel="0" collapsed="false">
      <c r="A86" s="0" t="s">
        <v>2297</v>
      </c>
      <c r="B86" s="0" t="s">
        <v>2455</v>
      </c>
      <c r="C86" s="0" t="s">
        <v>2298</v>
      </c>
      <c r="D86" s="0" t="s">
        <v>2456</v>
      </c>
    </row>
    <row r="87" customFormat="false" ht="15" hidden="false" customHeight="false" outlineLevel="0" collapsed="false">
      <c r="A87" s="0" t="s">
        <v>2297</v>
      </c>
      <c r="B87" s="0" t="s">
        <v>2457</v>
      </c>
      <c r="C87" s="0" t="s">
        <v>2298</v>
      </c>
      <c r="D87" s="0" t="s">
        <v>2458</v>
      </c>
    </row>
    <row r="88" customFormat="false" ht="15" hidden="false" customHeight="false" outlineLevel="0" collapsed="false">
      <c r="A88" s="0" t="s">
        <v>2297</v>
      </c>
      <c r="B88" s="0" t="s">
        <v>2459</v>
      </c>
      <c r="C88" s="0" t="s">
        <v>2298</v>
      </c>
      <c r="D88" s="0" t="s">
        <v>2460</v>
      </c>
    </row>
    <row r="89" customFormat="false" ht="15" hidden="false" customHeight="false" outlineLevel="0" collapsed="false">
      <c r="A89" s="0" t="s">
        <v>2297</v>
      </c>
      <c r="B89" s="0" t="s">
        <v>2461</v>
      </c>
      <c r="C89" s="0" t="s">
        <v>2298</v>
      </c>
      <c r="D89" s="0" t="s">
        <v>2462</v>
      </c>
    </row>
    <row r="90" customFormat="false" ht="15" hidden="false" customHeight="false" outlineLevel="0" collapsed="false">
      <c r="A90" s="0" t="s">
        <v>2297</v>
      </c>
      <c r="B90" s="0" t="s">
        <v>2463</v>
      </c>
      <c r="C90" s="0" t="s">
        <v>2298</v>
      </c>
      <c r="D90" s="0" t="s">
        <v>2464</v>
      </c>
    </row>
    <row r="91" customFormat="false" ht="15" hidden="false" customHeight="false" outlineLevel="0" collapsed="false">
      <c r="A91" s="0" t="s">
        <v>2297</v>
      </c>
      <c r="B91" s="0" t="s">
        <v>2465</v>
      </c>
      <c r="C91" s="0" t="s">
        <v>2298</v>
      </c>
      <c r="D91" s="0" t="s">
        <v>2466</v>
      </c>
    </row>
    <row r="92" customFormat="false" ht="15" hidden="false" customHeight="false" outlineLevel="0" collapsed="false">
      <c r="A92" s="0" t="s">
        <v>2297</v>
      </c>
      <c r="B92" s="0" t="s">
        <v>2467</v>
      </c>
      <c r="C92" s="0" t="s">
        <v>2298</v>
      </c>
      <c r="D92" s="0" t="s">
        <v>2468</v>
      </c>
    </row>
    <row r="93" customFormat="false" ht="15" hidden="false" customHeight="false" outlineLevel="0" collapsed="false">
      <c r="A93" s="0" t="s">
        <v>2297</v>
      </c>
      <c r="B93" s="0" t="s">
        <v>2469</v>
      </c>
      <c r="C93" s="0" t="s">
        <v>2298</v>
      </c>
      <c r="D93" s="0" t="s">
        <v>2470</v>
      </c>
    </row>
    <row r="94" customFormat="false" ht="15" hidden="false" customHeight="false" outlineLevel="0" collapsed="false">
      <c r="A94" s="0" t="s">
        <v>2297</v>
      </c>
      <c r="B94" s="0" t="s">
        <v>2471</v>
      </c>
      <c r="C94" s="0" t="s">
        <v>2298</v>
      </c>
      <c r="D94" s="0" t="s">
        <v>2472</v>
      </c>
    </row>
    <row r="95" customFormat="false" ht="15" hidden="false" customHeight="false" outlineLevel="0" collapsed="false">
      <c r="A95" s="0" t="s">
        <v>2297</v>
      </c>
      <c r="B95" s="0" t="s">
        <v>2473</v>
      </c>
      <c r="C95" s="0" t="s">
        <v>2298</v>
      </c>
      <c r="D95" s="0" t="s">
        <v>2474</v>
      </c>
    </row>
    <row r="96" customFormat="false" ht="15" hidden="false" customHeight="false" outlineLevel="0" collapsed="false">
      <c r="A96" s="0" t="s">
        <v>2297</v>
      </c>
      <c r="B96" s="0" t="s">
        <v>2475</v>
      </c>
      <c r="C96" s="0" t="s">
        <v>2298</v>
      </c>
      <c r="D96" s="0" t="s">
        <v>2476</v>
      </c>
    </row>
    <row r="97" customFormat="false" ht="15" hidden="false" customHeight="false" outlineLevel="0" collapsed="false">
      <c r="A97" s="0" t="s">
        <v>2297</v>
      </c>
      <c r="B97" s="0" t="s">
        <v>2477</v>
      </c>
      <c r="C97" s="0" t="s">
        <v>2298</v>
      </c>
      <c r="D97" s="0" t="s">
        <v>2478</v>
      </c>
    </row>
    <row r="98" customFormat="false" ht="15" hidden="false" customHeight="false" outlineLevel="0" collapsed="false">
      <c r="A98" s="0" t="s">
        <v>2299</v>
      </c>
      <c r="B98" s="0" t="s">
        <v>2479</v>
      </c>
      <c r="C98" s="0" t="s">
        <v>2300</v>
      </c>
      <c r="D98" s="0" t="s">
        <v>2480</v>
      </c>
    </row>
    <row r="99" customFormat="false" ht="15" hidden="false" customHeight="false" outlineLevel="0" collapsed="false">
      <c r="A99" s="0" t="s">
        <v>2299</v>
      </c>
      <c r="B99" s="0" t="s">
        <v>2481</v>
      </c>
      <c r="C99" s="0" t="s">
        <v>2300</v>
      </c>
      <c r="D99" s="0" t="s">
        <v>2482</v>
      </c>
    </row>
    <row r="100" customFormat="false" ht="15" hidden="false" customHeight="false" outlineLevel="0" collapsed="false">
      <c r="A100" s="0" t="s">
        <v>2299</v>
      </c>
      <c r="B100" s="0" t="s">
        <v>2483</v>
      </c>
      <c r="C100" s="0" t="s">
        <v>2300</v>
      </c>
      <c r="D100" s="0" t="s">
        <v>2484</v>
      </c>
    </row>
    <row r="101" customFormat="false" ht="15" hidden="false" customHeight="false" outlineLevel="0" collapsed="false">
      <c r="A101" s="0" t="s">
        <v>2299</v>
      </c>
      <c r="B101" s="0" t="s">
        <v>2485</v>
      </c>
      <c r="C101" s="0" t="s">
        <v>2300</v>
      </c>
      <c r="D101" s="0" t="s">
        <v>2486</v>
      </c>
    </row>
    <row r="102" customFormat="false" ht="15" hidden="false" customHeight="false" outlineLevel="0" collapsed="false">
      <c r="A102" s="0" t="s">
        <v>2299</v>
      </c>
      <c r="B102" s="0" t="s">
        <v>2487</v>
      </c>
      <c r="C102" s="0" t="s">
        <v>2300</v>
      </c>
      <c r="D102" s="0" t="s">
        <v>2488</v>
      </c>
    </row>
    <row r="103" customFormat="false" ht="15" hidden="false" customHeight="false" outlineLevel="0" collapsed="false">
      <c r="A103" s="0" t="s">
        <v>2299</v>
      </c>
      <c r="B103" s="0" t="s">
        <v>2489</v>
      </c>
      <c r="C103" s="0" t="s">
        <v>2300</v>
      </c>
      <c r="D103" s="0" t="s">
        <v>2490</v>
      </c>
    </row>
    <row r="104" customFormat="false" ht="15" hidden="false" customHeight="false" outlineLevel="0" collapsed="false">
      <c r="A104" s="0" t="s">
        <v>2299</v>
      </c>
      <c r="B104" s="0" t="s">
        <v>2491</v>
      </c>
      <c r="C104" s="0" t="s">
        <v>2300</v>
      </c>
      <c r="D104" s="0" t="s">
        <v>2492</v>
      </c>
    </row>
    <row r="105" customFormat="false" ht="15" hidden="false" customHeight="false" outlineLevel="0" collapsed="false">
      <c r="A105" s="0" t="s">
        <v>2299</v>
      </c>
      <c r="B105" s="0" t="s">
        <v>2493</v>
      </c>
      <c r="C105" s="0" t="s">
        <v>2300</v>
      </c>
      <c r="D105" s="0" t="s">
        <v>2494</v>
      </c>
    </row>
    <row r="106" customFormat="false" ht="15" hidden="false" customHeight="false" outlineLevel="0" collapsed="false">
      <c r="A106" s="0" t="s">
        <v>2301</v>
      </c>
      <c r="B106" s="0" t="s">
        <v>2495</v>
      </c>
      <c r="C106" s="0" t="s">
        <v>2302</v>
      </c>
      <c r="D106" s="0" t="s">
        <v>2496</v>
      </c>
    </row>
    <row r="107" customFormat="false" ht="15" hidden="false" customHeight="false" outlineLevel="0" collapsed="false">
      <c r="A107" s="0" t="s">
        <v>2301</v>
      </c>
      <c r="B107" s="0" t="s">
        <v>2497</v>
      </c>
      <c r="C107" s="0" t="s">
        <v>2302</v>
      </c>
      <c r="D107" s="0" t="s">
        <v>2498</v>
      </c>
    </row>
    <row r="108" customFormat="false" ht="15" hidden="false" customHeight="false" outlineLevel="0" collapsed="false">
      <c r="A108" s="0" t="s">
        <v>2301</v>
      </c>
      <c r="B108" s="0" t="s">
        <v>2499</v>
      </c>
      <c r="C108" s="0" t="s">
        <v>2302</v>
      </c>
      <c r="D108" s="0" t="s">
        <v>2500</v>
      </c>
    </row>
    <row r="109" customFormat="false" ht="15" hidden="false" customHeight="false" outlineLevel="0" collapsed="false">
      <c r="A109" s="0" t="s">
        <v>2303</v>
      </c>
      <c r="B109" s="0" t="s">
        <v>2501</v>
      </c>
      <c r="C109" s="0" t="s">
        <v>2304</v>
      </c>
      <c r="D109" s="0" t="s">
        <v>2502</v>
      </c>
    </row>
    <row r="110" customFormat="false" ht="15" hidden="false" customHeight="false" outlineLevel="0" collapsed="false">
      <c r="A110" s="0" t="s">
        <v>2303</v>
      </c>
      <c r="B110" s="0" t="s">
        <v>2503</v>
      </c>
      <c r="C110" s="0" t="s">
        <v>2304</v>
      </c>
      <c r="D110" s="0" t="s">
        <v>2504</v>
      </c>
    </row>
    <row r="111" customFormat="false" ht="15" hidden="false" customHeight="false" outlineLevel="0" collapsed="false">
      <c r="A111" s="0" t="s">
        <v>2303</v>
      </c>
      <c r="B111" s="0" t="s">
        <v>2505</v>
      </c>
      <c r="C111" s="0" t="s">
        <v>2304</v>
      </c>
      <c r="D111" s="0" t="s">
        <v>2506</v>
      </c>
    </row>
    <row r="112" customFormat="false" ht="15" hidden="false" customHeight="false" outlineLevel="0" collapsed="false">
      <c r="A112" s="0" t="s">
        <v>2303</v>
      </c>
      <c r="B112" s="0" t="s">
        <v>2507</v>
      </c>
      <c r="C112" s="0" t="s">
        <v>2304</v>
      </c>
      <c r="D112" s="0" t="s">
        <v>2508</v>
      </c>
    </row>
    <row r="113" customFormat="false" ht="15" hidden="false" customHeight="false" outlineLevel="0" collapsed="false">
      <c r="A113" s="0" t="s">
        <v>2303</v>
      </c>
      <c r="B113" s="0" t="s">
        <v>2509</v>
      </c>
      <c r="C113" s="0" t="s">
        <v>2304</v>
      </c>
      <c r="D113" s="0" t="s">
        <v>2510</v>
      </c>
    </row>
    <row r="114" customFormat="false" ht="15" hidden="false" customHeight="false" outlineLevel="0" collapsed="false">
      <c r="A114" s="0" t="s">
        <v>2303</v>
      </c>
      <c r="B114" s="0" t="s">
        <v>2511</v>
      </c>
      <c r="C114" s="0" t="s">
        <v>2304</v>
      </c>
      <c r="D114" s="0" t="s">
        <v>2512</v>
      </c>
    </row>
    <row r="115" customFormat="false" ht="15" hidden="false" customHeight="false" outlineLevel="0" collapsed="false">
      <c r="A115" s="0" t="s">
        <v>2303</v>
      </c>
      <c r="B115" s="0" t="s">
        <v>2513</v>
      </c>
      <c r="C115" s="0" t="s">
        <v>2304</v>
      </c>
      <c r="D115" s="0" t="s">
        <v>2514</v>
      </c>
    </row>
    <row r="116" customFormat="false" ht="15" hidden="false" customHeight="false" outlineLevel="0" collapsed="false">
      <c r="A116" s="0" t="s">
        <v>2303</v>
      </c>
      <c r="B116" s="0" t="s">
        <v>2515</v>
      </c>
      <c r="C116" s="0" t="s">
        <v>2304</v>
      </c>
      <c r="D116" s="0" t="s">
        <v>2516</v>
      </c>
    </row>
    <row r="117" customFormat="false" ht="15" hidden="false" customHeight="false" outlineLevel="0" collapsed="false">
      <c r="A117" s="0" t="s">
        <v>2303</v>
      </c>
      <c r="B117" s="0" t="s">
        <v>2517</v>
      </c>
      <c r="C117" s="0" t="s">
        <v>2304</v>
      </c>
      <c r="D117" s="0" t="s">
        <v>2518</v>
      </c>
    </row>
    <row r="118" customFormat="false" ht="15" hidden="false" customHeight="false" outlineLevel="0" collapsed="false">
      <c r="A118" s="0" t="s">
        <v>2303</v>
      </c>
      <c r="B118" s="0" t="s">
        <v>2519</v>
      </c>
      <c r="C118" s="0" t="s">
        <v>2304</v>
      </c>
      <c r="D118" s="0" t="s">
        <v>2520</v>
      </c>
    </row>
    <row r="119" customFormat="false" ht="15" hidden="false" customHeight="false" outlineLevel="0" collapsed="false">
      <c r="A119" s="0" t="s">
        <v>2303</v>
      </c>
      <c r="B119" s="0" t="s">
        <v>2521</v>
      </c>
      <c r="C119" s="0" t="s">
        <v>2304</v>
      </c>
      <c r="D119" s="0" t="s">
        <v>2522</v>
      </c>
    </row>
    <row r="120" customFormat="false" ht="15" hidden="false" customHeight="false" outlineLevel="0" collapsed="false">
      <c r="A120" s="0" t="s">
        <v>2303</v>
      </c>
      <c r="B120" s="0" t="s">
        <v>2523</v>
      </c>
      <c r="C120" s="0" t="s">
        <v>2304</v>
      </c>
      <c r="D120" s="0" t="s">
        <v>2524</v>
      </c>
    </row>
    <row r="121" customFormat="false" ht="15" hidden="false" customHeight="false" outlineLevel="0" collapsed="false">
      <c r="A121" s="0" t="s">
        <v>2303</v>
      </c>
      <c r="B121" s="0" t="s">
        <v>2525</v>
      </c>
      <c r="C121" s="0" t="s">
        <v>2304</v>
      </c>
      <c r="D121" s="0" t="s">
        <v>2526</v>
      </c>
    </row>
    <row r="122" customFormat="false" ht="15" hidden="false" customHeight="false" outlineLevel="0" collapsed="false">
      <c r="A122" s="0" t="s">
        <v>2303</v>
      </c>
      <c r="B122" s="0" t="s">
        <v>2527</v>
      </c>
      <c r="C122" s="0" t="s">
        <v>2304</v>
      </c>
      <c r="D122" s="0" t="s">
        <v>2528</v>
      </c>
    </row>
    <row r="123" customFormat="false" ht="15" hidden="false" customHeight="false" outlineLevel="0" collapsed="false">
      <c r="A123" s="0" t="s">
        <v>2303</v>
      </c>
      <c r="B123" s="0" t="s">
        <v>2529</v>
      </c>
      <c r="C123" s="0" t="s">
        <v>2304</v>
      </c>
      <c r="D123" s="0" t="s">
        <v>2530</v>
      </c>
    </row>
    <row r="124" customFormat="false" ht="15" hidden="false" customHeight="false" outlineLevel="0" collapsed="false">
      <c r="A124" s="0" t="s">
        <v>2303</v>
      </c>
      <c r="B124" s="0" t="s">
        <v>2531</v>
      </c>
      <c r="C124" s="0" t="s">
        <v>2304</v>
      </c>
      <c r="D124" s="0" t="s">
        <v>2532</v>
      </c>
    </row>
    <row r="125" customFormat="false" ht="15" hidden="false" customHeight="false" outlineLevel="0" collapsed="false">
      <c r="A125" s="0" t="s">
        <v>2303</v>
      </c>
      <c r="B125" s="0" t="s">
        <v>2533</v>
      </c>
      <c r="C125" s="0" t="s">
        <v>2304</v>
      </c>
      <c r="D125" s="0" t="s">
        <v>2534</v>
      </c>
    </row>
    <row r="126" customFormat="false" ht="15" hidden="false" customHeight="false" outlineLevel="0" collapsed="false">
      <c r="A126" s="0" t="s">
        <v>2303</v>
      </c>
      <c r="B126" s="0" t="s">
        <v>2535</v>
      </c>
      <c r="C126" s="0" t="s">
        <v>2304</v>
      </c>
      <c r="D126" s="0" t="s">
        <v>2536</v>
      </c>
    </row>
    <row r="127" customFormat="false" ht="15" hidden="false" customHeight="false" outlineLevel="0" collapsed="false">
      <c r="A127" s="0" t="s">
        <v>2303</v>
      </c>
      <c r="B127" s="0" t="s">
        <v>2537</v>
      </c>
      <c r="C127" s="0" t="s">
        <v>2304</v>
      </c>
      <c r="D127" s="0" t="s">
        <v>2538</v>
      </c>
    </row>
    <row r="128" customFormat="false" ht="15" hidden="false" customHeight="false" outlineLevel="0" collapsed="false">
      <c r="A128" s="0" t="s">
        <v>2303</v>
      </c>
      <c r="B128" s="0" t="s">
        <v>2539</v>
      </c>
      <c r="C128" s="0" t="s">
        <v>2304</v>
      </c>
      <c r="D128" s="0" t="s">
        <v>2540</v>
      </c>
    </row>
    <row r="129" customFormat="false" ht="15" hidden="false" customHeight="false" outlineLevel="0" collapsed="false">
      <c r="A129" s="0" t="s">
        <v>2303</v>
      </c>
      <c r="B129" s="0" t="s">
        <v>2541</v>
      </c>
      <c r="C129" s="0" t="s">
        <v>2304</v>
      </c>
      <c r="D129" s="0" t="s">
        <v>2542</v>
      </c>
    </row>
    <row r="130" customFormat="false" ht="15" hidden="false" customHeight="false" outlineLevel="0" collapsed="false">
      <c r="A130" s="0" t="s">
        <v>2303</v>
      </c>
      <c r="B130" s="0" t="s">
        <v>2543</v>
      </c>
      <c r="C130" s="0" t="s">
        <v>2304</v>
      </c>
      <c r="D130" s="0" t="s">
        <v>2544</v>
      </c>
    </row>
    <row r="131" customFormat="false" ht="15" hidden="false" customHeight="false" outlineLevel="0" collapsed="false">
      <c r="A131" s="0" t="s">
        <v>2303</v>
      </c>
      <c r="B131" s="0" t="s">
        <v>2545</v>
      </c>
      <c r="C131" s="0" t="s">
        <v>2304</v>
      </c>
      <c r="D131" s="0" t="s">
        <v>2546</v>
      </c>
    </row>
    <row r="132" customFormat="false" ht="15" hidden="false" customHeight="false" outlineLevel="0" collapsed="false">
      <c r="A132" s="0" t="s">
        <v>2303</v>
      </c>
      <c r="B132" s="0" t="s">
        <v>2547</v>
      </c>
      <c r="C132" s="0" t="s">
        <v>2304</v>
      </c>
      <c r="D132" s="0" t="s">
        <v>2548</v>
      </c>
    </row>
    <row r="133" customFormat="false" ht="15" hidden="false" customHeight="false" outlineLevel="0" collapsed="false">
      <c r="A133" s="0" t="s">
        <v>2303</v>
      </c>
      <c r="B133" s="0" t="s">
        <v>2549</v>
      </c>
      <c r="C133" s="0" t="s">
        <v>2304</v>
      </c>
      <c r="D133" s="0" t="s">
        <v>2550</v>
      </c>
    </row>
  </sheetData>
  <conditionalFormatting sqref="E1:E133">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Y1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6" activeCellId="1" sqref="W158:X158 G26"/>
    </sheetView>
  </sheetViews>
  <sheetFormatPr defaultColWidth="8.55078125" defaultRowHeight="15" zeroHeight="false" outlineLevelRow="0" outlineLevelCol="0"/>
  <cols>
    <col collapsed="false" customWidth="true" hidden="false" outlineLevel="0" max="1" min="1" style="0" width="10"/>
    <col collapsed="false" customWidth="true" hidden="false" outlineLevel="0" max="2" min="2" style="0" width="43.14"/>
    <col collapsed="false" customWidth="true" hidden="false" outlineLevel="0" max="3" min="3" style="0" width="15.71"/>
    <col collapsed="false" customWidth="true" hidden="false" outlineLevel="0" max="4" min="4" style="0" width="32.29"/>
    <col collapsed="false" customWidth="true" hidden="false" outlineLevel="0" max="5" min="5" style="0" width="12.71"/>
    <col collapsed="false" customWidth="true" hidden="false" outlineLevel="0" max="25" min="6" style="0" width="14.28"/>
  </cols>
  <sheetData>
    <row r="1" customFormat="false" ht="15" hidden="false" customHeight="false" outlineLevel="0" collapsed="false">
      <c r="A1" s="64" t="s">
        <v>1739</v>
      </c>
      <c r="B1" s="64" t="s">
        <v>1740</v>
      </c>
      <c r="C1" s="42" t="s">
        <v>1741</v>
      </c>
      <c r="D1" s="42" t="s">
        <v>1742</v>
      </c>
      <c r="E1" s="42" t="n">
        <v>2020</v>
      </c>
      <c r="F1" s="42" t="n">
        <v>2019</v>
      </c>
      <c r="G1" s="42" t="n">
        <v>2018</v>
      </c>
      <c r="H1" s="42" t="n">
        <v>2017</v>
      </c>
      <c r="I1" s="42" t="n">
        <v>2016</v>
      </c>
      <c r="J1" s="42" t="n">
        <v>2015</v>
      </c>
      <c r="K1" s="42" t="n">
        <v>2014</v>
      </c>
      <c r="L1" s="42" t="n">
        <v>2013</v>
      </c>
      <c r="M1" s="42" t="n">
        <v>2012</v>
      </c>
      <c r="N1" s="42" t="n">
        <v>2011</v>
      </c>
      <c r="O1" s="42" t="n">
        <v>2010</v>
      </c>
      <c r="P1" s="42" t="n">
        <v>2009</v>
      </c>
      <c r="Q1" s="42" t="n">
        <v>2008</v>
      </c>
      <c r="R1" s="42" t="n">
        <v>2007</v>
      </c>
      <c r="S1" s="42" t="n">
        <v>2006</v>
      </c>
      <c r="T1" s="42" t="n">
        <v>2005</v>
      </c>
      <c r="U1" s="153" t="n">
        <v>2004</v>
      </c>
      <c r="V1" s="153" t="n">
        <v>2003</v>
      </c>
      <c r="W1" s="153" t="n">
        <v>2002</v>
      </c>
      <c r="X1" s="153" t="n">
        <v>2001</v>
      </c>
      <c r="Y1" s="153" t="n">
        <v>2000</v>
      </c>
    </row>
    <row r="2" customFormat="false" ht="15" hidden="false" customHeight="false" outlineLevel="0" collapsed="false">
      <c r="B2" s="0" t="str">
        <f aca="false">C2&amp;D2</f>
        <v>Benelli302R</v>
      </c>
      <c r="C2" s="0" t="s">
        <v>2287</v>
      </c>
      <c r="D2" s="0" t="s">
        <v>2306</v>
      </c>
      <c r="E2" s="22" t="n">
        <v>110000000</v>
      </c>
      <c r="F2" s="22" t="n">
        <f aca="false">E2*0.95</f>
        <v>104500000</v>
      </c>
      <c r="G2" s="22" t="n">
        <f aca="false">F2*0.95</f>
        <v>99275000</v>
      </c>
      <c r="H2" s="22" t="n">
        <f aca="false">G2*0.95</f>
        <v>94311250</v>
      </c>
      <c r="I2" s="22" t="n">
        <f aca="false">H2*0.95</f>
        <v>89595687.5</v>
      </c>
      <c r="J2" s="22" t="n">
        <f aca="false">I2*0.95</f>
        <v>85115903.125</v>
      </c>
      <c r="K2" s="22" t="n">
        <f aca="false">J2*0.95</f>
        <v>80860107.96875</v>
      </c>
      <c r="L2" s="22" t="n">
        <f aca="false">K2*0.95</f>
        <v>76817102.5703125</v>
      </c>
      <c r="M2" s="22" t="n">
        <f aca="false">L2*0.95</f>
        <v>72976247.4417969</v>
      </c>
      <c r="N2" s="22" t="n">
        <f aca="false">M2*0.95</f>
        <v>69327435.069707</v>
      </c>
      <c r="O2" s="22" t="n">
        <f aca="false">N2*0.95</f>
        <v>65861063.3162217</v>
      </c>
      <c r="P2" s="22" t="n">
        <f aca="false">O2*0.95</f>
        <v>62568010.1504106</v>
      </c>
      <c r="Q2" s="22" t="n">
        <f aca="false">P2*0.95</f>
        <v>59439609.6428901</v>
      </c>
      <c r="R2" s="22" t="n">
        <f aca="false">Q2*0.95</f>
        <v>56467629.1607456</v>
      </c>
      <c r="S2" s="22" t="n">
        <f aca="false">R2*0.95</f>
        <v>53644247.7027083</v>
      </c>
      <c r="T2" s="22" t="n">
        <f aca="false">S2*0.95</f>
        <v>50962035.3175729</v>
      </c>
      <c r="U2" s="22" t="n">
        <f aca="false">T2*0.95</f>
        <v>48413933.5516942</v>
      </c>
      <c r="V2" s="22" t="n">
        <f aca="false">U2*0.95</f>
        <v>45993236.8741095</v>
      </c>
      <c r="W2" s="22" t="n">
        <f aca="false">V2*0.95</f>
        <v>43693575.030404</v>
      </c>
      <c r="X2" s="22" t="n">
        <f aca="false">W2*0.95</f>
        <v>41508896.2788838</v>
      </c>
      <c r="Y2" s="22" t="n">
        <f aca="false">X2*0.95</f>
        <v>39433451.4649396</v>
      </c>
    </row>
    <row r="3" customFormat="false" ht="15" hidden="false" customHeight="false" outlineLevel="0" collapsed="false">
      <c r="B3" s="0" t="str">
        <f aca="false">C3&amp;D3</f>
        <v>BenelliBN251</v>
      </c>
      <c r="C3" s="0" t="s">
        <v>2287</v>
      </c>
      <c r="D3" s="0" t="s">
        <v>2308</v>
      </c>
      <c r="E3" s="22" t="n">
        <v>88000000</v>
      </c>
      <c r="F3" s="22" t="n">
        <f aca="false">E3*0.95</f>
        <v>83600000</v>
      </c>
      <c r="G3" s="22" t="n">
        <f aca="false">F3*0.95</f>
        <v>79420000</v>
      </c>
      <c r="H3" s="22" t="n">
        <f aca="false">G3*0.95</f>
        <v>75449000</v>
      </c>
      <c r="I3" s="22" t="n">
        <f aca="false">H3*0.95</f>
        <v>71676550</v>
      </c>
      <c r="J3" s="22" t="n">
        <f aca="false">I3*0.95</f>
        <v>68092722.5</v>
      </c>
      <c r="K3" s="22" t="n">
        <f aca="false">J3*0.95</f>
        <v>64688086.375</v>
      </c>
      <c r="L3" s="22" t="n">
        <f aca="false">K3*0.95</f>
        <v>61453682.05625</v>
      </c>
      <c r="M3" s="22" t="n">
        <f aca="false">L3*0.95</f>
        <v>58380997.9534375</v>
      </c>
      <c r="N3" s="22" t="n">
        <f aca="false">M3*0.95</f>
        <v>55461948.0557656</v>
      </c>
      <c r="O3" s="22" t="n">
        <f aca="false">N3*0.95</f>
        <v>52688850.6529773</v>
      </c>
      <c r="P3" s="22" t="n">
        <f aca="false">O3*0.95</f>
        <v>50054408.1203285</v>
      </c>
      <c r="Q3" s="22" t="n">
        <f aca="false">P3*0.95</f>
        <v>47551687.714312</v>
      </c>
      <c r="R3" s="22" t="n">
        <f aca="false">Q3*0.95</f>
        <v>45174103.3285964</v>
      </c>
      <c r="S3" s="22" t="n">
        <f aca="false">R3*0.95</f>
        <v>42915398.1621666</v>
      </c>
      <c r="T3" s="22" t="n">
        <f aca="false">S3*0.95</f>
        <v>40769628.2540583</v>
      </c>
      <c r="U3" s="22" t="n">
        <f aca="false">T3*0.95</f>
        <v>38731146.8413554</v>
      </c>
      <c r="V3" s="22" t="n">
        <f aca="false">U3*0.95</f>
        <v>36794589.4992876</v>
      </c>
      <c r="W3" s="22" t="n">
        <f aca="false">V3*0.95</f>
        <v>34954860.0243232</v>
      </c>
      <c r="X3" s="22" t="n">
        <f aca="false">W3*0.95</f>
        <v>33207117.023107</v>
      </c>
      <c r="Y3" s="22" t="n">
        <f aca="false">X3*0.95</f>
        <v>31546761.1719517</v>
      </c>
    </row>
    <row r="4" customFormat="false" ht="15" hidden="false" customHeight="false" outlineLevel="0" collapsed="false">
      <c r="B4" s="0" t="str">
        <f aca="false">C4&amp;D4</f>
        <v>BenelliBN302</v>
      </c>
      <c r="C4" s="0" t="s">
        <v>2287</v>
      </c>
      <c r="D4" s="0" t="s">
        <v>2310</v>
      </c>
      <c r="E4" s="22" t="n">
        <v>108000000</v>
      </c>
      <c r="F4" s="22" t="n">
        <f aca="false">E4*0.95</f>
        <v>102600000</v>
      </c>
      <c r="G4" s="22" t="n">
        <f aca="false">F4*0.95</f>
        <v>97470000</v>
      </c>
      <c r="H4" s="22" t="n">
        <f aca="false">G4*0.95</f>
        <v>92596500</v>
      </c>
      <c r="I4" s="22" t="n">
        <f aca="false">H4*0.95</f>
        <v>87966675</v>
      </c>
      <c r="J4" s="22" t="n">
        <f aca="false">I4*0.95</f>
        <v>83568341.25</v>
      </c>
      <c r="K4" s="22" t="n">
        <f aca="false">J4*0.95</f>
        <v>79389924.1875</v>
      </c>
      <c r="L4" s="22" t="n">
        <f aca="false">K4*0.95</f>
        <v>75420427.978125</v>
      </c>
      <c r="M4" s="22" t="n">
        <f aca="false">L4*0.95</f>
        <v>71649406.5792188</v>
      </c>
      <c r="N4" s="22" t="n">
        <f aca="false">M4*0.95</f>
        <v>68066936.2502578</v>
      </c>
      <c r="O4" s="22" t="n">
        <f aca="false">N4*0.95</f>
        <v>64663589.4377449</v>
      </c>
      <c r="P4" s="22" t="n">
        <f aca="false">O4*0.95</f>
        <v>61430409.9658577</v>
      </c>
      <c r="Q4" s="22" t="n">
        <f aca="false">P4*0.95</f>
        <v>58358889.4675648</v>
      </c>
      <c r="R4" s="22" t="n">
        <f aca="false">Q4*0.95</f>
        <v>55440944.9941865</v>
      </c>
      <c r="S4" s="22" t="n">
        <f aca="false">R4*0.95</f>
        <v>52668897.7444772</v>
      </c>
      <c r="T4" s="22" t="n">
        <f aca="false">S4*0.95</f>
        <v>50035452.8572533</v>
      </c>
      <c r="U4" s="22" t="n">
        <f aca="false">T4*0.95</f>
        <v>47533680.2143907</v>
      </c>
      <c r="V4" s="22" t="n">
        <f aca="false">U4*0.95</f>
        <v>45156996.2036711</v>
      </c>
      <c r="W4" s="22" t="n">
        <f aca="false">V4*0.95</f>
        <v>42899146.3934876</v>
      </c>
      <c r="X4" s="22" t="n">
        <f aca="false">W4*0.95</f>
        <v>40754189.0738132</v>
      </c>
      <c r="Y4" s="22" t="n">
        <f aca="false">X4*0.95</f>
        <v>38716479.6201225</v>
      </c>
    </row>
    <row r="5" customFormat="false" ht="15" hidden="false" customHeight="false" outlineLevel="0" collapsed="false">
      <c r="B5" s="0" t="str">
        <f aca="false">C5&amp;D5</f>
        <v>BenelliBN600GT</v>
      </c>
      <c r="C5" s="0" t="s">
        <v>2287</v>
      </c>
      <c r="D5" s="0" t="s">
        <v>2311</v>
      </c>
      <c r="E5" s="22" t="n">
        <v>235000000</v>
      </c>
      <c r="F5" s="22" t="n">
        <f aca="false">E5*0.95</f>
        <v>223250000</v>
      </c>
      <c r="G5" s="22" t="n">
        <f aca="false">F5*0.95</f>
        <v>212087500</v>
      </c>
      <c r="H5" s="22" t="n">
        <f aca="false">G5*0.95</f>
        <v>201483125</v>
      </c>
      <c r="I5" s="22" t="n">
        <f aca="false">H5*0.95</f>
        <v>191408968.75</v>
      </c>
      <c r="J5" s="22" t="n">
        <f aca="false">I5*0.95</f>
        <v>181838520.3125</v>
      </c>
      <c r="K5" s="22" t="n">
        <f aca="false">J5*0.95</f>
        <v>172746594.296875</v>
      </c>
      <c r="L5" s="22" t="n">
        <f aca="false">K5*0.95</f>
        <v>164109264.582031</v>
      </c>
      <c r="M5" s="22" t="n">
        <f aca="false">L5*0.95</f>
        <v>155903801.35293</v>
      </c>
      <c r="N5" s="22" t="n">
        <f aca="false">M5*0.95</f>
        <v>148108611.285283</v>
      </c>
      <c r="O5" s="22" t="n">
        <f aca="false">N5*0.95</f>
        <v>140703180.721019</v>
      </c>
      <c r="P5" s="22" t="n">
        <f aca="false">O5*0.95</f>
        <v>133668021.684968</v>
      </c>
      <c r="Q5" s="22" t="n">
        <f aca="false">P5*0.95</f>
        <v>126984620.60072</v>
      </c>
      <c r="R5" s="22" t="n">
        <f aca="false">Q5*0.95</f>
        <v>120635389.570684</v>
      </c>
      <c r="S5" s="22" t="n">
        <f aca="false">R5*0.95</f>
        <v>114603620.092149</v>
      </c>
      <c r="T5" s="22" t="n">
        <f aca="false">S5*0.95</f>
        <v>108873439.087542</v>
      </c>
      <c r="U5" s="22" t="n">
        <f aca="false">T5*0.95</f>
        <v>103429767.133165</v>
      </c>
      <c r="V5" s="22" t="n">
        <f aca="false">U5*0.95</f>
        <v>98258278.7765066</v>
      </c>
      <c r="W5" s="22" t="n">
        <f aca="false">V5*0.95</f>
        <v>93345364.8376813</v>
      </c>
      <c r="X5" s="22" t="n">
        <f aca="false">W5*0.95</f>
        <v>88678096.5957972</v>
      </c>
      <c r="Y5" s="22" t="n">
        <f aca="false">X5*0.95</f>
        <v>84244191.7660073</v>
      </c>
    </row>
    <row r="6" customFormat="false" ht="15" hidden="false" customHeight="false" outlineLevel="0" collapsed="false">
      <c r="B6" s="0" t="str">
        <f aca="false">C6&amp;D6</f>
        <v>BenelliBN600i</v>
      </c>
      <c r="C6" s="0" t="s">
        <v>2287</v>
      </c>
      <c r="D6" s="0" t="s">
        <v>2312</v>
      </c>
      <c r="E6" s="22" t="n">
        <v>200000000</v>
      </c>
      <c r="F6" s="22" t="n">
        <f aca="false">E6*0.95</f>
        <v>190000000</v>
      </c>
      <c r="G6" s="22" t="n">
        <f aca="false">F6*0.95</f>
        <v>180500000</v>
      </c>
      <c r="H6" s="22" t="n">
        <f aca="false">G6*0.95</f>
        <v>171475000</v>
      </c>
      <c r="I6" s="22" t="n">
        <f aca="false">H6*0.95</f>
        <v>162901250</v>
      </c>
      <c r="J6" s="22" t="n">
        <f aca="false">I6*0.95</f>
        <v>154756187.5</v>
      </c>
      <c r="K6" s="22" t="n">
        <f aca="false">J6*0.95</f>
        <v>147018378.125</v>
      </c>
      <c r="L6" s="22" t="n">
        <f aca="false">K6*0.95</f>
        <v>139667459.21875</v>
      </c>
      <c r="M6" s="22" t="n">
        <f aca="false">L6*0.95</f>
        <v>132684086.257813</v>
      </c>
      <c r="N6" s="22" t="n">
        <f aca="false">M6*0.95</f>
        <v>126049881.944922</v>
      </c>
      <c r="O6" s="22" t="n">
        <f aca="false">N6*0.95</f>
        <v>119747387.847676</v>
      </c>
      <c r="P6" s="22" t="n">
        <f aca="false">O6*0.95</f>
        <v>113760018.455292</v>
      </c>
      <c r="Q6" s="22" t="n">
        <f aca="false">P6*0.95</f>
        <v>108072017.532527</v>
      </c>
      <c r="R6" s="22" t="n">
        <f aca="false">Q6*0.95</f>
        <v>102668416.655901</v>
      </c>
      <c r="S6" s="22" t="n">
        <f aca="false">R6*0.95</f>
        <v>97534995.8231059</v>
      </c>
      <c r="T6" s="22" t="n">
        <f aca="false">S6*0.95</f>
        <v>92658246.0319506</v>
      </c>
      <c r="U6" s="22" t="n">
        <f aca="false">T6*0.95</f>
        <v>88025333.7303531</v>
      </c>
      <c r="V6" s="22" t="n">
        <f aca="false">U6*0.95</f>
        <v>83624067.0438355</v>
      </c>
      <c r="W6" s="22" t="n">
        <f aca="false">V6*0.95</f>
        <v>79442863.6916437</v>
      </c>
      <c r="X6" s="22" t="n">
        <f aca="false">W6*0.95</f>
        <v>75470720.5070615</v>
      </c>
      <c r="Y6" s="22" t="n">
        <f aca="false">X6*0.95</f>
        <v>71697184.4817084</v>
      </c>
    </row>
    <row r="7" customFormat="false" ht="15" hidden="false" customHeight="false" outlineLevel="0" collapsed="false">
      <c r="B7" s="0" t="str">
        <f aca="false">C7&amp;D7</f>
        <v>BenelliCaffe</v>
      </c>
      <c r="C7" s="0" t="s">
        <v>2287</v>
      </c>
      <c r="D7" s="0" t="s">
        <v>2313</v>
      </c>
      <c r="E7" s="22" t="n">
        <v>63000000</v>
      </c>
      <c r="F7" s="22" t="n">
        <f aca="false">E7*0.95</f>
        <v>59850000</v>
      </c>
      <c r="G7" s="22" t="n">
        <f aca="false">F7*0.95</f>
        <v>56857500</v>
      </c>
      <c r="H7" s="22" t="n">
        <f aca="false">G7*0.95</f>
        <v>54014625</v>
      </c>
      <c r="I7" s="22" t="n">
        <f aca="false">H7*0.95</f>
        <v>51313893.75</v>
      </c>
      <c r="J7" s="22" t="n">
        <f aca="false">I7*0.95</f>
        <v>48748199.0625</v>
      </c>
      <c r="K7" s="22" t="n">
        <f aca="false">J7*0.95</f>
        <v>46310789.109375</v>
      </c>
      <c r="L7" s="22" t="n">
        <f aca="false">K7*0.95</f>
        <v>43995249.6539063</v>
      </c>
      <c r="M7" s="22" t="n">
        <f aca="false">L7*0.95</f>
        <v>41795487.1712109</v>
      </c>
      <c r="N7" s="22" t="n">
        <f aca="false">M7*0.95</f>
        <v>39705712.8126504</v>
      </c>
      <c r="O7" s="22" t="n">
        <f aca="false">N7*0.95</f>
        <v>37720427.1720179</v>
      </c>
      <c r="P7" s="22" t="n">
        <f aca="false">O7*0.95</f>
        <v>35834405.813417</v>
      </c>
      <c r="Q7" s="22" t="n">
        <f aca="false">P7*0.95</f>
        <v>34042685.5227461</v>
      </c>
      <c r="R7" s="22" t="n">
        <f aca="false">Q7*0.95</f>
        <v>32340551.2466088</v>
      </c>
      <c r="S7" s="22" t="n">
        <f aca="false">R7*0.95</f>
        <v>30723523.6842784</v>
      </c>
      <c r="T7" s="22" t="n">
        <f aca="false">S7*0.95</f>
        <v>29187347.5000645</v>
      </c>
      <c r="U7" s="22" t="n">
        <f aca="false">T7*0.95</f>
        <v>27727980.1250612</v>
      </c>
      <c r="V7" s="22" t="n">
        <f aca="false">U7*0.95</f>
        <v>26341581.1188082</v>
      </c>
      <c r="W7" s="22" t="n">
        <f aca="false">V7*0.95</f>
        <v>25024502.0628678</v>
      </c>
      <c r="X7" s="22" t="n">
        <f aca="false">W7*0.95</f>
        <v>23773276.9597244</v>
      </c>
      <c r="Y7" s="22" t="n">
        <f aca="false">X7*0.95</f>
        <v>22584613.1117382</v>
      </c>
    </row>
    <row r="8" customFormat="false" ht="15" hidden="false" customHeight="false" outlineLevel="0" collapsed="false">
      <c r="B8" s="0" t="str">
        <f aca="false">C8&amp;D8</f>
        <v>BenelliPepe</v>
      </c>
      <c r="C8" s="0" t="s">
        <v>2287</v>
      </c>
      <c r="D8" s="0" t="s">
        <v>2314</v>
      </c>
      <c r="E8" s="22" t="n">
        <v>30000000</v>
      </c>
      <c r="F8" s="22" t="n">
        <f aca="false">E8*0.95</f>
        <v>28500000</v>
      </c>
      <c r="G8" s="22" t="n">
        <f aca="false">F8*0.95</f>
        <v>27075000</v>
      </c>
      <c r="H8" s="22" t="n">
        <f aca="false">G8*0.95</f>
        <v>25721250</v>
      </c>
      <c r="I8" s="22" t="n">
        <f aca="false">H8*0.95</f>
        <v>24435187.5</v>
      </c>
      <c r="J8" s="22" t="n">
        <f aca="false">I8*0.95</f>
        <v>23213428.125</v>
      </c>
      <c r="K8" s="22" t="n">
        <f aca="false">J8*0.95</f>
        <v>22052756.71875</v>
      </c>
      <c r="L8" s="22" t="n">
        <f aca="false">K8*0.95</f>
        <v>20950118.8828125</v>
      </c>
      <c r="M8" s="22" t="n">
        <f aca="false">L8*0.95</f>
        <v>19902612.9386719</v>
      </c>
      <c r="N8" s="22" t="n">
        <f aca="false">M8*0.95</f>
        <v>18907482.2917383</v>
      </c>
      <c r="O8" s="22" t="n">
        <f aca="false">N8*0.95</f>
        <v>17962108.1771514</v>
      </c>
      <c r="P8" s="22" t="n">
        <f aca="false">O8*0.95</f>
        <v>17064002.7682938</v>
      </c>
      <c r="Q8" s="22" t="n">
        <f aca="false">P8*0.95</f>
        <v>16210802.6298791</v>
      </c>
      <c r="R8" s="22" t="n">
        <f aca="false">Q8*0.95</f>
        <v>15400262.4983852</v>
      </c>
      <c r="S8" s="22" t="n">
        <f aca="false">R8*0.95</f>
        <v>14630249.3734659</v>
      </c>
      <c r="T8" s="22" t="n">
        <f aca="false">S8*0.95</f>
        <v>13898736.9047926</v>
      </c>
      <c r="U8" s="22" t="n">
        <f aca="false">T8*0.95</f>
        <v>13203800.059553</v>
      </c>
      <c r="V8" s="22" t="n">
        <f aca="false">U8*0.95</f>
        <v>12543610.0565753</v>
      </c>
      <c r="W8" s="22" t="n">
        <f aca="false">V8*0.95</f>
        <v>11916429.5537466</v>
      </c>
      <c r="X8" s="22" t="n">
        <f aca="false">W8*0.95</f>
        <v>11320608.0760592</v>
      </c>
      <c r="Y8" s="22" t="n">
        <f aca="false">X8*0.95</f>
        <v>10754577.6722563</v>
      </c>
    </row>
    <row r="9" customFormat="false" ht="15" hidden="false" customHeight="false" outlineLevel="0" collapsed="false">
      <c r="B9" s="0" t="str">
        <f aca="false">C9&amp;D9</f>
        <v>BenelliT15</v>
      </c>
      <c r="C9" s="0" t="s">
        <v>2287</v>
      </c>
      <c r="D9" s="0" t="s">
        <v>2315</v>
      </c>
      <c r="E9" s="22" t="n">
        <v>45000000</v>
      </c>
      <c r="F9" s="22" t="n">
        <f aca="false">E9*0.95</f>
        <v>42750000</v>
      </c>
      <c r="G9" s="22" t="n">
        <f aca="false">F9*0.95</f>
        <v>40612500</v>
      </c>
      <c r="H9" s="22" t="n">
        <f aca="false">G9*0.95</f>
        <v>38581875</v>
      </c>
      <c r="I9" s="22" t="n">
        <f aca="false">H9*0.95</f>
        <v>36652781.25</v>
      </c>
      <c r="J9" s="22" t="n">
        <f aca="false">I9*0.95</f>
        <v>34820142.1875</v>
      </c>
      <c r="K9" s="22" t="n">
        <f aca="false">J9*0.95</f>
        <v>33079135.078125</v>
      </c>
      <c r="L9" s="22" t="n">
        <f aca="false">K9*0.95</f>
        <v>31425178.3242188</v>
      </c>
      <c r="M9" s="22" t="n">
        <f aca="false">L9*0.95</f>
        <v>29853919.4080078</v>
      </c>
      <c r="N9" s="22" t="n">
        <f aca="false">M9*0.95</f>
        <v>28361223.4376074</v>
      </c>
      <c r="O9" s="22" t="n">
        <f aca="false">N9*0.95</f>
        <v>26943162.265727</v>
      </c>
      <c r="P9" s="22" t="n">
        <f aca="false">O9*0.95</f>
        <v>25596004.1524407</v>
      </c>
      <c r="Q9" s="22" t="n">
        <f aca="false">P9*0.95</f>
        <v>24316203.9448187</v>
      </c>
      <c r="R9" s="22" t="n">
        <f aca="false">Q9*0.95</f>
        <v>23100393.7475777</v>
      </c>
      <c r="S9" s="22" t="n">
        <f aca="false">R9*0.95</f>
        <v>21945374.0601988</v>
      </c>
      <c r="T9" s="22" t="n">
        <f aca="false">S9*0.95</f>
        <v>20848105.3571889</v>
      </c>
      <c r="U9" s="22" t="n">
        <f aca="false">T9*0.95</f>
        <v>19805700.0893294</v>
      </c>
      <c r="V9" s="22" t="n">
        <f aca="false">U9*0.95</f>
        <v>18815415.084863</v>
      </c>
      <c r="W9" s="22" t="n">
        <f aca="false">V9*0.95</f>
        <v>17874644.3306198</v>
      </c>
      <c r="X9" s="22" t="n">
        <f aca="false">W9*0.95</f>
        <v>16980912.1140888</v>
      </c>
      <c r="Y9" s="22" t="n">
        <f aca="false">X9*0.95</f>
        <v>16131866.5083844</v>
      </c>
    </row>
    <row r="10" customFormat="false" ht="15" hidden="false" customHeight="false" outlineLevel="0" collapsed="false">
      <c r="B10" s="0" t="str">
        <f aca="false">C10&amp;D10</f>
        <v>BenelliTNT</v>
      </c>
      <c r="C10" s="0" t="s">
        <v>2287</v>
      </c>
      <c r="D10" s="0" t="s">
        <v>2316</v>
      </c>
      <c r="E10" s="22" t="n">
        <v>85000000</v>
      </c>
      <c r="F10" s="22" t="n">
        <f aca="false">E10*0.95</f>
        <v>80750000</v>
      </c>
      <c r="G10" s="22" t="n">
        <f aca="false">F10*0.95</f>
        <v>76712500</v>
      </c>
      <c r="H10" s="22" t="n">
        <f aca="false">G10*0.95</f>
        <v>72876875</v>
      </c>
      <c r="I10" s="22" t="n">
        <f aca="false">H10*0.95</f>
        <v>69233031.25</v>
      </c>
      <c r="J10" s="22" t="n">
        <f aca="false">I10*0.95</f>
        <v>65771379.6875</v>
      </c>
      <c r="K10" s="22" t="n">
        <f aca="false">J10*0.95</f>
        <v>62482810.703125</v>
      </c>
      <c r="L10" s="22" t="n">
        <f aca="false">K10*0.95</f>
        <v>59358670.1679688</v>
      </c>
      <c r="M10" s="22" t="n">
        <f aca="false">L10*0.95</f>
        <v>56390736.6595703</v>
      </c>
      <c r="N10" s="22" t="n">
        <f aca="false">M10*0.95</f>
        <v>53571199.8265918</v>
      </c>
      <c r="O10" s="22" t="n">
        <f aca="false">N10*0.95</f>
        <v>50892639.8352622</v>
      </c>
      <c r="P10" s="22" t="n">
        <f aca="false">O10*0.95</f>
        <v>48348007.8434991</v>
      </c>
      <c r="Q10" s="22" t="n">
        <f aca="false">P10*0.95</f>
        <v>45930607.4513241</v>
      </c>
      <c r="R10" s="22" t="n">
        <f aca="false">Q10*0.95</f>
        <v>43634077.0787579</v>
      </c>
      <c r="S10" s="22" t="n">
        <f aca="false">R10*0.95</f>
        <v>41452373.22482</v>
      </c>
      <c r="T10" s="22" t="n">
        <f aca="false">S10*0.95</f>
        <v>39379754.563579</v>
      </c>
      <c r="U10" s="22" t="n">
        <f aca="false">T10*0.95</f>
        <v>37410766.8354001</v>
      </c>
      <c r="V10" s="22" t="n">
        <f aca="false">U10*0.95</f>
        <v>35540228.49363</v>
      </c>
      <c r="W10" s="22" t="n">
        <f aca="false">V10*0.95</f>
        <v>33763217.0689485</v>
      </c>
      <c r="X10" s="22" t="n">
        <f aca="false">W10*0.95</f>
        <v>32075056.2155011</v>
      </c>
      <c r="Y10" s="22" t="n">
        <f aca="false">X10*0.95</f>
        <v>30471303.4047261</v>
      </c>
    </row>
    <row r="11" customFormat="false" ht="15" hidden="false" customHeight="false" outlineLevel="0" collapsed="false">
      <c r="B11" s="0" t="str">
        <f aca="false">C11&amp;D11</f>
        <v>BenelliTNT1130R</v>
      </c>
      <c r="C11" s="0" t="s">
        <v>2287</v>
      </c>
      <c r="D11" s="0" t="s">
        <v>2317</v>
      </c>
      <c r="E11" s="22" t="n">
        <v>577000000</v>
      </c>
      <c r="F11" s="22" t="n">
        <f aca="false">E11*0.95</f>
        <v>548150000</v>
      </c>
      <c r="G11" s="22" t="n">
        <f aca="false">F11*0.95</f>
        <v>520742500</v>
      </c>
      <c r="H11" s="22" t="n">
        <f aca="false">G11*0.95</f>
        <v>494705375</v>
      </c>
      <c r="I11" s="22" t="n">
        <f aca="false">H11*0.95</f>
        <v>469970106.25</v>
      </c>
      <c r="J11" s="22" t="n">
        <f aca="false">I11*0.95</f>
        <v>446471600.9375</v>
      </c>
      <c r="K11" s="22" t="n">
        <f aca="false">J11*0.95</f>
        <v>424148020.890625</v>
      </c>
      <c r="L11" s="22" t="n">
        <f aca="false">K11*0.95</f>
        <v>402940619.846094</v>
      </c>
      <c r="M11" s="22" t="n">
        <f aca="false">L11*0.95</f>
        <v>382793588.853789</v>
      </c>
      <c r="N11" s="22" t="n">
        <f aca="false">M11*0.95</f>
        <v>363653909.4111</v>
      </c>
      <c r="O11" s="22" t="n">
        <f aca="false">N11*0.95</f>
        <v>345471213.940545</v>
      </c>
      <c r="P11" s="22" t="n">
        <f aca="false">O11*0.95</f>
        <v>328197653.243517</v>
      </c>
      <c r="Q11" s="22" t="n">
        <f aca="false">P11*0.95</f>
        <v>311787770.581341</v>
      </c>
      <c r="R11" s="22" t="n">
        <f aca="false">Q11*0.95</f>
        <v>296198382.052274</v>
      </c>
      <c r="S11" s="22" t="n">
        <f aca="false">R11*0.95</f>
        <v>281388462.949661</v>
      </c>
      <c r="T11" s="22" t="n">
        <f aca="false">S11*0.95</f>
        <v>267319039.802177</v>
      </c>
      <c r="U11" s="22" t="n">
        <f aca="false">T11*0.95</f>
        <v>253953087.812069</v>
      </c>
      <c r="V11" s="22" t="n">
        <f aca="false">U11*0.95</f>
        <v>241255433.421465</v>
      </c>
      <c r="W11" s="22" t="n">
        <f aca="false">V11*0.95</f>
        <v>229192661.750392</v>
      </c>
      <c r="X11" s="22" t="n">
        <f aca="false">W11*0.95</f>
        <v>217733028.662872</v>
      </c>
      <c r="Y11" s="22" t="n">
        <f aca="false">X11*0.95</f>
        <v>206846377.229729</v>
      </c>
    </row>
    <row r="12" customFormat="false" ht="15" hidden="false" customHeight="false" outlineLevel="0" collapsed="false">
      <c r="B12" s="0" t="str">
        <f aca="false">C12&amp;D12</f>
        <v>BenelliTNT125</v>
      </c>
      <c r="C12" s="0" t="s">
        <v>2287</v>
      </c>
      <c r="D12" s="0" t="s">
        <v>2318</v>
      </c>
      <c r="E12" s="22" t="n">
        <v>42000000</v>
      </c>
      <c r="F12" s="22" t="n">
        <f aca="false">E12*0.95</f>
        <v>39900000</v>
      </c>
      <c r="G12" s="22" t="n">
        <f aca="false">F12*0.95</f>
        <v>37905000</v>
      </c>
      <c r="H12" s="22" t="n">
        <f aca="false">G12*0.95</f>
        <v>36009750</v>
      </c>
      <c r="I12" s="22" t="n">
        <f aca="false">H12*0.95</f>
        <v>34209262.5</v>
      </c>
      <c r="J12" s="22" t="n">
        <f aca="false">I12*0.95</f>
        <v>32498799.375</v>
      </c>
      <c r="K12" s="22" t="n">
        <f aca="false">J12*0.95</f>
        <v>30873859.40625</v>
      </c>
      <c r="L12" s="22" t="n">
        <f aca="false">K12*0.95</f>
        <v>29330166.4359375</v>
      </c>
      <c r="M12" s="22" t="n">
        <f aca="false">L12*0.95</f>
        <v>27863658.1141406</v>
      </c>
      <c r="N12" s="22" t="n">
        <f aca="false">M12*0.95</f>
        <v>26470475.2084336</v>
      </c>
      <c r="O12" s="22" t="n">
        <f aca="false">N12*0.95</f>
        <v>25146951.4480119</v>
      </c>
      <c r="P12" s="22" t="n">
        <f aca="false">O12*0.95</f>
        <v>23889603.8756113</v>
      </c>
      <c r="Q12" s="22" t="n">
        <f aca="false">P12*0.95</f>
        <v>22695123.6818307</v>
      </c>
      <c r="R12" s="22" t="n">
        <f aca="false">Q12*0.95</f>
        <v>21560367.4977392</v>
      </c>
      <c r="S12" s="22" t="n">
        <f aca="false">R12*0.95</f>
        <v>20482349.1228522</v>
      </c>
      <c r="T12" s="22" t="n">
        <f aca="false">S12*0.95</f>
        <v>19458231.6667096</v>
      </c>
      <c r="U12" s="22" t="n">
        <f aca="false">T12*0.95</f>
        <v>18485320.0833742</v>
      </c>
      <c r="V12" s="22" t="n">
        <f aca="false">U12*0.95</f>
        <v>17561054.0792054</v>
      </c>
      <c r="W12" s="22" t="n">
        <f aca="false">V12*0.95</f>
        <v>16683001.3752452</v>
      </c>
      <c r="X12" s="22" t="n">
        <f aca="false">W12*0.95</f>
        <v>15848851.3064829</v>
      </c>
      <c r="Y12" s="22" t="n">
        <f aca="false">X12*0.95</f>
        <v>15056408.7411588</v>
      </c>
    </row>
    <row r="13" customFormat="false" ht="15" hidden="false" customHeight="false" outlineLevel="0" collapsed="false">
      <c r="B13" s="0" t="str">
        <f aca="false">C13&amp;D13</f>
        <v>BenelliTNT175</v>
      </c>
      <c r="C13" s="0" t="s">
        <v>2287</v>
      </c>
      <c r="D13" s="0" t="s">
        <v>2320</v>
      </c>
      <c r="E13" s="22" t="n">
        <v>75000000</v>
      </c>
      <c r="F13" s="22" t="n">
        <f aca="false">E13*0.95</f>
        <v>71250000</v>
      </c>
      <c r="G13" s="22" t="n">
        <f aca="false">F13*0.95</f>
        <v>67687500</v>
      </c>
      <c r="H13" s="22" t="n">
        <f aca="false">G13*0.95</f>
        <v>64303125</v>
      </c>
      <c r="I13" s="22" t="n">
        <f aca="false">H13*0.95</f>
        <v>61087968.75</v>
      </c>
      <c r="J13" s="22" t="n">
        <f aca="false">I13*0.95</f>
        <v>58033570.3125</v>
      </c>
      <c r="K13" s="22" t="n">
        <f aca="false">J13*0.95</f>
        <v>55131891.796875</v>
      </c>
      <c r="L13" s="22" t="n">
        <f aca="false">K13*0.95</f>
        <v>52375297.2070313</v>
      </c>
      <c r="M13" s="22" t="n">
        <f aca="false">L13*0.95</f>
        <v>49756532.3466797</v>
      </c>
      <c r="N13" s="22" t="n">
        <f aca="false">M13*0.95</f>
        <v>47268705.7293457</v>
      </c>
      <c r="O13" s="22" t="n">
        <f aca="false">N13*0.95</f>
        <v>44905270.4428784</v>
      </c>
      <c r="P13" s="22" t="n">
        <f aca="false">O13*0.95</f>
        <v>42660006.9207345</v>
      </c>
      <c r="Q13" s="22" t="n">
        <f aca="false">P13*0.95</f>
        <v>40527006.5746978</v>
      </c>
      <c r="R13" s="22" t="n">
        <f aca="false">Q13*0.95</f>
        <v>38500656.2459629</v>
      </c>
      <c r="S13" s="22" t="n">
        <f aca="false">R13*0.95</f>
        <v>36575623.4336647</v>
      </c>
      <c r="T13" s="22" t="n">
        <f aca="false">S13*0.95</f>
        <v>34746842.2619815</v>
      </c>
      <c r="U13" s="22" t="n">
        <f aca="false">T13*0.95</f>
        <v>33009500.1488824</v>
      </c>
      <c r="V13" s="22" t="n">
        <f aca="false">U13*0.95</f>
        <v>31359025.1414383</v>
      </c>
      <c r="W13" s="22" t="n">
        <f aca="false">V13*0.95</f>
        <v>29791073.8843664</v>
      </c>
      <c r="X13" s="22" t="n">
        <f aca="false">W13*0.95</f>
        <v>28301520.1901481</v>
      </c>
      <c r="Y13" s="22" t="n">
        <f aca="false">X13*0.95</f>
        <v>26886444.1806407</v>
      </c>
    </row>
    <row r="14" customFormat="false" ht="15" hidden="false" customHeight="false" outlineLevel="0" collapsed="false">
      <c r="B14" s="0" t="str">
        <f aca="false">C14&amp;D14</f>
        <v>BenelliTNT899</v>
      </c>
      <c r="C14" s="0" t="s">
        <v>2287</v>
      </c>
      <c r="D14" s="0" t="s">
        <v>2322</v>
      </c>
      <c r="E14" s="22" t="n">
        <v>512000000</v>
      </c>
      <c r="F14" s="22" t="n">
        <f aca="false">E14*0.95</f>
        <v>486400000</v>
      </c>
      <c r="G14" s="22" t="n">
        <f aca="false">F14*0.95</f>
        <v>462080000</v>
      </c>
      <c r="H14" s="22" t="n">
        <f aca="false">G14*0.95</f>
        <v>438976000</v>
      </c>
      <c r="I14" s="22" t="n">
        <f aca="false">H14*0.95</f>
        <v>417027200</v>
      </c>
      <c r="J14" s="22" t="n">
        <f aca="false">I14*0.95</f>
        <v>396175840</v>
      </c>
      <c r="K14" s="22" t="n">
        <f aca="false">J14*0.95</f>
        <v>376367048</v>
      </c>
      <c r="L14" s="22" t="n">
        <f aca="false">K14*0.95</f>
        <v>357548695.6</v>
      </c>
      <c r="M14" s="22" t="n">
        <f aca="false">L14*0.95</f>
        <v>339671260.82</v>
      </c>
      <c r="N14" s="22" t="n">
        <f aca="false">M14*0.95</f>
        <v>322687697.779</v>
      </c>
      <c r="O14" s="22" t="n">
        <f aca="false">N14*0.95</f>
        <v>306553312.89005</v>
      </c>
      <c r="P14" s="22" t="n">
        <f aca="false">O14*0.95</f>
        <v>291225647.245547</v>
      </c>
      <c r="Q14" s="22" t="n">
        <f aca="false">P14*0.95</f>
        <v>276664364.88327</v>
      </c>
      <c r="R14" s="22" t="n">
        <f aca="false">Q14*0.95</f>
        <v>262831146.639106</v>
      </c>
      <c r="S14" s="22" t="n">
        <f aca="false">R14*0.95</f>
        <v>249689589.307151</v>
      </c>
      <c r="T14" s="22" t="n">
        <f aca="false">S14*0.95</f>
        <v>237205109.841794</v>
      </c>
      <c r="U14" s="22" t="n">
        <f aca="false">T14*0.95</f>
        <v>225344854.349704</v>
      </c>
      <c r="V14" s="22" t="n">
        <f aca="false">U14*0.95</f>
        <v>214077611.632219</v>
      </c>
      <c r="W14" s="22" t="n">
        <f aca="false">V14*0.95</f>
        <v>203373731.050608</v>
      </c>
      <c r="X14" s="22" t="n">
        <f aca="false">W14*0.95</f>
        <v>193205044.498077</v>
      </c>
      <c r="Y14" s="22" t="n">
        <f aca="false">X14*0.95</f>
        <v>183544792.273173</v>
      </c>
    </row>
    <row r="15" customFormat="false" ht="15" hidden="false" customHeight="false" outlineLevel="0" collapsed="false">
      <c r="B15" s="0" t="str">
        <f aca="false">C15&amp;D15</f>
        <v>BenelliTRK</v>
      </c>
      <c r="C15" s="0" t="s">
        <v>2287</v>
      </c>
      <c r="D15" s="0" t="s">
        <v>2324</v>
      </c>
      <c r="E15" s="22" t="n">
        <v>135000000</v>
      </c>
      <c r="F15" s="22" t="n">
        <f aca="false">E15*0.95</f>
        <v>128250000</v>
      </c>
      <c r="G15" s="22" t="n">
        <f aca="false">F15*0.95</f>
        <v>121837500</v>
      </c>
      <c r="H15" s="22" t="n">
        <f aca="false">G15*0.95</f>
        <v>115745625</v>
      </c>
      <c r="I15" s="22" t="n">
        <f aca="false">H15*0.95</f>
        <v>109958343.75</v>
      </c>
      <c r="J15" s="22" t="n">
        <f aca="false">I15*0.95</f>
        <v>104460426.5625</v>
      </c>
      <c r="K15" s="22" t="n">
        <f aca="false">J15*0.95</f>
        <v>99237405.234375</v>
      </c>
      <c r="L15" s="22" t="n">
        <f aca="false">K15*0.95</f>
        <v>94275534.9726563</v>
      </c>
      <c r="M15" s="22" t="n">
        <f aca="false">L15*0.95</f>
        <v>89561758.2240234</v>
      </c>
      <c r="N15" s="22" t="n">
        <f aca="false">M15*0.95</f>
        <v>85083670.3128222</v>
      </c>
      <c r="O15" s="22" t="n">
        <f aca="false">N15*0.95</f>
        <v>80829486.7971811</v>
      </c>
      <c r="P15" s="22" t="n">
        <f aca="false">O15*0.95</f>
        <v>76788012.4573221</v>
      </c>
      <c r="Q15" s="22" t="n">
        <f aca="false">P15*0.95</f>
        <v>72948611.834456</v>
      </c>
      <c r="R15" s="22" t="n">
        <f aca="false">Q15*0.95</f>
        <v>69301181.2427332</v>
      </c>
      <c r="S15" s="22" t="n">
        <f aca="false">R15*0.95</f>
        <v>65836122.1805965</v>
      </c>
      <c r="T15" s="22" t="n">
        <f aca="false">S15*0.95</f>
        <v>62544316.0715667</v>
      </c>
      <c r="U15" s="22" t="n">
        <f aca="false">T15*0.95</f>
        <v>59417100.2679883</v>
      </c>
      <c r="V15" s="22" t="n">
        <f aca="false">U15*0.95</f>
        <v>56446245.2545889</v>
      </c>
      <c r="W15" s="22" t="n">
        <f aca="false">V15*0.95</f>
        <v>53623932.9918595</v>
      </c>
      <c r="X15" s="22" t="n">
        <f aca="false">W15*0.95</f>
        <v>50942736.3422665</v>
      </c>
      <c r="Y15" s="22" t="n">
        <f aca="false">X15*0.95</f>
        <v>48395599.5251532</v>
      </c>
    </row>
    <row r="16" customFormat="false" ht="15" hidden="false" customHeight="false" outlineLevel="0" collapsed="false">
      <c r="B16" s="0" t="str">
        <f aca="false">C16&amp;D16</f>
        <v>BenelliVLM</v>
      </c>
      <c r="C16" s="0" t="s">
        <v>2287</v>
      </c>
      <c r="D16" s="0" t="s">
        <v>2326</v>
      </c>
      <c r="E16" s="22" t="n">
        <v>56000000</v>
      </c>
      <c r="F16" s="22" t="n">
        <f aca="false">E16*0.95</f>
        <v>53200000</v>
      </c>
      <c r="G16" s="22" t="n">
        <f aca="false">F16*0.95</f>
        <v>50540000</v>
      </c>
      <c r="H16" s="22" t="n">
        <f aca="false">G16*0.95</f>
        <v>48013000</v>
      </c>
      <c r="I16" s="22" t="n">
        <f aca="false">H16*0.95</f>
        <v>45612350</v>
      </c>
      <c r="J16" s="22" t="n">
        <f aca="false">I16*0.95</f>
        <v>43331732.5</v>
      </c>
      <c r="K16" s="22" t="n">
        <f aca="false">J16*0.95</f>
        <v>41165145.875</v>
      </c>
      <c r="L16" s="22" t="n">
        <f aca="false">K16*0.95</f>
        <v>39106888.58125</v>
      </c>
      <c r="M16" s="22" t="n">
        <f aca="false">L16*0.95</f>
        <v>37151544.1521875</v>
      </c>
      <c r="N16" s="22" t="n">
        <f aca="false">M16*0.95</f>
        <v>35293966.9445781</v>
      </c>
      <c r="O16" s="22" t="n">
        <f aca="false">N16*0.95</f>
        <v>33529268.5973492</v>
      </c>
      <c r="P16" s="22" t="n">
        <f aca="false">O16*0.95</f>
        <v>31852805.1674817</v>
      </c>
      <c r="Q16" s="22" t="n">
        <f aca="false">P16*0.95</f>
        <v>30260164.9091077</v>
      </c>
      <c r="R16" s="22" t="n">
        <f aca="false">Q16*0.95</f>
        <v>28747156.6636523</v>
      </c>
      <c r="S16" s="22" t="n">
        <f aca="false">R16*0.95</f>
        <v>27309798.8304697</v>
      </c>
      <c r="T16" s="22" t="n">
        <f aca="false">S16*0.95</f>
        <v>25944308.8889462</v>
      </c>
      <c r="U16" s="22" t="n">
        <f aca="false">T16*0.95</f>
        <v>24647093.4444989</v>
      </c>
      <c r="V16" s="22" t="n">
        <f aca="false">U16*0.95</f>
        <v>23414738.7722739</v>
      </c>
      <c r="W16" s="22" t="n">
        <f aca="false">V16*0.95</f>
        <v>22244001.8336602</v>
      </c>
      <c r="X16" s="22" t="n">
        <f aca="false">W16*0.95</f>
        <v>21131801.7419772</v>
      </c>
      <c r="Y16" s="22" t="n">
        <f aca="false">X16*0.95</f>
        <v>20075211.6548783</v>
      </c>
    </row>
    <row r="17" customFormat="false" ht="15" hidden="false" customHeight="false" outlineLevel="0" collapsed="false">
      <c r="B17" s="0" t="str">
        <f aca="false">C17&amp;D17</f>
        <v>BMWC400</v>
      </c>
      <c r="C17" s="0" t="s">
        <v>368</v>
      </c>
      <c r="D17" s="0" t="s">
        <v>2327</v>
      </c>
      <c r="E17" s="22" t="n">
        <v>300000000</v>
      </c>
      <c r="F17" s="22" t="n">
        <f aca="false">E17*0.95</f>
        <v>285000000</v>
      </c>
      <c r="G17" s="22" t="n">
        <f aca="false">F17*0.95</f>
        <v>270750000</v>
      </c>
      <c r="H17" s="22" t="n">
        <f aca="false">G17*0.95</f>
        <v>257212500</v>
      </c>
      <c r="I17" s="22" t="n">
        <f aca="false">H17*0.95</f>
        <v>244351875</v>
      </c>
      <c r="J17" s="22" t="n">
        <f aca="false">I17*0.95</f>
        <v>232134281.25</v>
      </c>
      <c r="K17" s="22" t="n">
        <f aca="false">J17*0.95</f>
        <v>220527567.1875</v>
      </c>
      <c r="L17" s="22" t="n">
        <f aca="false">K17*0.95</f>
        <v>209501188.828125</v>
      </c>
      <c r="M17" s="22" t="n">
        <f aca="false">L17*0.95</f>
        <v>199026129.386719</v>
      </c>
      <c r="N17" s="22" t="n">
        <f aca="false">M17*0.95</f>
        <v>189074822.917383</v>
      </c>
      <c r="O17" s="22" t="n">
        <f aca="false">N17*0.95</f>
        <v>179621081.771514</v>
      </c>
      <c r="P17" s="22" t="n">
        <f aca="false">O17*0.95</f>
        <v>170640027.682938</v>
      </c>
      <c r="Q17" s="22" t="n">
        <f aca="false">P17*0.95</f>
        <v>162108026.298791</v>
      </c>
      <c r="R17" s="22" t="n">
        <f aca="false">Q17*0.95</f>
        <v>154002624.983852</v>
      </c>
      <c r="S17" s="22" t="n">
        <f aca="false">R17*0.95</f>
        <v>146302493.734659</v>
      </c>
      <c r="T17" s="22" t="n">
        <f aca="false">S17*0.95</f>
        <v>138987369.047926</v>
      </c>
      <c r="U17" s="22" t="n">
        <f aca="false">T17*0.95</f>
        <v>132038000.59553</v>
      </c>
      <c r="V17" s="22" t="n">
        <f aca="false">U17*0.95</f>
        <v>125436100.565753</v>
      </c>
      <c r="W17" s="22" t="n">
        <f aca="false">V17*0.95</f>
        <v>119164295.537466</v>
      </c>
      <c r="X17" s="22" t="n">
        <f aca="false">W17*0.95</f>
        <v>113206080.760592</v>
      </c>
      <c r="Y17" s="22" t="n">
        <f aca="false">X17*0.95</f>
        <v>107545776.722563</v>
      </c>
    </row>
    <row r="18" customFormat="false" ht="15" hidden="false" customHeight="false" outlineLevel="0" collapsed="false">
      <c r="B18" s="0" t="str">
        <f aca="false">C18&amp;D18</f>
        <v>BMWG310</v>
      </c>
      <c r="C18" s="0" t="s">
        <v>368</v>
      </c>
      <c r="D18" s="0" t="s">
        <v>2328</v>
      </c>
      <c r="E18" s="22" t="n">
        <v>194000000</v>
      </c>
      <c r="F18" s="22" t="n">
        <f aca="false">E18*0.95</f>
        <v>184300000</v>
      </c>
      <c r="G18" s="22" t="n">
        <f aca="false">F18*0.95</f>
        <v>175085000</v>
      </c>
      <c r="H18" s="22" t="n">
        <f aca="false">G18*0.95</f>
        <v>166330750</v>
      </c>
      <c r="I18" s="22" t="n">
        <f aca="false">H18*0.95</f>
        <v>158014212.5</v>
      </c>
      <c r="J18" s="22" t="n">
        <f aca="false">I18*0.95</f>
        <v>150113501.875</v>
      </c>
      <c r="K18" s="22" t="n">
        <f aca="false">J18*0.95</f>
        <v>142607826.78125</v>
      </c>
      <c r="L18" s="22" t="n">
        <f aca="false">K18*0.95</f>
        <v>135477435.442187</v>
      </c>
      <c r="M18" s="22" t="n">
        <f aca="false">L18*0.95</f>
        <v>128703563.670078</v>
      </c>
      <c r="N18" s="22" t="n">
        <f aca="false">M18*0.95</f>
        <v>122268385.486574</v>
      </c>
      <c r="O18" s="22" t="n">
        <f aca="false">N18*0.95</f>
        <v>116154966.212246</v>
      </c>
      <c r="P18" s="22" t="n">
        <f aca="false">O18*0.95</f>
        <v>110347217.901633</v>
      </c>
      <c r="Q18" s="22" t="n">
        <f aca="false">P18*0.95</f>
        <v>104829857.006552</v>
      </c>
      <c r="R18" s="22" t="n">
        <f aca="false">Q18*0.95</f>
        <v>99588364.156224</v>
      </c>
      <c r="S18" s="22" t="n">
        <f aca="false">R18*0.95</f>
        <v>94608945.9484128</v>
      </c>
      <c r="T18" s="22" t="n">
        <f aca="false">S18*0.95</f>
        <v>89878498.6509921</v>
      </c>
      <c r="U18" s="22" t="n">
        <f aca="false">T18*0.95</f>
        <v>85384573.7184425</v>
      </c>
      <c r="V18" s="22" t="n">
        <f aca="false">U18*0.95</f>
        <v>81115345.0325204</v>
      </c>
      <c r="W18" s="22" t="n">
        <f aca="false">V18*0.95</f>
        <v>77059577.7808944</v>
      </c>
      <c r="X18" s="22" t="n">
        <f aca="false">W18*0.95</f>
        <v>73206598.8918496</v>
      </c>
      <c r="Y18" s="22" t="n">
        <f aca="false">X18*0.95</f>
        <v>69546268.9472572</v>
      </c>
    </row>
    <row r="19" customFormat="false" ht="15" hidden="false" customHeight="false" outlineLevel="0" collapsed="false">
      <c r="B19" s="0" t="str">
        <f aca="false">C19&amp;D19</f>
        <v>BMWG310R</v>
      </c>
      <c r="C19" s="0" t="s">
        <v>368</v>
      </c>
      <c r="D19" s="0" t="s">
        <v>2329</v>
      </c>
      <c r="E19" s="22" t="n">
        <v>174000000</v>
      </c>
      <c r="F19" s="22" t="n">
        <f aca="false">E19*0.95</f>
        <v>165300000</v>
      </c>
      <c r="G19" s="22" t="n">
        <f aca="false">F19*0.95</f>
        <v>157035000</v>
      </c>
      <c r="H19" s="22" t="n">
        <f aca="false">G19*0.95</f>
        <v>149183250</v>
      </c>
      <c r="I19" s="22" t="n">
        <f aca="false">H19*0.95</f>
        <v>141724087.5</v>
      </c>
      <c r="J19" s="22" t="n">
        <f aca="false">I19*0.95</f>
        <v>134637883.125</v>
      </c>
      <c r="K19" s="22" t="n">
        <f aca="false">J19*0.95</f>
        <v>127905988.96875</v>
      </c>
      <c r="L19" s="22" t="n">
        <f aca="false">K19*0.95</f>
        <v>121510689.520313</v>
      </c>
      <c r="M19" s="22" t="n">
        <f aca="false">L19*0.95</f>
        <v>115435155.044297</v>
      </c>
      <c r="N19" s="22" t="n">
        <f aca="false">M19*0.95</f>
        <v>109663397.292082</v>
      </c>
      <c r="O19" s="22" t="n">
        <f aca="false">N19*0.95</f>
        <v>104180227.427478</v>
      </c>
      <c r="P19" s="22" t="n">
        <f aca="false">O19*0.95</f>
        <v>98971216.056104</v>
      </c>
      <c r="Q19" s="22" t="n">
        <f aca="false">P19*0.95</f>
        <v>94022655.2532988</v>
      </c>
      <c r="R19" s="22" t="n">
        <f aca="false">Q19*0.95</f>
        <v>89321522.4906339</v>
      </c>
      <c r="S19" s="22" t="n">
        <f aca="false">R19*0.95</f>
        <v>84855446.3661022</v>
      </c>
      <c r="T19" s="22" t="n">
        <f aca="false">S19*0.95</f>
        <v>80612674.0477971</v>
      </c>
      <c r="U19" s="22" t="n">
        <f aca="false">T19*0.95</f>
        <v>76582040.3454072</v>
      </c>
      <c r="V19" s="22" t="n">
        <f aca="false">U19*0.95</f>
        <v>72752938.3281368</v>
      </c>
      <c r="W19" s="22" t="n">
        <f aca="false">V19*0.95</f>
        <v>69115291.41173</v>
      </c>
      <c r="X19" s="22" t="n">
        <f aca="false">W19*0.95</f>
        <v>65659526.8411435</v>
      </c>
      <c r="Y19" s="22" t="n">
        <f aca="false">X19*0.95</f>
        <v>62376550.4990863</v>
      </c>
    </row>
    <row r="20" customFormat="false" ht="15" hidden="false" customHeight="false" outlineLevel="0" collapsed="false">
      <c r="B20" s="0" t="str">
        <f aca="false">C20&amp;D20</f>
        <v>BMWK1600</v>
      </c>
      <c r="C20" s="0" t="s">
        <v>368</v>
      </c>
      <c r="D20" s="0" t="s">
        <v>2330</v>
      </c>
      <c r="E20" s="22" t="n">
        <v>1039000000</v>
      </c>
      <c r="F20" s="22" t="n">
        <f aca="false">E20*0.95</f>
        <v>987050000</v>
      </c>
      <c r="G20" s="22" t="n">
        <f aca="false">F20*0.95</f>
        <v>937697500</v>
      </c>
      <c r="H20" s="22" t="n">
        <f aca="false">G20*0.95</f>
        <v>890812625</v>
      </c>
      <c r="I20" s="22" t="n">
        <f aca="false">H20*0.95</f>
        <v>846271993.75</v>
      </c>
      <c r="J20" s="22" t="n">
        <f aca="false">I20*0.95</f>
        <v>803958394.0625</v>
      </c>
      <c r="K20" s="22" t="n">
        <f aca="false">J20*0.95</f>
        <v>763760474.359375</v>
      </c>
      <c r="L20" s="22" t="n">
        <f aca="false">K20*0.95</f>
        <v>725572450.641406</v>
      </c>
      <c r="M20" s="22" t="n">
        <f aca="false">L20*0.95</f>
        <v>689293828.109336</v>
      </c>
      <c r="N20" s="22" t="n">
        <f aca="false">M20*0.95</f>
        <v>654829136.703869</v>
      </c>
      <c r="O20" s="22" t="n">
        <f aca="false">N20*0.95</f>
        <v>622087679.868675</v>
      </c>
      <c r="P20" s="22" t="n">
        <f aca="false">O20*0.95</f>
        <v>590983295.875242</v>
      </c>
      <c r="Q20" s="22" t="n">
        <f aca="false">P20*0.95</f>
        <v>561434131.08148</v>
      </c>
      <c r="R20" s="22" t="n">
        <f aca="false">Q20*0.95</f>
        <v>533362424.527406</v>
      </c>
      <c r="S20" s="22" t="n">
        <f aca="false">R20*0.95</f>
        <v>506694303.301035</v>
      </c>
      <c r="T20" s="22" t="n">
        <f aca="false">S20*0.95</f>
        <v>481359588.135984</v>
      </c>
      <c r="U20" s="22" t="n">
        <f aca="false">T20*0.95</f>
        <v>457291608.729184</v>
      </c>
      <c r="V20" s="22" t="n">
        <f aca="false">U20*0.95</f>
        <v>434427028.292725</v>
      </c>
      <c r="W20" s="22" t="n">
        <f aca="false">V20*0.95</f>
        <v>412705676.878089</v>
      </c>
      <c r="X20" s="22" t="n">
        <f aca="false">W20*0.95</f>
        <v>392070393.034184</v>
      </c>
      <c r="Y20" s="22" t="n">
        <f aca="false">X20*0.95</f>
        <v>372466873.382475</v>
      </c>
    </row>
    <row r="21" customFormat="false" ht="15" hidden="false" customHeight="false" outlineLevel="0" collapsed="false">
      <c r="B21" s="0" t="str">
        <f aca="false">C21&amp;D21</f>
        <v>BMWR1200</v>
      </c>
      <c r="C21" s="0" t="s">
        <v>368</v>
      </c>
      <c r="D21" s="0" t="s">
        <v>2331</v>
      </c>
      <c r="E21" s="22" t="n">
        <v>629000000</v>
      </c>
      <c r="F21" s="22" t="n">
        <f aca="false">E21*0.95</f>
        <v>597550000</v>
      </c>
      <c r="G21" s="22" t="n">
        <f aca="false">F21*0.95</f>
        <v>567672500</v>
      </c>
      <c r="H21" s="22" t="n">
        <f aca="false">G21*0.95</f>
        <v>539288875</v>
      </c>
      <c r="I21" s="22" t="n">
        <f aca="false">H21*0.95</f>
        <v>512324431.25</v>
      </c>
      <c r="J21" s="22" t="n">
        <f aca="false">I21*0.95</f>
        <v>486708209.6875</v>
      </c>
      <c r="K21" s="22" t="n">
        <f aca="false">J21*0.95</f>
        <v>462372799.203125</v>
      </c>
      <c r="L21" s="22" t="n">
        <f aca="false">K21*0.95</f>
        <v>439254159.242969</v>
      </c>
      <c r="M21" s="22" t="n">
        <f aca="false">L21*0.95</f>
        <v>417291451.28082</v>
      </c>
      <c r="N21" s="22" t="n">
        <f aca="false">M21*0.95</f>
        <v>396426878.716779</v>
      </c>
      <c r="O21" s="22" t="n">
        <f aca="false">N21*0.95</f>
        <v>376605534.78094</v>
      </c>
      <c r="P21" s="22" t="n">
        <f aca="false">O21*0.95</f>
        <v>357775258.041893</v>
      </c>
      <c r="Q21" s="22" t="n">
        <f aca="false">P21*0.95</f>
        <v>339886495.139799</v>
      </c>
      <c r="R21" s="22" t="n">
        <f aca="false">Q21*0.95</f>
        <v>322892170.382809</v>
      </c>
      <c r="S21" s="22" t="n">
        <f aca="false">R21*0.95</f>
        <v>306747561.863668</v>
      </c>
      <c r="T21" s="22" t="n">
        <f aca="false">S21*0.95</f>
        <v>291410183.770485</v>
      </c>
      <c r="U21" s="22" t="n">
        <f aca="false">T21*0.95</f>
        <v>276839674.581961</v>
      </c>
      <c r="V21" s="22" t="n">
        <f aca="false">U21*0.95</f>
        <v>262997690.852862</v>
      </c>
      <c r="W21" s="22" t="n">
        <f aca="false">V21*0.95</f>
        <v>249847806.310219</v>
      </c>
      <c r="X21" s="22" t="n">
        <f aca="false">W21*0.95</f>
        <v>237355415.994708</v>
      </c>
      <c r="Y21" s="22" t="n">
        <f aca="false">X21*0.95</f>
        <v>225487645.194973</v>
      </c>
    </row>
    <row r="22" customFormat="false" ht="15" hidden="false" customHeight="false" outlineLevel="0" collapsed="false">
      <c r="B22" s="0" t="str">
        <f aca="false">C22&amp;D22</f>
        <v>BMWRNine</v>
      </c>
      <c r="C22" s="0" t="s">
        <v>368</v>
      </c>
      <c r="D22" s="0" t="s">
        <v>2332</v>
      </c>
      <c r="E22" s="22" t="n">
        <v>579000000</v>
      </c>
      <c r="F22" s="22" t="n">
        <f aca="false">E22*0.95</f>
        <v>550050000</v>
      </c>
      <c r="G22" s="22" t="n">
        <f aca="false">F22*0.95</f>
        <v>522547500</v>
      </c>
      <c r="H22" s="22" t="n">
        <f aca="false">G22*0.95</f>
        <v>496420125</v>
      </c>
      <c r="I22" s="22" t="n">
        <f aca="false">H22*0.95</f>
        <v>471599118.75</v>
      </c>
      <c r="J22" s="22" t="n">
        <f aca="false">I22*0.95</f>
        <v>448019162.8125</v>
      </c>
      <c r="K22" s="22" t="n">
        <f aca="false">J22*0.95</f>
        <v>425618204.671875</v>
      </c>
      <c r="L22" s="22" t="n">
        <f aca="false">K22*0.95</f>
        <v>404337294.438281</v>
      </c>
      <c r="M22" s="22" t="n">
        <f aca="false">L22*0.95</f>
        <v>384120429.716367</v>
      </c>
      <c r="N22" s="22" t="n">
        <f aca="false">M22*0.95</f>
        <v>364914408.230549</v>
      </c>
      <c r="O22" s="22" t="n">
        <f aca="false">N22*0.95</f>
        <v>346668687.819021</v>
      </c>
      <c r="P22" s="22" t="n">
        <f aca="false">O22*0.95</f>
        <v>329335253.42807</v>
      </c>
      <c r="Q22" s="22" t="n">
        <f aca="false">P22*0.95</f>
        <v>312868490.756667</v>
      </c>
      <c r="R22" s="22" t="n">
        <f aca="false">Q22*0.95</f>
        <v>297225066.218833</v>
      </c>
      <c r="S22" s="22" t="n">
        <f aca="false">R22*0.95</f>
        <v>282363812.907892</v>
      </c>
      <c r="T22" s="22" t="n">
        <f aca="false">S22*0.95</f>
        <v>268245622.262497</v>
      </c>
      <c r="U22" s="22" t="n">
        <f aca="false">T22*0.95</f>
        <v>254833341.149372</v>
      </c>
      <c r="V22" s="22" t="n">
        <f aca="false">U22*0.95</f>
        <v>242091674.091904</v>
      </c>
      <c r="W22" s="22" t="n">
        <f aca="false">V22*0.95</f>
        <v>229987090.387308</v>
      </c>
      <c r="X22" s="22" t="n">
        <f aca="false">W22*0.95</f>
        <v>218487735.867943</v>
      </c>
      <c r="Y22" s="22" t="n">
        <f aca="false">X22*0.95</f>
        <v>207563349.074546</v>
      </c>
    </row>
    <row r="23" customFormat="false" ht="15" hidden="false" customHeight="false" outlineLevel="0" collapsed="false">
      <c r="B23" s="0" t="str">
        <f aca="false">C23&amp;D23</f>
        <v>BMWS1000</v>
      </c>
      <c r="C23" s="0" t="s">
        <v>368</v>
      </c>
      <c r="D23" s="0" t="s">
        <v>2333</v>
      </c>
      <c r="E23" s="22" t="n">
        <v>599000000</v>
      </c>
      <c r="F23" s="22" t="n">
        <f aca="false">E23*0.95</f>
        <v>569050000</v>
      </c>
      <c r="G23" s="22" t="n">
        <f aca="false">F23*0.95</f>
        <v>540597500</v>
      </c>
      <c r="H23" s="22" t="n">
        <f aca="false">G23*0.95</f>
        <v>513567625</v>
      </c>
      <c r="I23" s="22" t="n">
        <f aca="false">H23*0.95</f>
        <v>487889243.75</v>
      </c>
      <c r="J23" s="22" t="n">
        <f aca="false">I23*0.95</f>
        <v>463494781.5625</v>
      </c>
      <c r="K23" s="22" t="n">
        <f aca="false">J23*0.95</f>
        <v>440320042.484375</v>
      </c>
      <c r="L23" s="22" t="n">
        <f aca="false">K23*0.95</f>
        <v>418304040.360156</v>
      </c>
      <c r="M23" s="22" t="n">
        <f aca="false">L23*0.95</f>
        <v>397388838.342148</v>
      </c>
      <c r="N23" s="22" t="n">
        <f aca="false">M23*0.95</f>
        <v>377519396.425041</v>
      </c>
      <c r="O23" s="22" t="n">
        <f aca="false">N23*0.95</f>
        <v>358643426.603789</v>
      </c>
      <c r="P23" s="22" t="n">
        <f aca="false">O23*0.95</f>
        <v>340711255.273599</v>
      </c>
      <c r="Q23" s="22" t="n">
        <f aca="false">P23*0.95</f>
        <v>323675692.509919</v>
      </c>
      <c r="R23" s="22" t="n">
        <f aca="false">Q23*0.95</f>
        <v>307491907.884423</v>
      </c>
      <c r="S23" s="22" t="n">
        <f aca="false">R23*0.95</f>
        <v>292117312.490202</v>
      </c>
      <c r="T23" s="22" t="n">
        <f aca="false">S23*0.95</f>
        <v>277511446.865692</v>
      </c>
      <c r="U23" s="22" t="n">
        <f aca="false">T23*0.95</f>
        <v>263635874.522408</v>
      </c>
      <c r="V23" s="22" t="n">
        <f aca="false">U23*0.95</f>
        <v>250454080.796287</v>
      </c>
      <c r="W23" s="22" t="n">
        <f aca="false">V23*0.95</f>
        <v>237931376.756473</v>
      </c>
      <c r="X23" s="22" t="n">
        <f aca="false">W23*0.95</f>
        <v>226034807.918649</v>
      </c>
      <c r="Y23" s="22" t="n">
        <f aca="false">X23*0.95</f>
        <v>214733067.522717</v>
      </c>
    </row>
    <row r="24" customFormat="false" ht="15" hidden="false" customHeight="false" outlineLevel="0" collapsed="false">
      <c r="B24" s="0" t="str">
        <f aca="false">C24&amp;D24</f>
        <v>DucatiDiavel</v>
      </c>
      <c r="C24" s="0" t="s">
        <v>2288</v>
      </c>
      <c r="D24" s="0" t="s">
        <v>2334</v>
      </c>
      <c r="E24" s="22" t="n">
        <v>700000000</v>
      </c>
      <c r="F24" s="22" t="n">
        <f aca="false">E24*0.95</f>
        <v>665000000</v>
      </c>
      <c r="G24" s="22" t="n">
        <f aca="false">F24*0.95</f>
        <v>631750000</v>
      </c>
      <c r="H24" s="22" t="n">
        <f aca="false">G24*0.95</f>
        <v>600162500</v>
      </c>
      <c r="I24" s="22" t="n">
        <f aca="false">H24*0.95</f>
        <v>570154375</v>
      </c>
      <c r="J24" s="22" t="n">
        <f aca="false">I24*0.95</f>
        <v>541646656.25</v>
      </c>
      <c r="K24" s="22" t="n">
        <f aca="false">J24*0.95</f>
        <v>514564323.4375</v>
      </c>
      <c r="L24" s="22" t="n">
        <f aca="false">K24*0.95</f>
        <v>488836107.265625</v>
      </c>
      <c r="M24" s="22" t="n">
        <f aca="false">L24*0.95</f>
        <v>464394301.902344</v>
      </c>
      <c r="N24" s="22" t="n">
        <f aca="false">M24*0.95</f>
        <v>441174586.807227</v>
      </c>
      <c r="O24" s="22" t="n">
        <f aca="false">N24*0.95</f>
        <v>419115857.466865</v>
      </c>
      <c r="P24" s="22" t="n">
        <f aca="false">O24*0.95</f>
        <v>398160064.593522</v>
      </c>
      <c r="Q24" s="22" t="n">
        <f aca="false">P24*0.95</f>
        <v>378252061.363846</v>
      </c>
      <c r="R24" s="22" t="n">
        <f aca="false">Q24*0.95</f>
        <v>359339458.295653</v>
      </c>
      <c r="S24" s="22" t="n">
        <f aca="false">R24*0.95</f>
        <v>341372485.380871</v>
      </c>
      <c r="T24" s="22" t="n">
        <f aca="false">S24*0.95</f>
        <v>324303861.111827</v>
      </c>
      <c r="U24" s="22" t="n">
        <f aca="false">T24*0.95</f>
        <v>308088668.056236</v>
      </c>
      <c r="V24" s="22" t="n">
        <f aca="false">U24*0.95</f>
        <v>292684234.653424</v>
      </c>
      <c r="W24" s="22" t="n">
        <f aca="false">V24*0.95</f>
        <v>278050022.920753</v>
      </c>
      <c r="X24" s="22" t="n">
        <f aca="false">W24*0.95</f>
        <v>264147521.774715</v>
      </c>
      <c r="Y24" s="22" t="n">
        <f aca="false">X24*0.95</f>
        <v>250940145.685979</v>
      </c>
    </row>
    <row r="25" customFormat="false" ht="15" hidden="false" customHeight="false" outlineLevel="0" collapsed="false">
      <c r="B25" s="0" t="str">
        <f aca="false">C25&amp;D25</f>
        <v>DucatiHypermotard</v>
      </c>
      <c r="C25" s="0" t="s">
        <v>2288</v>
      </c>
      <c r="D25" s="0" t="s">
        <v>2335</v>
      </c>
      <c r="E25" s="22" t="n">
        <v>424000000</v>
      </c>
      <c r="F25" s="22" t="n">
        <f aca="false">E25*0.95</f>
        <v>402800000</v>
      </c>
      <c r="G25" s="22" t="n">
        <f aca="false">F25*0.95</f>
        <v>382660000</v>
      </c>
      <c r="H25" s="22" t="n">
        <f aca="false">G25*0.95</f>
        <v>363527000</v>
      </c>
      <c r="I25" s="22" t="n">
        <f aca="false">H25*0.95</f>
        <v>345350650</v>
      </c>
      <c r="J25" s="22" t="n">
        <f aca="false">I25*0.95</f>
        <v>328083117.5</v>
      </c>
      <c r="K25" s="22" t="n">
        <f aca="false">J25*0.95</f>
        <v>311678961.625</v>
      </c>
      <c r="L25" s="22" t="n">
        <f aca="false">K25*0.95</f>
        <v>296095013.54375</v>
      </c>
      <c r="M25" s="22" t="n">
        <f aca="false">L25*0.95</f>
        <v>281290262.866562</v>
      </c>
      <c r="N25" s="22" t="n">
        <f aca="false">M25*0.95</f>
        <v>267225749.723234</v>
      </c>
      <c r="O25" s="22" t="n">
        <f aca="false">N25*0.95</f>
        <v>253864462.237073</v>
      </c>
      <c r="P25" s="22" t="n">
        <f aca="false">O25*0.95</f>
        <v>241171239.125219</v>
      </c>
      <c r="Q25" s="22" t="n">
        <f aca="false">P25*0.95</f>
        <v>229112677.168958</v>
      </c>
      <c r="R25" s="22" t="n">
        <f aca="false">Q25*0.95</f>
        <v>217657043.31051</v>
      </c>
      <c r="S25" s="22" t="n">
        <f aca="false">R25*0.95</f>
        <v>206774191.144985</v>
      </c>
      <c r="T25" s="22" t="n">
        <f aca="false">S25*0.95</f>
        <v>196435481.587735</v>
      </c>
      <c r="U25" s="22" t="n">
        <f aca="false">T25*0.95</f>
        <v>186613707.508349</v>
      </c>
      <c r="V25" s="22" t="n">
        <f aca="false">U25*0.95</f>
        <v>177283022.132931</v>
      </c>
      <c r="W25" s="22" t="n">
        <f aca="false">V25*0.95</f>
        <v>168418871.026285</v>
      </c>
      <c r="X25" s="22" t="n">
        <f aca="false">W25*0.95</f>
        <v>159997927.47497</v>
      </c>
      <c r="Y25" s="22" t="n">
        <f aca="false">X25*0.95</f>
        <v>151998031.101222</v>
      </c>
    </row>
    <row r="26" customFormat="false" ht="15" hidden="false" customHeight="false" outlineLevel="0" collapsed="false">
      <c r="B26" s="0" t="str">
        <f aca="false">C26&amp;D26</f>
        <v>DucatiHyperstrada</v>
      </c>
      <c r="C26" s="0" t="s">
        <v>2288</v>
      </c>
      <c r="D26" s="0" t="s">
        <v>2336</v>
      </c>
      <c r="E26" s="22" t="n">
        <v>465000000</v>
      </c>
      <c r="F26" s="22" t="n">
        <f aca="false">E26*0.95</f>
        <v>441750000</v>
      </c>
      <c r="G26" s="22" t="n">
        <f aca="false">F26*0.95</f>
        <v>419662500</v>
      </c>
      <c r="H26" s="22" t="n">
        <f aca="false">G26*0.95</f>
        <v>398679375</v>
      </c>
      <c r="I26" s="22" t="n">
        <f aca="false">H26*0.95</f>
        <v>378745406.25</v>
      </c>
      <c r="J26" s="22" t="n">
        <f aca="false">I26*0.95</f>
        <v>359808135.9375</v>
      </c>
      <c r="K26" s="22" t="n">
        <f aca="false">J26*0.95</f>
        <v>341817729.140625</v>
      </c>
      <c r="L26" s="22" t="n">
        <f aca="false">K26*0.95</f>
        <v>324726842.683594</v>
      </c>
      <c r="M26" s="22" t="n">
        <f aca="false">L26*0.95</f>
        <v>308490500.549414</v>
      </c>
      <c r="N26" s="22" t="n">
        <f aca="false">M26*0.95</f>
        <v>293065975.521943</v>
      </c>
      <c r="O26" s="22" t="n">
        <f aca="false">N26*0.95</f>
        <v>278412676.745846</v>
      </c>
      <c r="P26" s="22" t="n">
        <f aca="false">O26*0.95</f>
        <v>264492042.908554</v>
      </c>
      <c r="Q26" s="22" t="n">
        <f aca="false">P26*0.95</f>
        <v>251267440.763126</v>
      </c>
      <c r="R26" s="22" t="n">
        <f aca="false">Q26*0.95</f>
        <v>238704068.72497</v>
      </c>
      <c r="S26" s="22" t="n">
        <f aca="false">R26*0.95</f>
        <v>226768865.288721</v>
      </c>
      <c r="T26" s="22" t="n">
        <f aca="false">S26*0.95</f>
        <v>215430422.024285</v>
      </c>
      <c r="U26" s="22" t="n">
        <f aca="false">T26*0.95</f>
        <v>204658900.923071</v>
      </c>
      <c r="V26" s="22" t="n">
        <f aca="false">U26*0.95</f>
        <v>194425955.876917</v>
      </c>
      <c r="W26" s="22" t="n">
        <f aca="false">V26*0.95</f>
        <v>184704658.083072</v>
      </c>
      <c r="X26" s="22" t="n">
        <f aca="false">W26*0.95</f>
        <v>175469425.178918</v>
      </c>
      <c r="Y26" s="22" t="n">
        <f aca="false">X26*0.95</f>
        <v>166695953.919972</v>
      </c>
    </row>
    <row r="27" customFormat="false" ht="15" hidden="false" customHeight="false" outlineLevel="0" collapsed="false">
      <c r="B27" s="0" t="str">
        <f aca="false">C27&amp;D27</f>
        <v>DucatiMonster</v>
      </c>
      <c r="C27" s="0" t="s">
        <v>2288</v>
      </c>
      <c r="D27" s="0" t="s">
        <v>2338</v>
      </c>
      <c r="E27" s="22" t="n">
        <v>700000000</v>
      </c>
      <c r="F27" s="22" t="n">
        <f aca="false">E27*0.95</f>
        <v>665000000</v>
      </c>
      <c r="G27" s="22" t="n">
        <f aca="false">F27*0.95</f>
        <v>631750000</v>
      </c>
      <c r="H27" s="22" t="n">
        <f aca="false">G27*0.95</f>
        <v>600162500</v>
      </c>
      <c r="I27" s="22" t="n">
        <f aca="false">H27*0.95</f>
        <v>570154375</v>
      </c>
      <c r="J27" s="22" t="n">
        <f aca="false">I27*0.95</f>
        <v>541646656.25</v>
      </c>
      <c r="K27" s="22" t="n">
        <f aca="false">J27*0.95</f>
        <v>514564323.4375</v>
      </c>
      <c r="L27" s="22" t="n">
        <f aca="false">K27*0.95</f>
        <v>488836107.265625</v>
      </c>
      <c r="M27" s="22" t="n">
        <f aca="false">L27*0.95</f>
        <v>464394301.902344</v>
      </c>
      <c r="N27" s="22" t="n">
        <f aca="false">M27*0.95</f>
        <v>441174586.807227</v>
      </c>
      <c r="O27" s="22" t="n">
        <f aca="false">N27*0.95</f>
        <v>419115857.466865</v>
      </c>
      <c r="P27" s="22" t="n">
        <f aca="false">O27*0.95</f>
        <v>398160064.593522</v>
      </c>
      <c r="Q27" s="22" t="n">
        <f aca="false">P27*0.95</f>
        <v>378252061.363846</v>
      </c>
      <c r="R27" s="22" t="n">
        <f aca="false">Q27*0.95</f>
        <v>359339458.295653</v>
      </c>
      <c r="S27" s="22" t="n">
        <f aca="false">R27*0.95</f>
        <v>341372485.380871</v>
      </c>
      <c r="T27" s="22" t="n">
        <f aca="false">S27*0.95</f>
        <v>324303861.111827</v>
      </c>
      <c r="U27" s="22" t="n">
        <f aca="false">T27*0.95</f>
        <v>308088668.056236</v>
      </c>
      <c r="V27" s="22" t="n">
        <f aca="false">U27*0.95</f>
        <v>292684234.653424</v>
      </c>
      <c r="W27" s="22" t="n">
        <f aca="false">V27*0.95</f>
        <v>278050022.920753</v>
      </c>
      <c r="X27" s="22" t="n">
        <f aca="false">W27*0.95</f>
        <v>264147521.774715</v>
      </c>
      <c r="Y27" s="22" t="n">
        <f aca="false">X27*0.95</f>
        <v>250940145.685979</v>
      </c>
    </row>
    <row r="28" customFormat="false" ht="15" hidden="false" customHeight="false" outlineLevel="0" collapsed="false">
      <c r="B28" s="0" t="str">
        <f aca="false">C28&amp;D28</f>
        <v>DucatiMultistrada</v>
      </c>
      <c r="C28" s="0" t="s">
        <v>2288</v>
      </c>
      <c r="D28" s="0" t="s">
        <v>2340</v>
      </c>
      <c r="E28" s="22" t="n">
        <v>800000000</v>
      </c>
      <c r="F28" s="22" t="n">
        <f aca="false">E28*0.95</f>
        <v>760000000</v>
      </c>
      <c r="G28" s="22" t="n">
        <f aca="false">F28*0.95</f>
        <v>722000000</v>
      </c>
      <c r="H28" s="22" t="n">
        <f aca="false">G28*0.95</f>
        <v>685900000</v>
      </c>
      <c r="I28" s="22" t="n">
        <f aca="false">H28*0.95</f>
        <v>651605000</v>
      </c>
      <c r="J28" s="22" t="n">
        <f aca="false">I28*0.95</f>
        <v>619024750</v>
      </c>
      <c r="K28" s="22" t="n">
        <f aca="false">J28*0.95</f>
        <v>588073512.5</v>
      </c>
      <c r="L28" s="22" t="n">
        <f aca="false">K28*0.95</f>
        <v>558669836.875</v>
      </c>
      <c r="M28" s="22" t="n">
        <f aca="false">L28*0.95</f>
        <v>530736345.03125</v>
      </c>
      <c r="N28" s="22" t="n">
        <f aca="false">M28*0.95</f>
        <v>504199527.779687</v>
      </c>
      <c r="O28" s="22" t="n">
        <f aca="false">N28*0.95</f>
        <v>478989551.390703</v>
      </c>
      <c r="P28" s="22" t="n">
        <f aca="false">O28*0.95</f>
        <v>455040073.821168</v>
      </c>
      <c r="Q28" s="22" t="n">
        <f aca="false">P28*0.95</f>
        <v>432288070.13011</v>
      </c>
      <c r="R28" s="22" t="n">
        <f aca="false">Q28*0.95</f>
        <v>410673666.623604</v>
      </c>
      <c r="S28" s="22" t="n">
        <f aca="false">R28*0.95</f>
        <v>390139983.292424</v>
      </c>
      <c r="T28" s="22" t="n">
        <f aca="false">S28*0.95</f>
        <v>370632984.127803</v>
      </c>
      <c r="U28" s="22" t="n">
        <f aca="false">T28*0.95</f>
        <v>352101334.921412</v>
      </c>
      <c r="V28" s="22" t="n">
        <f aca="false">U28*0.95</f>
        <v>334496268.175342</v>
      </c>
      <c r="W28" s="22" t="n">
        <f aca="false">V28*0.95</f>
        <v>317771454.766575</v>
      </c>
      <c r="X28" s="22" t="n">
        <f aca="false">W28*0.95</f>
        <v>301882882.028246</v>
      </c>
      <c r="Y28" s="22" t="n">
        <f aca="false">X28*0.95</f>
        <v>286788737.926834</v>
      </c>
    </row>
    <row r="29" customFormat="false" ht="15" hidden="false" customHeight="false" outlineLevel="0" collapsed="false">
      <c r="B29" s="0" t="str">
        <f aca="false">C29&amp;D29</f>
        <v>DucatiScrambler</v>
      </c>
      <c r="C29" s="0" t="s">
        <v>2288</v>
      </c>
      <c r="D29" s="0" t="s">
        <v>2342</v>
      </c>
      <c r="E29" s="22" t="n">
        <v>315000000</v>
      </c>
      <c r="F29" s="22" t="n">
        <f aca="false">E29*0.95</f>
        <v>299250000</v>
      </c>
      <c r="G29" s="22" t="n">
        <f aca="false">F29*0.95</f>
        <v>284287500</v>
      </c>
      <c r="H29" s="22" t="n">
        <f aca="false">G29*0.95</f>
        <v>270073125</v>
      </c>
      <c r="I29" s="22" t="n">
        <f aca="false">H29*0.95</f>
        <v>256569468.75</v>
      </c>
      <c r="J29" s="22" t="n">
        <f aca="false">I29*0.95</f>
        <v>243740995.3125</v>
      </c>
      <c r="K29" s="22" t="n">
        <f aca="false">J29*0.95</f>
        <v>231553945.546875</v>
      </c>
      <c r="L29" s="22" t="n">
        <f aca="false">K29*0.95</f>
        <v>219976248.269531</v>
      </c>
      <c r="M29" s="22" t="n">
        <f aca="false">L29*0.95</f>
        <v>208977435.856055</v>
      </c>
      <c r="N29" s="22" t="n">
        <f aca="false">M29*0.95</f>
        <v>198528564.063252</v>
      </c>
      <c r="O29" s="22" t="n">
        <f aca="false">N29*0.95</f>
        <v>188602135.860089</v>
      </c>
      <c r="P29" s="22" t="n">
        <f aca="false">O29*0.95</f>
        <v>179172029.067085</v>
      </c>
      <c r="Q29" s="22" t="n">
        <f aca="false">P29*0.95</f>
        <v>170213427.613731</v>
      </c>
      <c r="R29" s="22" t="n">
        <f aca="false">Q29*0.95</f>
        <v>161702756.233044</v>
      </c>
      <c r="S29" s="22" t="n">
        <f aca="false">R29*0.95</f>
        <v>153617618.421392</v>
      </c>
      <c r="T29" s="22" t="n">
        <f aca="false">S29*0.95</f>
        <v>145936737.500322</v>
      </c>
      <c r="U29" s="22" t="n">
        <f aca="false">T29*0.95</f>
        <v>138639900.625306</v>
      </c>
      <c r="V29" s="22" t="n">
        <f aca="false">U29*0.95</f>
        <v>131707905.594041</v>
      </c>
      <c r="W29" s="22" t="n">
        <f aca="false">V29*0.95</f>
        <v>125122510.314339</v>
      </c>
      <c r="X29" s="22" t="n">
        <f aca="false">W29*0.95</f>
        <v>118866384.798622</v>
      </c>
      <c r="Y29" s="22" t="n">
        <f aca="false">X29*0.95</f>
        <v>112923065.558691</v>
      </c>
    </row>
    <row r="30" customFormat="false" ht="15" hidden="false" customHeight="false" outlineLevel="0" collapsed="false">
      <c r="B30" s="0" t="str">
        <f aca="false">C30&amp;D30</f>
        <v>DucatiStreetfighter</v>
      </c>
      <c r="C30" s="0" t="s">
        <v>2288</v>
      </c>
      <c r="D30" s="0" t="s">
        <v>2344</v>
      </c>
      <c r="E30" s="22" t="n">
        <v>765000000</v>
      </c>
      <c r="F30" s="22" t="n">
        <f aca="false">E30*0.95</f>
        <v>726750000</v>
      </c>
      <c r="G30" s="22" t="n">
        <f aca="false">F30*0.95</f>
        <v>690412500</v>
      </c>
      <c r="H30" s="22" t="n">
        <f aca="false">G30*0.95</f>
        <v>655891875</v>
      </c>
      <c r="I30" s="22" t="n">
        <f aca="false">H30*0.95</f>
        <v>623097281.25</v>
      </c>
      <c r="J30" s="22" t="n">
        <f aca="false">I30*0.95</f>
        <v>591942417.1875</v>
      </c>
      <c r="K30" s="22" t="n">
        <f aca="false">J30*0.95</f>
        <v>562345296.328125</v>
      </c>
      <c r="L30" s="22" t="n">
        <f aca="false">K30*0.95</f>
        <v>534228031.511719</v>
      </c>
      <c r="M30" s="22" t="n">
        <f aca="false">L30*0.95</f>
        <v>507516629.936133</v>
      </c>
      <c r="N30" s="22" t="n">
        <f aca="false">M30*0.95</f>
        <v>482140798.439326</v>
      </c>
      <c r="O30" s="22" t="n">
        <f aca="false">N30*0.95</f>
        <v>458033758.51736</v>
      </c>
      <c r="P30" s="22" t="n">
        <f aca="false">O30*0.95</f>
        <v>435132070.591492</v>
      </c>
      <c r="Q30" s="22" t="n">
        <f aca="false">P30*0.95</f>
        <v>413375467.061917</v>
      </c>
      <c r="R30" s="22" t="n">
        <f aca="false">Q30*0.95</f>
        <v>392706693.708821</v>
      </c>
      <c r="S30" s="22" t="n">
        <f aca="false">R30*0.95</f>
        <v>373071359.02338</v>
      </c>
      <c r="T30" s="22" t="n">
        <f aca="false">S30*0.95</f>
        <v>354417791.072211</v>
      </c>
      <c r="U30" s="22" t="n">
        <f aca="false">T30*0.95</f>
        <v>336696901.518601</v>
      </c>
      <c r="V30" s="22" t="n">
        <f aca="false">U30*0.95</f>
        <v>319862056.442671</v>
      </c>
      <c r="W30" s="22" t="n">
        <f aca="false">V30*0.95</f>
        <v>303868953.620537</v>
      </c>
      <c r="X30" s="22" t="n">
        <f aca="false">W30*0.95</f>
        <v>288675505.93951</v>
      </c>
      <c r="Y30" s="22" t="n">
        <f aca="false">X30*0.95</f>
        <v>274241730.642535</v>
      </c>
    </row>
    <row r="31" customFormat="false" ht="15" hidden="false" customHeight="false" outlineLevel="0" collapsed="false">
      <c r="B31" s="0" t="str">
        <f aca="false">C31&amp;D31</f>
        <v>DucatiSuperbike</v>
      </c>
      <c r="C31" s="0" t="s">
        <v>2288</v>
      </c>
      <c r="D31" s="0" t="s">
        <v>2346</v>
      </c>
      <c r="E31" s="22" t="n">
        <v>1100000000</v>
      </c>
      <c r="F31" s="22" t="n">
        <f aca="false">E31*0.95</f>
        <v>1045000000</v>
      </c>
      <c r="G31" s="22" t="n">
        <f aca="false">F31*0.95</f>
        <v>992750000</v>
      </c>
      <c r="H31" s="22" t="n">
        <f aca="false">G31*0.95</f>
        <v>943112500</v>
      </c>
      <c r="I31" s="22" t="n">
        <f aca="false">H31*0.95</f>
        <v>895956875</v>
      </c>
      <c r="J31" s="22" t="n">
        <f aca="false">I31*0.95</f>
        <v>851159031.25</v>
      </c>
      <c r="K31" s="22" t="n">
        <f aca="false">J31*0.95</f>
        <v>808601079.6875</v>
      </c>
      <c r="L31" s="22" t="n">
        <f aca="false">K31*0.95</f>
        <v>768171025.703125</v>
      </c>
      <c r="M31" s="22" t="n">
        <f aca="false">L31*0.95</f>
        <v>729762474.417969</v>
      </c>
      <c r="N31" s="22" t="n">
        <f aca="false">M31*0.95</f>
        <v>693274350.69707</v>
      </c>
      <c r="O31" s="22" t="n">
        <f aca="false">N31*0.95</f>
        <v>658610633.162217</v>
      </c>
      <c r="P31" s="22" t="n">
        <f aca="false">O31*0.95</f>
        <v>625680101.504106</v>
      </c>
      <c r="Q31" s="22" t="n">
        <f aca="false">P31*0.95</f>
        <v>594396096.428901</v>
      </c>
      <c r="R31" s="22" t="n">
        <f aca="false">Q31*0.95</f>
        <v>564676291.607455</v>
      </c>
      <c r="S31" s="22" t="n">
        <f aca="false">R31*0.95</f>
        <v>536442477.027083</v>
      </c>
      <c r="T31" s="22" t="n">
        <f aca="false">S31*0.95</f>
        <v>509620353.175728</v>
      </c>
      <c r="U31" s="22" t="n">
        <f aca="false">T31*0.95</f>
        <v>484139335.516942</v>
      </c>
      <c r="V31" s="22" t="n">
        <f aca="false">U31*0.95</f>
        <v>459932368.741095</v>
      </c>
      <c r="W31" s="22" t="n">
        <f aca="false">V31*0.95</f>
        <v>436935750.30404</v>
      </c>
      <c r="X31" s="22" t="n">
        <f aca="false">W31*0.95</f>
        <v>415088962.788838</v>
      </c>
      <c r="Y31" s="22" t="n">
        <f aca="false">X31*0.95</f>
        <v>394334514.649396</v>
      </c>
    </row>
    <row r="32" customFormat="false" ht="15" hidden="false" customHeight="false" outlineLevel="0" collapsed="false">
      <c r="B32" s="0" t="str">
        <f aca="false">C32&amp;D32</f>
        <v>HondaAir Blade</v>
      </c>
      <c r="C32" s="0" t="s">
        <v>2290</v>
      </c>
      <c r="D32" s="0" t="s">
        <v>2348</v>
      </c>
      <c r="E32" s="22" t="n">
        <v>50000000</v>
      </c>
      <c r="F32" s="22" t="n">
        <f aca="false">E32*0.95</f>
        <v>47500000</v>
      </c>
      <c r="G32" s="22" t="n">
        <f aca="false">F32*0.95</f>
        <v>45125000</v>
      </c>
      <c r="H32" s="22" t="n">
        <f aca="false">G32*0.95</f>
        <v>42868750</v>
      </c>
      <c r="I32" s="22" t="n">
        <f aca="false">H32*0.95</f>
        <v>40725312.5</v>
      </c>
      <c r="J32" s="22" t="n">
        <f aca="false">I32*0.95</f>
        <v>38689046.875</v>
      </c>
      <c r="K32" s="22" t="n">
        <f aca="false">J32*0.95</f>
        <v>36754594.53125</v>
      </c>
      <c r="L32" s="22" t="n">
        <f aca="false">K32*0.95</f>
        <v>34916864.8046875</v>
      </c>
      <c r="M32" s="22" t="n">
        <f aca="false">L32*0.95</f>
        <v>33171021.5644531</v>
      </c>
      <c r="N32" s="22" t="n">
        <f aca="false">M32*0.95</f>
        <v>31512470.4862305</v>
      </c>
      <c r="O32" s="22" t="n">
        <f aca="false">N32*0.95</f>
        <v>29936846.9619189</v>
      </c>
      <c r="P32" s="22" t="n">
        <f aca="false">O32*0.95</f>
        <v>28440004.613823</v>
      </c>
      <c r="Q32" s="22" t="n">
        <f aca="false">P32*0.95</f>
        <v>27018004.3831318</v>
      </c>
      <c r="R32" s="22" t="n">
        <f aca="false">Q32*0.95</f>
        <v>25667104.1639752</v>
      </c>
      <c r="S32" s="22" t="n">
        <f aca="false">R32*0.95</f>
        <v>24383748.9557765</v>
      </c>
      <c r="T32" s="22" t="n">
        <f aca="false">S32*0.95</f>
        <v>23164561.5079877</v>
      </c>
      <c r="U32" s="22" t="n">
        <f aca="false">T32*0.95</f>
        <v>22006333.4325883</v>
      </c>
      <c r="V32" s="22" t="n">
        <f aca="false">U32*0.95</f>
        <v>20906016.7609589</v>
      </c>
      <c r="W32" s="22" t="n">
        <f aca="false">V32*0.95</f>
        <v>19860715.9229109</v>
      </c>
      <c r="X32" s="22" t="n">
        <f aca="false">W32*0.95</f>
        <v>18867680.1267654</v>
      </c>
      <c r="Y32" s="22" t="n">
        <f aca="false">X32*0.95</f>
        <v>17924296.1204271</v>
      </c>
    </row>
    <row r="33" customFormat="false" ht="15" hidden="false" customHeight="false" outlineLevel="0" collapsed="false">
      <c r="B33" s="0" t="str">
        <f aca="false">C33&amp;D33</f>
        <v>HondaBlade</v>
      </c>
      <c r="C33" s="0" t="s">
        <v>2290</v>
      </c>
      <c r="D33" s="0" t="s">
        <v>2350</v>
      </c>
      <c r="E33" s="22" t="n">
        <v>20000000</v>
      </c>
      <c r="F33" s="22" t="n">
        <f aca="false">E33*0.95</f>
        <v>19000000</v>
      </c>
      <c r="G33" s="22" t="n">
        <f aca="false">F33*0.95</f>
        <v>18050000</v>
      </c>
      <c r="H33" s="22" t="n">
        <f aca="false">G33*0.95</f>
        <v>17147500</v>
      </c>
      <c r="I33" s="22" t="n">
        <f aca="false">H33*0.95</f>
        <v>16290125</v>
      </c>
      <c r="J33" s="22" t="n">
        <f aca="false">I33*0.95</f>
        <v>15475618.75</v>
      </c>
      <c r="K33" s="22" t="n">
        <f aca="false">J33*0.95</f>
        <v>14701837.8125</v>
      </c>
      <c r="L33" s="22" t="n">
        <f aca="false">K33*0.95</f>
        <v>13966745.921875</v>
      </c>
      <c r="M33" s="22" t="n">
        <f aca="false">L33*0.95</f>
        <v>13268408.6257813</v>
      </c>
      <c r="N33" s="22" t="n">
        <f aca="false">M33*0.95</f>
        <v>12604988.1944922</v>
      </c>
      <c r="O33" s="22" t="n">
        <f aca="false">N33*0.95</f>
        <v>11974738.7847676</v>
      </c>
      <c r="P33" s="22" t="n">
        <f aca="false">O33*0.95</f>
        <v>11376001.8455292</v>
      </c>
      <c r="Q33" s="22" t="n">
        <f aca="false">P33*0.95</f>
        <v>10807201.7532527</v>
      </c>
      <c r="R33" s="22" t="n">
        <f aca="false">Q33*0.95</f>
        <v>10266841.6655901</v>
      </c>
      <c r="S33" s="22" t="n">
        <f aca="false">R33*0.95</f>
        <v>9753499.58231059</v>
      </c>
      <c r="T33" s="22" t="n">
        <f aca="false">S33*0.95</f>
        <v>9265824.60319506</v>
      </c>
      <c r="U33" s="22" t="n">
        <f aca="false">T33*0.95</f>
        <v>8802533.37303531</v>
      </c>
      <c r="V33" s="22" t="n">
        <f aca="false">U33*0.95</f>
        <v>8362406.70438354</v>
      </c>
      <c r="W33" s="22" t="n">
        <f aca="false">V33*0.95</f>
        <v>7944286.36916437</v>
      </c>
      <c r="X33" s="22" t="n">
        <f aca="false">W33*0.95</f>
        <v>7547072.05070615</v>
      </c>
      <c r="Y33" s="22" t="n">
        <f aca="false">X33*0.95</f>
        <v>7169718.44817084</v>
      </c>
    </row>
    <row r="34" customFormat="false" ht="15" hidden="false" customHeight="false" outlineLevel="0" collapsed="false">
      <c r="B34" s="0" t="str">
        <f aca="false">C34&amp;D34</f>
        <v>HondaCB1000R</v>
      </c>
      <c r="C34" s="0" t="s">
        <v>2290</v>
      </c>
      <c r="D34" s="0" t="s">
        <v>2352</v>
      </c>
      <c r="E34" s="22" t="n">
        <v>468000000</v>
      </c>
      <c r="F34" s="22" t="n">
        <f aca="false">E34*0.95</f>
        <v>444600000</v>
      </c>
      <c r="G34" s="22" t="n">
        <f aca="false">F34*0.95</f>
        <v>422370000</v>
      </c>
      <c r="H34" s="22" t="n">
        <f aca="false">G34*0.95</f>
        <v>401251500</v>
      </c>
      <c r="I34" s="22" t="n">
        <f aca="false">H34*0.95</f>
        <v>381188925</v>
      </c>
      <c r="J34" s="22" t="n">
        <f aca="false">I34*0.95</f>
        <v>362129478.75</v>
      </c>
      <c r="K34" s="22" t="n">
        <f aca="false">J34*0.95</f>
        <v>344023004.8125</v>
      </c>
      <c r="L34" s="22" t="n">
        <f aca="false">K34*0.95</f>
        <v>326821854.571875</v>
      </c>
      <c r="M34" s="22" t="n">
        <f aca="false">L34*0.95</f>
        <v>310480761.843281</v>
      </c>
      <c r="N34" s="22" t="n">
        <f aca="false">M34*0.95</f>
        <v>294956723.751117</v>
      </c>
      <c r="O34" s="22" t="n">
        <f aca="false">N34*0.95</f>
        <v>280208887.563561</v>
      </c>
      <c r="P34" s="22" t="n">
        <f aca="false">O34*0.95</f>
        <v>266198443.185383</v>
      </c>
      <c r="Q34" s="22" t="n">
        <f aca="false">P34*0.95</f>
        <v>252888521.026114</v>
      </c>
      <c r="R34" s="22" t="n">
        <f aca="false">Q34*0.95</f>
        <v>240244094.974808</v>
      </c>
      <c r="S34" s="22" t="n">
        <f aca="false">R34*0.95</f>
        <v>228231890.226068</v>
      </c>
      <c r="T34" s="22" t="n">
        <f aca="false">S34*0.95</f>
        <v>216820295.714764</v>
      </c>
      <c r="U34" s="22" t="n">
        <f aca="false">T34*0.95</f>
        <v>205979280.929026</v>
      </c>
      <c r="V34" s="22" t="n">
        <f aca="false">U34*0.95</f>
        <v>195680316.882575</v>
      </c>
      <c r="W34" s="22" t="n">
        <f aca="false">V34*0.95</f>
        <v>185896301.038446</v>
      </c>
      <c r="X34" s="22" t="n">
        <f aca="false">W34*0.95</f>
        <v>176601485.986524</v>
      </c>
      <c r="Y34" s="22" t="n">
        <f aca="false">X34*0.95</f>
        <v>167771411.687198</v>
      </c>
    </row>
    <row r="35" customFormat="false" ht="15" hidden="false" customHeight="false" outlineLevel="0" collapsed="false">
      <c r="B35" s="0" t="str">
        <f aca="false">C35&amp;D35</f>
        <v>HondaCB500F</v>
      </c>
      <c r="C35" s="0" t="s">
        <v>2290</v>
      </c>
      <c r="D35" s="0" t="s">
        <v>2354</v>
      </c>
      <c r="E35" s="22" t="n">
        <v>172000000</v>
      </c>
      <c r="F35" s="22" t="n">
        <f aca="false">E35*0.95</f>
        <v>163400000</v>
      </c>
      <c r="G35" s="22" t="n">
        <f aca="false">F35*0.95</f>
        <v>155230000</v>
      </c>
      <c r="H35" s="22" t="n">
        <f aca="false">G35*0.95</f>
        <v>147468500</v>
      </c>
      <c r="I35" s="22" t="n">
        <f aca="false">H35*0.95</f>
        <v>140095075</v>
      </c>
      <c r="J35" s="22" t="n">
        <f aca="false">I35*0.95</f>
        <v>133090321.25</v>
      </c>
      <c r="K35" s="22" t="n">
        <f aca="false">J35*0.95</f>
        <v>126435805.1875</v>
      </c>
      <c r="L35" s="22" t="n">
        <f aca="false">K35*0.95</f>
        <v>120114014.928125</v>
      </c>
      <c r="M35" s="22" t="n">
        <f aca="false">L35*0.95</f>
        <v>114108314.181719</v>
      </c>
      <c r="N35" s="22" t="n">
        <f aca="false">M35*0.95</f>
        <v>108402898.472633</v>
      </c>
      <c r="O35" s="22" t="n">
        <f aca="false">N35*0.95</f>
        <v>102982753.549001</v>
      </c>
      <c r="P35" s="22" t="n">
        <f aca="false">O35*0.95</f>
        <v>97833615.8715511</v>
      </c>
      <c r="Q35" s="22" t="n">
        <f aca="false">P35*0.95</f>
        <v>92941935.0779735</v>
      </c>
      <c r="R35" s="22" t="n">
        <f aca="false">Q35*0.95</f>
        <v>88294838.3240749</v>
      </c>
      <c r="S35" s="22" t="n">
        <f aca="false">R35*0.95</f>
        <v>83880096.4078711</v>
      </c>
      <c r="T35" s="22" t="n">
        <f aca="false">S35*0.95</f>
        <v>79686091.5874776</v>
      </c>
      <c r="U35" s="22" t="n">
        <f aca="false">T35*0.95</f>
        <v>75701787.0081037</v>
      </c>
      <c r="V35" s="22" t="n">
        <f aca="false">U35*0.95</f>
        <v>71916697.6576985</v>
      </c>
      <c r="W35" s="22" t="n">
        <f aca="false">V35*0.95</f>
        <v>68320862.7748135</v>
      </c>
      <c r="X35" s="22" t="n">
        <f aca="false">W35*0.95</f>
        <v>64904819.6360729</v>
      </c>
      <c r="Y35" s="22" t="n">
        <f aca="false">X35*0.95</f>
        <v>61659578.6542692</v>
      </c>
    </row>
    <row r="36" customFormat="false" ht="15" hidden="false" customHeight="false" outlineLevel="0" collapsed="false">
      <c r="B36" s="0" t="str">
        <f aca="false">C36&amp;D36</f>
        <v>HondaCB500X</v>
      </c>
      <c r="C36" s="0" t="s">
        <v>2290</v>
      </c>
      <c r="D36" s="0" t="s">
        <v>2356</v>
      </c>
      <c r="E36" s="22" t="n">
        <v>180000000</v>
      </c>
      <c r="F36" s="22" t="n">
        <f aca="false">E36*0.95</f>
        <v>171000000</v>
      </c>
      <c r="G36" s="22" t="n">
        <f aca="false">F36*0.95</f>
        <v>162450000</v>
      </c>
      <c r="H36" s="22" t="n">
        <f aca="false">G36*0.95</f>
        <v>154327500</v>
      </c>
      <c r="I36" s="22" t="n">
        <f aca="false">H36*0.95</f>
        <v>146611125</v>
      </c>
      <c r="J36" s="22" t="n">
        <f aca="false">I36*0.95</f>
        <v>139280568.75</v>
      </c>
      <c r="K36" s="22" t="n">
        <f aca="false">J36*0.95</f>
        <v>132316540.3125</v>
      </c>
      <c r="L36" s="22" t="n">
        <f aca="false">K36*0.95</f>
        <v>125700713.296875</v>
      </c>
      <c r="M36" s="22" t="n">
        <f aca="false">L36*0.95</f>
        <v>119415677.632031</v>
      </c>
      <c r="N36" s="22" t="n">
        <f aca="false">M36*0.95</f>
        <v>113444893.75043</v>
      </c>
      <c r="O36" s="22" t="n">
        <f aca="false">N36*0.95</f>
        <v>107772649.062908</v>
      </c>
      <c r="P36" s="22" t="n">
        <f aca="false">O36*0.95</f>
        <v>102384016.609763</v>
      </c>
      <c r="Q36" s="22" t="n">
        <f aca="false">P36*0.95</f>
        <v>97264815.7792746</v>
      </c>
      <c r="R36" s="22" t="n">
        <f aca="false">Q36*0.95</f>
        <v>92401574.9903109</v>
      </c>
      <c r="S36" s="22" t="n">
        <f aca="false">R36*0.95</f>
        <v>87781496.2407953</v>
      </c>
      <c r="T36" s="22" t="n">
        <f aca="false">S36*0.95</f>
        <v>83392421.4287556</v>
      </c>
      <c r="U36" s="22" t="n">
        <f aca="false">T36*0.95</f>
        <v>79222800.3573178</v>
      </c>
      <c r="V36" s="22" t="n">
        <f aca="false">U36*0.95</f>
        <v>75261660.3394519</v>
      </c>
      <c r="W36" s="22" t="n">
        <f aca="false">V36*0.95</f>
        <v>71498577.3224793</v>
      </c>
      <c r="X36" s="22" t="n">
        <f aca="false">W36*0.95</f>
        <v>67923648.4563553</v>
      </c>
      <c r="Y36" s="22" t="n">
        <f aca="false">X36*0.95</f>
        <v>64527466.0335376</v>
      </c>
    </row>
    <row r="37" customFormat="false" ht="15" hidden="false" customHeight="false" outlineLevel="0" collapsed="false">
      <c r="B37" s="0" t="str">
        <f aca="false">C37&amp;D37</f>
        <v>HondaCB650F</v>
      </c>
      <c r="C37" s="0" t="s">
        <v>2290</v>
      </c>
      <c r="D37" s="0" t="s">
        <v>2358</v>
      </c>
      <c r="E37" s="22" t="n">
        <v>226000000</v>
      </c>
      <c r="F37" s="22" t="n">
        <f aca="false">E37*0.95</f>
        <v>214700000</v>
      </c>
      <c r="G37" s="22" t="n">
        <f aca="false">F37*0.95</f>
        <v>203965000</v>
      </c>
      <c r="H37" s="22" t="n">
        <f aca="false">G37*0.95</f>
        <v>193766750</v>
      </c>
      <c r="I37" s="22" t="n">
        <f aca="false">H37*0.95</f>
        <v>184078412.5</v>
      </c>
      <c r="J37" s="22" t="n">
        <f aca="false">I37*0.95</f>
        <v>174874491.875</v>
      </c>
      <c r="K37" s="22" t="n">
        <f aca="false">J37*0.95</f>
        <v>166130767.28125</v>
      </c>
      <c r="L37" s="22" t="n">
        <f aca="false">K37*0.95</f>
        <v>157824228.917187</v>
      </c>
      <c r="M37" s="22" t="n">
        <f aca="false">L37*0.95</f>
        <v>149933017.471328</v>
      </c>
      <c r="N37" s="22" t="n">
        <f aca="false">M37*0.95</f>
        <v>142436366.597762</v>
      </c>
      <c r="O37" s="22" t="n">
        <f aca="false">N37*0.95</f>
        <v>135314548.267874</v>
      </c>
      <c r="P37" s="22" t="n">
        <f aca="false">O37*0.95</f>
        <v>128548820.85448</v>
      </c>
      <c r="Q37" s="22" t="n">
        <f aca="false">P37*0.95</f>
        <v>122121379.811756</v>
      </c>
      <c r="R37" s="22" t="n">
        <f aca="false">Q37*0.95</f>
        <v>116015310.821168</v>
      </c>
      <c r="S37" s="22" t="n">
        <f aca="false">R37*0.95</f>
        <v>110214545.28011</v>
      </c>
      <c r="T37" s="22" t="n">
        <f aca="false">S37*0.95</f>
        <v>104703818.016104</v>
      </c>
      <c r="U37" s="22" t="n">
        <f aca="false">T37*0.95</f>
        <v>99468627.115299</v>
      </c>
      <c r="V37" s="22" t="n">
        <f aca="false">U37*0.95</f>
        <v>94495195.759534</v>
      </c>
      <c r="W37" s="22" t="n">
        <f aca="false">V37*0.95</f>
        <v>89770435.9715573</v>
      </c>
      <c r="X37" s="22" t="n">
        <f aca="false">W37*0.95</f>
        <v>85281914.1729795</v>
      </c>
      <c r="Y37" s="22" t="n">
        <f aca="false">X37*0.95</f>
        <v>81017818.4643305</v>
      </c>
    </row>
    <row r="38" customFormat="false" ht="15" hidden="false" customHeight="false" outlineLevel="0" collapsed="false">
      <c r="B38" s="0" t="str">
        <f aca="false">C38&amp;D38</f>
        <v>HondaCB650R</v>
      </c>
      <c r="C38" s="0" t="s">
        <v>2290</v>
      </c>
      <c r="D38" s="0" t="s">
        <v>2360</v>
      </c>
      <c r="E38" s="22" t="n">
        <v>246000000</v>
      </c>
      <c r="F38" s="22" t="n">
        <f aca="false">E38*0.95</f>
        <v>233700000</v>
      </c>
      <c r="G38" s="22" t="n">
        <f aca="false">F38*0.95</f>
        <v>222015000</v>
      </c>
      <c r="H38" s="22" t="n">
        <f aca="false">G38*0.95</f>
        <v>210914250</v>
      </c>
      <c r="I38" s="22" t="n">
        <f aca="false">H38*0.95</f>
        <v>200368537.5</v>
      </c>
      <c r="J38" s="22" t="n">
        <f aca="false">I38*0.95</f>
        <v>190350110.625</v>
      </c>
      <c r="K38" s="22" t="n">
        <f aca="false">J38*0.95</f>
        <v>180832605.09375</v>
      </c>
      <c r="L38" s="22" t="n">
        <f aca="false">K38*0.95</f>
        <v>171790974.839062</v>
      </c>
      <c r="M38" s="22" t="n">
        <f aca="false">L38*0.95</f>
        <v>163201426.097109</v>
      </c>
      <c r="N38" s="22" t="n">
        <f aca="false">M38*0.95</f>
        <v>155041354.792254</v>
      </c>
      <c r="O38" s="22" t="n">
        <f aca="false">N38*0.95</f>
        <v>147289287.052641</v>
      </c>
      <c r="P38" s="22" t="n">
        <f aca="false">O38*0.95</f>
        <v>139924822.700009</v>
      </c>
      <c r="Q38" s="22" t="n">
        <f aca="false">P38*0.95</f>
        <v>132928581.565009</v>
      </c>
      <c r="R38" s="22" t="n">
        <f aca="false">Q38*0.95</f>
        <v>126282152.486758</v>
      </c>
      <c r="S38" s="22" t="n">
        <f aca="false">R38*0.95</f>
        <v>119968044.86242</v>
      </c>
      <c r="T38" s="22" t="n">
        <f aca="false">S38*0.95</f>
        <v>113969642.619299</v>
      </c>
      <c r="U38" s="22" t="n">
        <f aca="false">T38*0.95</f>
        <v>108271160.488334</v>
      </c>
      <c r="V38" s="22" t="n">
        <f aca="false">U38*0.95</f>
        <v>102857602.463918</v>
      </c>
      <c r="W38" s="22" t="n">
        <f aca="false">V38*0.95</f>
        <v>97714722.3407217</v>
      </c>
      <c r="X38" s="22" t="n">
        <f aca="false">W38*0.95</f>
        <v>92828986.2236856</v>
      </c>
      <c r="Y38" s="22" t="n">
        <f aca="false">X38*0.95</f>
        <v>88187536.9125013</v>
      </c>
    </row>
    <row r="39" customFormat="false" ht="15" hidden="false" customHeight="false" outlineLevel="0" collapsed="false">
      <c r="B39" s="0" t="str">
        <f aca="false">C39&amp;D39</f>
        <v>HondaCBR1000RR</v>
      </c>
      <c r="C39" s="0" t="s">
        <v>2290</v>
      </c>
      <c r="D39" s="0" t="s">
        <v>2362</v>
      </c>
      <c r="E39" s="22" t="n">
        <v>560000000</v>
      </c>
      <c r="F39" s="22" t="n">
        <f aca="false">E39*0.95</f>
        <v>532000000</v>
      </c>
      <c r="G39" s="22" t="n">
        <f aca="false">F39*0.95</f>
        <v>505400000</v>
      </c>
      <c r="H39" s="22" t="n">
        <f aca="false">G39*0.95</f>
        <v>480130000</v>
      </c>
      <c r="I39" s="22" t="n">
        <f aca="false">H39*0.95</f>
        <v>456123500</v>
      </c>
      <c r="J39" s="22" t="n">
        <f aca="false">I39*0.95</f>
        <v>433317325</v>
      </c>
      <c r="K39" s="22" t="n">
        <f aca="false">J39*0.95</f>
        <v>411651458.75</v>
      </c>
      <c r="L39" s="22" t="n">
        <f aca="false">K39*0.95</f>
        <v>391068885.8125</v>
      </c>
      <c r="M39" s="22" t="n">
        <f aca="false">L39*0.95</f>
        <v>371515441.521875</v>
      </c>
      <c r="N39" s="22" t="n">
        <f aca="false">M39*0.95</f>
        <v>352939669.445781</v>
      </c>
      <c r="O39" s="22" t="n">
        <f aca="false">N39*0.95</f>
        <v>335292685.973492</v>
      </c>
      <c r="P39" s="22" t="n">
        <f aca="false">O39*0.95</f>
        <v>318528051.674817</v>
      </c>
      <c r="Q39" s="22" t="n">
        <f aca="false">P39*0.95</f>
        <v>302601649.091077</v>
      </c>
      <c r="R39" s="22" t="n">
        <f aca="false">Q39*0.95</f>
        <v>287471566.636523</v>
      </c>
      <c r="S39" s="22" t="n">
        <f aca="false">R39*0.95</f>
        <v>273097988.304697</v>
      </c>
      <c r="T39" s="22" t="n">
        <f aca="false">S39*0.95</f>
        <v>259443088.889462</v>
      </c>
      <c r="U39" s="22" t="n">
        <f aca="false">T39*0.95</f>
        <v>246470934.444989</v>
      </c>
      <c r="V39" s="22" t="n">
        <f aca="false">U39*0.95</f>
        <v>234147387.722739</v>
      </c>
      <c r="W39" s="22" t="n">
        <f aca="false">V39*0.95</f>
        <v>222440018.336602</v>
      </c>
      <c r="X39" s="22" t="n">
        <f aca="false">W39*0.95</f>
        <v>211318017.419772</v>
      </c>
      <c r="Y39" s="22" t="n">
        <f aca="false">X39*0.95</f>
        <v>200752116.548783</v>
      </c>
    </row>
    <row r="40" customFormat="false" ht="15" hidden="false" customHeight="false" outlineLevel="0" collapsed="false">
      <c r="B40" s="0" t="str">
        <f aca="false">C40&amp;D40</f>
        <v>HondaCBR650F</v>
      </c>
      <c r="C40" s="0" t="s">
        <v>2290</v>
      </c>
      <c r="D40" s="0" t="s">
        <v>2364</v>
      </c>
      <c r="E40" s="22" t="n">
        <v>234000000</v>
      </c>
      <c r="F40" s="22" t="n">
        <f aca="false">E40*0.95</f>
        <v>222300000</v>
      </c>
      <c r="G40" s="22" t="n">
        <f aca="false">F40*0.95</f>
        <v>211185000</v>
      </c>
      <c r="H40" s="22" t="n">
        <f aca="false">G40*0.95</f>
        <v>200625750</v>
      </c>
      <c r="I40" s="22" t="n">
        <f aca="false">H40*0.95</f>
        <v>190594462.5</v>
      </c>
      <c r="J40" s="22" t="n">
        <f aca="false">I40*0.95</f>
        <v>181064739.375</v>
      </c>
      <c r="K40" s="22" t="n">
        <f aca="false">J40*0.95</f>
        <v>172011502.40625</v>
      </c>
      <c r="L40" s="22" t="n">
        <f aca="false">K40*0.95</f>
        <v>163410927.285938</v>
      </c>
      <c r="M40" s="22" t="n">
        <f aca="false">L40*0.95</f>
        <v>155240380.921641</v>
      </c>
      <c r="N40" s="22" t="n">
        <f aca="false">M40*0.95</f>
        <v>147478361.875559</v>
      </c>
      <c r="O40" s="22" t="n">
        <f aca="false">N40*0.95</f>
        <v>140104443.781781</v>
      </c>
      <c r="P40" s="22" t="n">
        <f aca="false">O40*0.95</f>
        <v>133099221.592692</v>
      </c>
      <c r="Q40" s="22" t="n">
        <f aca="false">P40*0.95</f>
        <v>126444260.513057</v>
      </c>
      <c r="R40" s="22" t="n">
        <f aca="false">Q40*0.95</f>
        <v>120122047.487404</v>
      </c>
      <c r="S40" s="22" t="n">
        <f aca="false">R40*0.95</f>
        <v>114115945.113034</v>
      </c>
      <c r="T40" s="22" t="n">
        <f aca="false">S40*0.95</f>
        <v>108410147.857382</v>
      </c>
      <c r="U40" s="22" t="n">
        <f aca="false">T40*0.95</f>
        <v>102989640.464513</v>
      </c>
      <c r="V40" s="22" t="n">
        <f aca="false">U40*0.95</f>
        <v>97840158.4412874</v>
      </c>
      <c r="W40" s="22" t="n">
        <f aca="false">V40*0.95</f>
        <v>92948150.5192231</v>
      </c>
      <c r="X40" s="22" t="n">
        <f aca="false">W40*0.95</f>
        <v>88300742.9932619</v>
      </c>
      <c r="Y40" s="22" t="n">
        <f aca="false">X40*0.95</f>
        <v>83885705.8435988</v>
      </c>
    </row>
    <row r="41" customFormat="false" ht="15" hidden="false" customHeight="false" outlineLevel="0" collapsed="false">
      <c r="B41" s="0" t="str">
        <f aca="false">C41&amp;D41</f>
        <v>HondaFuture</v>
      </c>
      <c r="C41" s="0" t="s">
        <v>2290</v>
      </c>
      <c r="D41" s="0" t="s">
        <v>2366</v>
      </c>
      <c r="E41" s="22" t="n">
        <v>30500000</v>
      </c>
      <c r="F41" s="22" t="n">
        <f aca="false">E41*0.95</f>
        <v>28975000</v>
      </c>
      <c r="G41" s="22" t="n">
        <f aca="false">F41*0.95</f>
        <v>27526250</v>
      </c>
      <c r="H41" s="22" t="n">
        <f aca="false">G41*0.95</f>
        <v>26149937.5</v>
      </c>
      <c r="I41" s="22" t="n">
        <f aca="false">H41*0.95</f>
        <v>24842440.625</v>
      </c>
      <c r="J41" s="22" t="n">
        <f aca="false">I41*0.95</f>
        <v>23600318.59375</v>
      </c>
      <c r="K41" s="22" t="n">
        <f aca="false">J41*0.95</f>
        <v>22420302.6640625</v>
      </c>
      <c r="L41" s="22" t="n">
        <f aca="false">K41*0.95</f>
        <v>21299287.5308594</v>
      </c>
      <c r="M41" s="22" t="n">
        <f aca="false">L41*0.95</f>
        <v>20234323.1543164</v>
      </c>
      <c r="N41" s="22" t="n">
        <f aca="false">M41*0.95</f>
        <v>19222606.9966006</v>
      </c>
      <c r="O41" s="22" t="n">
        <f aca="false">N41*0.95</f>
        <v>18261476.6467706</v>
      </c>
      <c r="P41" s="22" t="n">
        <f aca="false">O41*0.95</f>
        <v>17348402.814432</v>
      </c>
      <c r="Q41" s="22" t="n">
        <f aca="false">P41*0.95</f>
        <v>16480982.6737104</v>
      </c>
      <c r="R41" s="22" t="n">
        <f aca="false">Q41*0.95</f>
        <v>15656933.5400249</v>
      </c>
      <c r="S41" s="22" t="n">
        <f aca="false">R41*0.95</f>
        <v>14874086.8630237</v>
      </c>
      <c r="T41" s="22" t="n">
        <f aca="false">S41*0.95</f>
        <v>14130382.5198725</v>
      </c>
      <c r="U41" s="22" t="n">
        <f aca="false">T41*0.95</f>
        <v>13423863.3938788</v>
      </c>
      <c r="V41" s="22" t="n">
        <f aca="false">U41*0.95</f>
        <v>12752670.2241849</v>
      </c>
      <c r="W41" s="22" t="n">
        <f aca="false">V41*0.95</f>
        <v>12115036.7129757</v>
      </c>
      <c r="X41" s="22" t="n">
        <f aca="false">W41*0.95</f>
        <v>11509284.8773269</v>
      </c>
      <c r="Y41" s="22" t="n">
        <f aca="false">X41*0.95</f>
        <v>10933820.6334605</v>
      </c>
    </row>
    <row r="42" customFormat="false" ht="15" hidden="false" customHeight="false" outlineLevel="0" collapsed="false">
      <c r="B42" s="0" t="str">
        <f aca="false">C42&amp;D42</f>
        <v>HondaGold Wing</v>
      </c>
      <c r="C42" s="0" t="s">
        <v>2290</v>
      </c>
      <c r="D42" s="0" t="s">
        <v>2368</v>
      </c>
      <c r="E42" s="22" t="n">
        <v>1200000000</v>
      </c>
      <c r="F42" s="22" t="n">
        <f aca="false">E42*0.95</f>
        <v>1140000000</v>
      </c>
      <c r="G42" s="22" t="n">
        <f aca="false">F42*0.95</f>
        <v>1083000000</v>
      </c>
      <c r="H42" s="22" t="n">
        <f aca="false">G42*0.95</f>
        <v>1028850000</v>
      </c>
      <c r="I42" s="22" t="n">
        <f aca="false">H42*0.95</f>
        <v>977407500</v>
      </c>
      <c r="J42" s="22" t="n">
        <f aca="false">I42*0.95</f>
        <v>928537125</v>
      </c>
      <c r="K42" s="22" t="n">
        <f aca="false">J42*0.95</f>
        <v>882110268.75</v>
      </c>
      <c r="L42" s="22" t="n">
        <f aca="false">K42*0.95</f>
        <v>838004755.3125</v>
      </c>
      <c r="M42" s="22" t="n">
        <f aca="false">L42*0.95</f>
        <v>796104517.546875</v>
      </c>
      <c r="N42" s="22" t="n">
        <f aca="false">M42*0.95</f>
        <v>756299291.669531</v>
      </c>
      <c r="O42" s="22" t="n">
        <f aca="false">N42*0.95</f>
        <v>718484327.086055</v>
      </c>
      <c r="P42" s="22" t="n">
        <f aca="false">O42*0.95</f>
        <v>682560110.731752</v>
      </c>
      <c r="Q42" s="22" t="n">
        <f aca="false">P42*0.95</f>
        <v>648432105.195164</v>
      </c>
      <c r="R42" s="22" t="n">
        <f aca="false">Q42*0.95</f>
        <v>616010499.935406</v>
      </c>
      <c r="S42" s="22" t="n">
        <f aca="false">R42*0.95</f>
        <v>585209974.938636</v>
      </c>
      <c r="T42" s="22" t="n">
        <f aca="false">S42*0.95</f>
        <v>555949476.191704</v>
      </c>
      <c r="U42" s="22" t="n">
        <f aca="false">T42*0.95</f>
        <v>528152002.382119</v>
      </c>
      <c r="V42" s="22" t="n">
        <f aca="false">U42*0.95</f>
        <v>501744402.263013</v>
      </c>
      <c r="W42" s="22" t="n">
        <f aca="false">V42*0.95</f>
        <v>476657182.149862</v>
      </c>
      <c r="X42" s="22" t="n">
        <f aca="false">W42*0.95</f>
        <v>452824323.042369</v>
      </c>
      <c r="Y42" s="22" t="n">
        <f aca="false">X42*0.95</f>
        <v>430183106.890251</v>
      </c>
    </row>
    <row r="43" customFormat="false" ht="15" hidden="false" customHeight="false" outlineLevel="0" collapsed="false">
      <c r="B43" s="0" t="str">
        <f aca="false">C43&amp;D43</f>
        <v>HondaLead</v>
      </c>
      <c r="C43" s="0" t="s">
        <v>2290</v>
      </c>
      <c r="D43" s="0" t="s">
        <v>2370</v>
      </c>
      <c r="E43" s="22" t="n">
        <v>40000000</v>
      </c>
      <c r="F43" s="22" t="n">
        <f aca="false">E43*0.95</f>
        <v>38000000</v>
      </c>
      <c r="G43" s="22" t="n">
        <f aca="false">F43*0.95</f>
        <v>36100000</v>
      </c>
      <c r="H43" s="22" t="n">
        <f aca="false">G43*0.95</f>
        <v>34295000</v>
      </c>
      <c r="I43" s="22" t="n">
        <f aca="false">H43*0.95</f>
        <v>32580250</v>
      </c>
      <c r="J43" s="22" t="n">
        <f aca="false">I43*0.95</f>
        <v>30951237.5</v>
      </c>
      <c r="K43" s="22" t="n">
        <f aca="false">J43*0.95</f>
        <v>29403675.625</v>
      </c>
      <c r="L43" s="22" t="n">
        <f aca="false">K43*0.95</f>
        <v>27933491.84375</v>
      </c>
      <c r="M43" s="22" t="n">
        <f aca="false">L43*0.95</f>
        <v>26536817.2515625</v>
      </c>
      <c r="N43" s="22" t="n">
        <f aca="false">M43*0.95</f>
        <v>25209976.3889844</v>
      </c>
      <c r="O43" s="22" t="n">
        <f aca="false">N43*0.95</f>
        <v>23949477.5695352</v>
      </c>
      <c r="P43" s="22" t="n">
        <f aca="false">O43*0.95</f>
        <v>22752003.6910584</v>
      </c>
      <c r="Q43" s="22" t="n">
        <f aca="false">P43*0.95</f>
        <v>21614403.5065055</v>
      </c>
      <c r="R43" s="22" t="n">
        <f aca="false">Q43*0.95</f>
        <v>20533683.3311802</v>
      </c>
      <c r="S43" s="22" t="n">
        <f aca="false">R43*0.95</f>
        <v>19506999.1646212</v>
      </c>
      <c r="T43" s="22" t="n">
        <f aca="false">S43*0.95</f>
        <v>18531649.2063901</v>
      </c>
      <c r="U43" s="22" t="n">
        <f aca="false">T43*0.95</f>
        <v>17605066.7460706</v>
      </c>
      <c r="V43" s="22" t="n">
        <f aca="false">U43*0.95</f>
        <v>16724813.4087671</v>
      </c>
      <c r="W43" s="22" t="n">
        <f aca="false">V43*0.95</f>
        <v>15888572.7383287</v>
      </c>
      <c r="X43" s="22" t="n">
        <f aca="false">W43*0.95</f>
        <v>15094144.1014123</v>
      </c>
      <c r="Y43" s="22" t="n">
        <f aca="false">X43*0.95</f>
        <v>14339436.8963417</v>
      </c>
    </row>
    <row r="44" customFormat="false" ht="15" hidden="false" customHeight="false" outlineLevel="0" collapsed="false">
      <c r="B44" s="0" t="str">
        <f aca="false">C44&amp;D44</f>
        <v>HondaMSX</v>
      </c>
      <c r="C44" s="0" t="s">
        <v>2290</v>
      </c>
      <c r="D44" s="0" t="s">
        <v>2372</v>
      </c>
      <c r="E44" s="22" t="n">
        <v>50000000</v>
      </c>
      <c r="F44" s="22" t="n">
        <f aca="false">E44*0.95</f>
        <v>47500000</v>
      </c>
      <c r="G44" s="22" t="n">
        <f aca="false">F44*0.95</f>
        <v>45125000</v>
      </c>
      <c r="H44" s="22" t="n">
        <f aca="false">G44*0.95</f>
        <v>42868750</v>
      </c>
      <c r="I44" s="22" t="n">
        <f aca="false">H44*0.95</f>
        <v>40725312.5</v>
      </c>
      <c r="J44" s="22" t="n">
        <f aca="false">I44*0.95</f>
        <v>38689046.875</v>
      </c>
      <c r="K44" s="22" t="n">
        <f aca="false">J44*0.95</f>
        <v>36754594.53125</v>
      </c>
      <c r="L44" s="22" t="n">
        <f aca="false">K44*0.95</f>
        <v>34916864.8046875</v>
      </c>
      <c r="M44" s="22" t="n">
        <f aca="false">L44*0.95</f>
        <v>33171021.5644531</v>
      </c>
      <c r="N44" s="22" t="n">
        <f aca="false">M44*0.95</f>
        <v>31512470.4862305</v>
      </c>
      <c r="O44" s="22" t="n">
        <f aca="false">N44*0.95</f>
        <v>29936846.9619189</v>
      </c>
      <c r="P44" s="22" t="n">
        <f aca="false">O44*0.95</f>
        <v>28440004.613823</v>
      </c>
      <c r="Q44" s="22" t="n">
        <f aca="false">P44*0.95</f>
        <v>27018004.3831318</v>
      </c>
      <c r="R44" s="22" t="n">
        <f aca="false">Q44*0.95</f>
        <v>25667104.1639752</v>
      </c>
      <c r="S44" s="22" t="n">
        <f aca="false">R44*0.95</f>
        <v>24383748.9557765</v>
      </c>
      <c r="T44" s="22" t="n">
        <f aca="false">S44*0.95</f>
        <v>23164561.5079877</v>
      </c>
      <c r="U44" s="22" t="n">
        <f aca="false">T44*0.95</f>
        <v>22006333.4325883</v>
      </c>
      <c r="V44" s="22" t="n">
        <f aca="false">U44*0.95</f>
        <v>20906016.7609589</v>
      </c>
      <c r="W44" s="22" t="n">
        <f aca="false">V44*0.95</f>
        <v>19860715.9229109</v>
      </c>
      <c r="X44" s="22" t="n">
        <f aca="false">W44*0.95</f>
        <v>18867680.1267654</v>
      </c>
      <c r="Y44" s="22" t="n">
        <f aca="false">X44*0.95</f>
        <v>17924296.1204271</v>
      </c>
    </row>
    <row r="45" customFormat="false" ht="15" hidden="false" customHeight="false" outlineLevel="0" collapsed="false">
      <c r="B45" s="0" t="str">
        <f aca="false">C45&amp;D45</f>
        <v>HondaPCX</v>
      </c>
      <c r="C45" s="0" t="s">
        <v>2290</v>
      </c>
      <c r="D45" s="0" t="s">
        <v>2374</v>
      </c>
      <c r="E45" s="22" t="n">
        <v>70000000</v>
      </c>
      <c r="F45" s="22" t="n">
        <f aca="false">E45*0.95</f>
        <v>66500000</v>
      </c>
      <c r="G45" s="22" t="n">
        <f aca="false">F45*0.95</f>
        <v>63175000</v>
      </c>
      <c r="H45" s="22" t="n">
        <f aca="false">G45*0.95</f>
        <v>60016250</v>
      </c>
      <c r="I45" s="22" t="n">
        <f aca="false">H45*0.95</f>
        <v>57015437.5</v>
      </c>
      <c r="J45" s="22" t="n">
        <f aca="false">I45*0.95</f>
        <v>54164665.625</v>
      </c>
      <c r="K45" s="22" t="n">
        <f aca="false">J45*0.95</f>
        <v>51456432.34375</v>
      </c>
      <c r="L45" s="22" t="n">
        <f aca="false">K45*0.95</f>
        <v>48883610.7265625</v>
      </c>
      <c r="M45" s="22" t="n">
        <f aca="false">L45*0.95</f>
        <v>46439430.1902344</v>
      </c>
      <c r="N45" s="22" t="n">
        <f aca="false">M45*0.95</f>
        <v>44117458.6807226</v>
      </c>
      <c r="O45" s="22" t="n">
        <f aca="false">N45*0.95</f>
        <v>41911585.7466865</v>
      </c>
      <c r="P45" s="22" t="n">
        <f aca="false">O45*0.95</f>
        <v>39816006.4593522</v>
      </c>
      <c r="Q45" s="22" t="n">
        <f aca="false">P45*0.95</f>
        <v>37825206.1363846</v>
      </c>
      <c r="R45" s="22" t="n">
        <f aca="false">Q45*0.95</f>
        <v>35933945.8295653</v>
      </c>
      <c r="S45" s="22" t="n">
        <f aca="false">R45*0.95</f>
        <v>34137248.5380871</v>
      </c>
      <c r="T45" s="22" t="n">
        <f aca="false">S45*0.95</f>
        <v>32430386.1111827</v>
      </c>
      <c r="U45" s="22" t="n">
        <f aca="false">T45*0.95</f>
        <v>30808866.8056236</v>
      </c>
      <c r="V45" s="22" t="n">
        <f aca="false">U45*0.95</f>
        <v>29268423.4653424</v>
      </c>
      <c r="W45" s="22" t="n">
        <f aca="false">V45*0.95</f>
        <v>27805002.2920753</v>
      </c>
      <c r="X45" s="22" t="n">
        <f aca="false">W45*0.95</f>
        <v>26414752.1774715</v>
      </c>
      <c r="Y45" s="22" t="n">
        <f aca="false">X45*0.95</f>
        <v>25094014.5685979</v>
      </c>
    </row>
    <row r="46" customFormat="false" ht="15" hidden="false" customHeight="false" outlineLevel="0" collapsed="false">
      <c r="B46" s="0" t="str">
        <f aca="false">C46&amp;D46</f>
        <v>HondaRebel 300</v>
      </c>
      <c r="C46" s="0" t="s">
        <v>2290</v>
      </c>
      <c r="D46" s="0" t="s">
        <v>2376</v>
      </c>
      <c r="E46" s="22" t="n">
        <v>125000000</v>
      </c>
      <c r="F46" s="22" t="n">
        <f aca="false">E46*0.95</f>
        <v>118750000</v>
      </c>
      <c r="G46" s="22" t="n">
        <f aca="false">F46*0.95</f>
        <v>112812500</v>
      </c>
      <c r="H46" s="22" t="n">
        <f aca="false">G46*0.95</f>
        <v>107171875</v>
      </c>
      <c r="I46" s="22" t="n">
        <f aca="false">H46*0.95</f>
        <v>101813281.25</v>
      </c>
      <c r="J46" s="22" t="n">
        <f aca="false">I46*0.95</f>
        <v>96722617.1875</v>
      </c>
      <c r="K46" s="22" t="n">
        <f aca="false">J46*0.95</f>
        <v>91886486.328125</v>
      </c>
      <c r="L46" s="22" t="n">
        <f aca="false">K46*0.95</f>
        <v>87292162.0117188</v>
      </c>
      <c r="M46" s="22" t="n">
        <f aca="false">L46*0.95</f>
        <v>82927553.9111328</v>
      </c>
      <c r="N46" s="22" t="n">
        <f aca="false">M46*0.95</f>
        <v>78781176.2155762</v>
      </c>
      <c r="O46" s="22" t="n">
        <f aca="false">N46*0.95</f>
        <v>74842117.4047974</v>
      </c>
      <c r="P46" s="22" t="n">
        <f aca="false">O46*0.95</f>
        <v>71100011.5345575</v>
      </c>
      <c r="Q46" s="22" t="n">
        <f aca="false">P46*0.95</f>
        <v>67545010.9578296</v>
      </c>
      <c r="R46" s="22" t="n">
        <f aca="false">Q46*0.95</f>
        <v>64167760.4099381</v>
      </c>
      <c r="S46" s="22" t="n">
        <f aca="false">R46*0.95</f>
        <v>60959372.3894412</v>
      </c>
      <c r="T46" s="22" t="n">
        <f aca="false">S46*0.95</f>
        <v>57911403.7699692</v>
      </c>
      <c r="U46" s="22" t="n">
        <f aca="false">T46*0.95</f>
        <v>55015833.5814707</v>
      </c>
      <c r="V46" s="22" t="n">
        <f aca="false">U46*0.95</f>
        <v>52265041.9023972</v>
      </c>
      <c r="W46" s="22" t="n">
        <f aca="false">V46*0.95</f>
        <v>49651789.8072773</v>
      </c>
      <c r="X46" s="22" t="n">
        <f aca="false">W46*0.95</f>
        <v>47169200.3169134</v>
      </c>
      <c r="Y46" s="22" t="n">
        <f aca="false">X46*0.95</f>
        <v>44810740.3010678</v>
      </c>
    </row>
    <row r="47" customFormat="false" ht="15" hidden="false" customHeight="false" outlineLevel="0" collapsed="false">
      <c r="B47" s="0" t="str">
        <f aca="false">C47&amp;D47</f>
        <v>HondaRebel 500</v>
      </c>
      <c r="C47" s="0" t="s">
        <v>2290</v>
      </c>
      <c r="D47" s="0" t="s">
        <v>2378</v>
      </c>
      <c r="E47" s="22" t="n">
        <v>180000000</v>
      </c>
      <c r="F47" s="22" t="n">
        <f aca="false">E47*0.95</f>
        <v>171000000</v>
      </c>
      <c r="G47" s="22" t="n">
        <f aca="false">F47*0.95</f>
        <v>162450000</v>
      </c>
      <c r="H47" s="22" t="n">
        <f aca="false">G47*0.95</f>
        <v>154327500</v>
      </c>
      <c r="I47" s="22" t="n">
        <f aca="false">H47*0.95</f>
        <v>146611125</v>
      </c>
      <c r="J47" s="22" t="n">
        <f aca="false">I47*0.95</f>
        <v>139280568.75</v>
      </c>
      <c r="K47" s="22" t="n">
        <f aca="false">J47*0.95</f>
        <v>132316540.3125</v>
      </c>
      <c r="L47" s="22" t="n">
        <f aca="false">K47*0.95</f>
        <v>125700713.296875</v>
      </c>
      <c r="M47" s="22" t="n">
        <f aca="false">L47*0.95</f>
        <v>119415677.632031</v>
      </c>
      <c r="N47" s="22" t="n">
        <f aca="false">M47*0.95</f>
        <v>113444893.75043</v>
      </c>
      <c r="O47" s="22" t="n">
        <f aca="false">N47*0.95</f>
        <v>107772649.062908</v>
      </c>
      <c r="P47" s="22" t="n">
        <f aca="false">O47*0.95</f>
        <v>102384016.609763</v>
      </c>
      <c r="Q47" s="22" t="n">
        <f aca="false">P47*0.95</f>
        <v>97264815.7792746</v>
      </c>
      <c r="R47" s="22" t="n">
        <f aca="false">Q47*0.95</f>
        <v>92401574.9903109</v>
      </c>
      <c r="S47" s="22" t="n">
        <f aca="false">R47*0.95</f>
        <v>87781496.2407953</v>
      </c>
      <c r="T47" s="22" t="n">
        <f aca="false">S47*0.95</f>
        <v>83392421.4287556</v>
      </c>
      <c r="U47" s="22" t="n">
        <f aca="false">T47*0.95</f>
        <v>79222800.3573178</v>
      </c>
      <c r="V47" s="22" t="n">
        <f aca="false">U47*0.95</f>
        <v>75261660.3394519</v>
      </c>
      <c r="W47" s="22" t="n">
        <f aca="false">V47*0.95</f>
        <v>71498577.3224793</v>
      </c>
      <c r="X47" s="22" t="n">
        <f aca="false">W47*0.95</f>
        <v>67923648.4563553</v>
      </c>
      <c r="Y47" s="22" t="n">
        <f aca="false">X47*0.95</f>
        <v>64527466.0335376</v>
      </c>
    </row>
    <row r="48" customFormat="false" ht="15" hidden="false" customHeight="false" outlineLevel="0" collapsed="false">
      <c r="B48" s="0" t="str">
        <f aca="false">C48&amp;D48</f>
        <v>HondaSH</v>
      </c>
      <c r="C48" s="0" t="s">
        <v>2290</v>
      </c>
      <c r="D48" s="0" t="s">
        <v>2380</v>
      </c>
      <c r="E48" s="22" t="n">
        <v>85000000</v>
      </c>
      <c r="F48" s="22" t="n">
        <f aca="false">E48*0.95</f>
        <v>80750000</v>
      </c>
      <c r="G48" s="22" t="n">
        <f aca="false">F48*0.95</f>
        <v>76712500</v>
      </c>
      <c r="H48" s="22" t="n">
        <f aca="false">G48*0.95</f>
        <v>72876875</v>
      </c>
      <c r="I48" s="22" t="n">
        <f aca="false">H48*0.95</f>
        <v>69233031.25</v>
      </c>
      <c r="J48" s="22" t="n">
        <f aca="false">I48*0.95</f>
        <v>65771379.6875</v>
      </c>
      <c r="K48" s="22" t="n">
        <f aca="false">J48*0.95</f>
        <v>62482810.703125</v>
      </c>
      <c r="L48" s="22" t="n">
        <f aca="false">K48*0.95</f>
        <v>59358670.1679688</v>
      </c>
      <c r="M48" s="22" t="n">
        <f aca="false">L48*0.95</f>
        <v>56390736.6595703</v>
      </c>
      <c r="N48" s="22" t="n">
        <f aca="false">M48*0.95</f>
        <v>53571199.8265918</v>
      </c>
      <c r="O48" s="22" t="n">
        <f aca="false">N48*0.95</f>
        <v>50892639.8352622</v>
      </c>
      <c r="P48" s="22" t="n">
        <f aca="false">O48*0.95</f>
        <v>48348007.8434991</v>
      </c>
      <c r="Q48" s="22" t="n">
        <f aca="false">P48*0.95</f>
        <v>45930607.4513241</v>
      </c>
      <c r="R48" s="22" t="n">
        <f aca="false">Q48*0.95</f>
        <v>43634077.0787579</v>
      </c>
      <c r="S48" s="22" t="n">
        <f aca="false">R48*0.95</f>
        <v>41452373.22482</v>
      </c>
      <c r="T48" s="22" t="n">
        <f aca="false">S48*0.95</f>
        <v>39379754.563579</v>
      </c>
      <c r="U48" s="22" t="n">
        <f aca="false">T48*0.95</f>
        <v>37410766.8354001</v>
      </c>
      <c r="V48" s="22" t="n">
        <f aca="false">U48*0.95</f>
        <v>35540228.49363</v>
      </c>
      <c r="W48" s="22" t="n">
        <f aca="false">V48*0.95</f>
        <v>33763217.0689485</v>
      </c>
      <c r="X48" s="22" t="n">
        <f aca="false">W48*0.95</f>
        <v>32075056.2155011</v>
      </c>
      <c r="Y48" s="22" t="n">
        <f aca="false">X48*0.95</f>
        <v>30471303.4047261</v>
      </c>
    </row>
    <row r="49" customFormat="false" ht="15" hidden="false" customHeight="false" outlineLevel="0" collapsed="false">
      <c r="B49" s="0" t="str">
        <f aca="false">C49&amp;D49</f>
        <v>HondaSH mode</v>
      </c>
      <c r="C49" s="0" t="s">
        <v>2290</v>
      </c>
      <c r="D49" s="0" t="s">
        <v>2382</v>
      </c>
      <c r="E49" s="22" t="n">
        <v>57000000</v>
      </c>
      <c r="F49" s="22" t="n">
        <f aca="false">E49*0.95</f>
        <v>54150000</v>
      </c>
      <c r="G49" s="22" t="n">
        <f aca="false">F49*0.95</f>
        <v>51442500</v>
      </c>
      <c r="H49" s="22" t="n">
        <f aca="false">G49*0.95</f>
        <v>48870375</v>
      </c>
      <c r="I49" s="22" t="n">
        <f aca="false">H49*0.95</f>
        <v>46426856.25</v>
      </c>
      <c r="J49" s="22" t="n">
        <f aca="false">I49*0.95</f>
        <v>44105513.4375</v>
      </c>
      <c r="K49" s="22" t="n">
        <f aca="false">J49*0.95</f>
        <v>41900237.765625</v>
      </c>
      <c r="L49" s="22" t="n">
        <f aca="false">K49*0.95</f>
        <v>39805225.8773437</v>
      </c>
      <c r="M49" s="22" t="n">
        <f aca="false">L49*0.95</f>
        <v>37814964.5834766</v>
      </c>
      <c r="N49" s="22" t="n">
        <f aca="false">M49*0.95</f>
        <v>35924216.3543027</v>
      </c>
      <c r="O49" s="22" t="n">
        <f aca="false">N49*0.95</f>
        <v>34128005.5365876</v>
      </c>
      <c r="P49" s="22" t="n">
        <f aca="false">O49*0.95</f>
        <v>32421605.2597582</v>
      </c>
      <c r="Q49" s="22" t="n">
        <f aca="false">P49*0.95</f>
        <v>30800524.9967703</v>
      </c>
      <c r="R49" s="22" t="n">
        <f aca="false">Q49*0.95</f>
        <v>29260498.7469318</v>
      </c>
      <c r="S49" s="22" t="n">
        <f aca="false">R49*0.95</f>
        <v>27797473.8095852</v>
      </c>
      <c r="T49" s="22" t="n">
        <f aca="false">S49*0.95</f>
        <v>26407600.1191059</v>
      </c>
      <c r="U49" s="22" t="n">
        <f aca="false">T49*0.95</f>
        <v>25087220.1131506</v>
      </c>
      <c r="V49" s="22" t="n">
        <f aca="false">U49*0.95</f>
        <v>23832859.1074931</v>
      </c>
      <c r="W49" s="22" t="n">
        <f aca="false">V49*0.95</f>
        <v>22641216.1521185</v>
      </c>
      <c r="X49" s="22" t="n">
        <f aca="false">W49*0.95</f>
        <v>21509155.3445125</v>
      </c>
      <c r="Y49" s="22" t="n">
        <f aca="false">X49*0.95</f>
        <v>20433697.5772869</v>
      </c>
    </row>
    <row r="50" customFormat="false" ht="15" hidden="false" customHeight="false" outlineLevel="0" collapsed="false">
      <c r="B50" s="0" t="str">
        <f aca="false">C50&amp;D50</f>
        <v>HondaVision</v>
      </c>
      <c r="C50" s="0" t="s">
        <v>2290</v>
      </c>
      <c r="D50" s="0" t="s">
        <v>2384</v>
      </c>
      <c r="E50" s="22" t="n">
        <v>31000000</v>
      </c>
      <c r="F50" s="22" t="n">
        <f aca="false">E50*0.95</f>
        <v>29450000</v>
      </c>
      <c r="G50" s="22" t="n">
        <f aca="false">F50*0.95</f>
        <v>27977500</v>
      </c>
      <c r="H50" s="22" t="n">
        <f aca="false">G50*0.95</f>
        <v>26578625</v>
      </c>
      <c r="I50" s="22" t="n">
        <f aca="false">H50*0.95</f>
        <v>25249693.75</v>
      </c>
      <c r="J50" s="22" t="n">
        <f aca="false">I50*0.95</f>
        <v>23987209.0625</v>
      </c>
      <c r="K50" s="22" t="n">
        <f aca="false">J50*0.95</f>
        <v>22787848.609375</v>
      </c>
      <c r="L50" s="22" t="n">
        <f aca="false">K50*0.95</f>
        <v>21648456.1789062</v>
      </c>
      <c r="M50" s="22" t="n">
        <f aca="false">L50*0.95</f>
        <v>20566033.3699609</v>
      </c>
      <c r="N50" s="22" t="n">
        <f aca="false">M50*0.95</f>
        <v>19537731.7014629</v>
      </c>
      <c r="O50" s="22" t="n">
        <f aca="false">N50*0.95</f>
        <v>18560845.1163897</v>
      </c>
      <c r="P50" s="22" t="n">
        <f aca="false">O50*0.95</f>
        <v>17632802.8605703</v>
      </c>
      <c r="Q50" s="22" t="n">
        <f aca="false">P50*0.95</f>
        <v>16751162.7175417</v>
      </c>
      <c r="R50" s="22" t="n">
        <f aca="false">Q50*0.95</f>
        <v>15913604.5816647</v>
      </c>
      <c r="S50" s="22" t="n">
        <f aca="false">R50*0.95</f>
        <v>15117924.3525814</v>
      </c>
      <c r="T50" s="22" t="n">
        <f aca="false">S50*0.95</f>
        <v>14362028.1349523</v>
      </c>
      <c r="U50" s="22" t="n">
        <f aca="false">T50*0.95</f>
        <v>13643926.7282047</v>
      </c>
      <c r="V50" s="22" t="n">
        <f aca="false">U50*0.95</f>
        <v>12961730.3917945</v>
      </c>
      <c r="W50" s="22" t="n">
        <f aca="false">V50*0.95</f>
        <v>12313643.8722048</v>
      </c>
      <c r="X50" s="22" t="n">
        <f aca="false">W50*0.95</f>
        <v>11697961.6785945</v>
      </c>
      <c r="Y50" s="22" t="n">
        <f aca="false">X50*0.95</f>
        <v>11113063.5946648</v>
      </c>
    </row>
    <row r="51" customFormat="false" ht="15" hidden="false" customHeight="false" outlineLevel="0" collapsed="false">
      <c r="B51" s="0" t="str">
        <f aca="false">C51&amp;D51</f>
        <v>HondaWave RSX</v>
      </c>
      <c r="C51" s="0" t="s">
        <v>2290</v>
      </c>
      <c r="D51" s="0" t="s">
        <v>2386</v>
      </c>
      <c r="E51" s="22" t="n">
        <v>22000000</v>
      </c>
      <c r="F51" s="22" t="n">
        <f aca="false">E51*0.95</f>
        <v>20900000</v>
      </c>
      <c r="G51" s="22" t="n">
        <f aca="false">F51*0.95</f>
        <v>19855000</v>
      </c>
      <c r="H51" s="22" t="n">
        <f aca="false">G51*0.95</f>
        <v>18862250</v>
      </c>
      <c r="I51" s="22" t="n">
        <f aca="false">H51*0.95</f>
        <v>17919137.5</v>
      </c>
      <c r="J51" s="22" t="n">
        <f aca="false">I51*0.95</f>
        <v>17023180.625</v>
      </c>
      <c r="K51" s="22" t="n">
        <f aca="false">J51*0.95</f>
        <v>16172021.59375</v>
      </c>
      <c r="L51" s="22" t="n">
        <f aca="false">K51*0.95</f>
        <v>15363420.5140625</v>
      </c>
      <c r="M51" s="22" t="n">
        <f aca="false">L51*0.95</f>
        <v>14595249.4883594</v>
      </c>
      <c r="N51" s="22" t="n">
        <f aca="false">M51*0.95</f>
        <v>13865487.0139414</v>
      </c>
      <c r="O51" s="22" t="n">
        <f aca="false">N51*0.95</f>
        <v>13172212.6632443</v>
      </c>
      <c r="P51" s="22" t="n">
        <f aca="false">O51*0.95</f>
        <v>12513602.0300821</v>
      </c>
      <c r="Q51" s="22" t="n">
        <f aca="false">P51*0.95</f>
        <v>11887921.928578</v>
      </c>
      <c r="R51" s="22" t="n">
        <f aca="false">Q51*0.95</f>
        <v>11293525.8321491</v>
      </c>
      <c r="S51" s="22" t="n">
        <f aca="false">R51*0.95</f>
        <v>10728849.5405417</v>
      </c>
      <c r="T51" s="22" t="n">
        <f aca="false">S51*0.95</f>
        <v>10192407.0635146</v>
      </c>
      <c r="U51" s="22" t="n">
        <f aca="false">T51*0.95</f>
        <v>9682786.71033884</v>
      </c>
      <c r="V51" s="22" t="n">
        <f aca="false">U51*0.95</f>
        <v>9198647.3748219</v>
      </c>
      <c r="W51" s="22" t="n">
        <f aca="false">V51*0.95</f>
        <v>8738715.0060808</v>
      </c>
      <c r="X51" s="22" t="n">
        <f aca="false">W51*0.95</f>
        <v>8301779.25577676</v>
      </c>
      <c r="Y51" s="22" t="n">
        <f aca="false">X51*0.95</f>
        <v>7886690.29298792</v>
      </c>
    </row>
    <row r="52" customFormat="false" ht="15" hidden="false" customHeight="false" outlineLevel="0" collapsed="false">
      <c r="B52" s="0" t="str">
        <f aca="false">C52&amp;D52</f>
        <v>HondaWinner</v>
      </c>
      <c r="C52" s="0" t="s">
        <v>2290</v>
      </c>
      <c r="D52" s="0" t="s">
        <v>2388</v>
      </c>
      <c r="E52" s="22" t="n">
        <v>48000000</v>
      </c>
      <c r="F52" s="22" t="n">
        <f aca="false">E52*0.95</f>
        <v>45600000</v>
      </c>
      <c r="G52" s="22" t="n">
        <f aca="false">F52*0.95</f>
        <v>43320000</v>
      </c>
      <c r="H52" s="22" t="n">
        <f aca="false">G52*0.95</f>
        <v>41154000</v>
      </c>
      <c r="I52" s="22" t="n">
        <f aca="false">H52*0.95</f>
        <v>39096300</v>
      </c>
      <c r="J52" s="22" t="n">
        <f aca="false">I52*0.95</f>
        <v>37141485</v>
      </c>
      <c r="K52" s="22" t="n">
        <f aca="false">J52*0.95</f>
        <v>35284410.75</v>
      </c>
      <c r="L52" s="22" t="n">
        <f aca="false">K52*0.95</f>
        <v>33520190.2125</v>
      </c>
      <c r="M52" s="22" t="n">
        <f aca="false">L52*0.95</f>
        <v>31844180.701875</v>
      </c>
      <c r="N52" s="22" t="n">
        <f aca="false">M52*0.95</f>
        <v>30251971.6667812</v>
      </c>
      <c r="O52" s="22" t="n">
        <f aca="false">N52*0.95</f>
        <v>28739373.0834422</v>
      </c>
      <c r="P52" s="22" t="n">
        <f aca="false">O52*0.95</f>
        <v>27302404.4292701</v>
      </c>
      <c r="Q52" s="22" t="n">
        <f aca="false">P52*0.95</f>
        <v>25937284.2078066</v>
      </c>
      <c r="R52" s="22" t="n">
        <f aca="false">Q52*0.95</f>
        <v>24640419.9974162</v>
      </c>
      <c r="S52" s="22" t="n">
        <f aca="false">R52*0.95</f>
        <v>23408398.9975454</v>
      </c>
      <c r="T52" s="22" t="n">
        <f aca="false">S52*0.95</f>
        <v>22237979.0476681</v>
      </c>
      <c r="U52" s="22" t="n">
        <f aca="false">T52*0.95</f>
        <v>21126080.0952847</v>
      </c>
      <c r="V52" s="22" t="n">
        <f aca="false">U52*0.95</f>
        <v>20069776.0905205</v>
      </c>
      <c r="W52" s="22" t="n">
        <f aca="false">V52*0.95</f>
        <v>19066287.2859945</v>
      </c>
      <c r="X52" s="22" t="n">
        <f aca="false">W52*0.95</f>
        <v>18112972.9216947</v>
      </c>
      <c r="Y52" s="22" t="n">
        <f aca="false">X52*0.95</f>
        <v>17207324.27561</v>
      </c>
    </row>
    <row r="53" customFormat="false" ht="15" hidden="false" customHeight="false" outlineLevel="0" collapsed="false">
      <c r="B53" s="0" t="str">
        <f aca="false">C53&amp;D53</f>
        <v>KawasakiD-Tracker</v>
      </c>
      <c r="C53" s="0" t="s">
        <v>2292</v>
      </c>
      <c r="D53" s="0" t="s">
        <v>2390</v>
      </c>
      <c r="E53" s="22" t="n">
        <v>79000000</v>
      </c>
      <c r="F53" s="22" t="n">
        <f aca="false">E53*0.95</f>
        <v>75050000</v>
      </c>
      <c r="G53" s="22" t="n">
        <f aca="false">F53*0.95</f>
        <v>71297500</v>
      </c>
      <c r="H53" s="22" t="n">
        <f aca="false">G53*0.95</f>
        <v>67732625</v>
      </c>
      <c r="I53" s="22" t="n">
        <f aca="false">H53*0.95</f>
        <v>64345993.75</v>
      </c>
      <c r="J53" s="22" t="n">
        <f aca="false">I53*0.95</f>
        <v>61128694.0625</v>
      </c>
      <c r="K53" s="22" t="n">
        <f aca="false">J53*0.95</f>
        <v>58072259.359375</v>
      </c>
      <c r="L53" s="22" t="n">
        <f aca="false">K53*0.95</f>
        <v>55168646.3914063</v>
      </c>
      <c r="M53" s="22" t="n">
        <f aca="false">L53*0.95</f>
        <v>52410214.0718359</v>
      </c>
      <c r="N53" s="22" t="n">
        <f aca="false">M53*0.95</f>
        <v>49789703.3682441</v>
      </c>
      <c r="O53" s="22" t="n">
        <f aca="false">N53*0.95</f>
        <v>47300218.1998319</v>
      </c>
      <c r="P53" s="22" t="n">
        <f aca="false">O53*0.95</f>
        <v>44935207.2898403</v>
      </c>
      <c r="Q53" s="22" t="n">
        <f aca="false">P53*0.95</f>
        <v>42688446.9253483</v>
      </c>
      <c r="R53" s="22" t="n">
        <f aca="false">Q53*0.95</f>
        <v>40554024.5790809</v>
      </c>
      <c r="S53" s="22" t="n">
        <f aca="false">R53*0.95</f>
        <v>38526323.3501268</v>
      </c>
      <c r="T53" s="22" t="n">
        <f aca="false">S53*0.95</f>
        <v>36600007.1826205</v>
      </c>
      <c r="U53" s="22" t="n">
        <f aca="false">T53*0.95</f>
        <v>34770006.8234895</v>
      </c>
      <c r="V53" s="22" t="n">
        <f aca="false">U53*0.95</f>
        <v>33031506.482315</v>
      </c>
      <c r="W53" s="22" t="n">
        <f aca="false">V53*0.95</f>
        <v>31379931.1581992</v>
      </c>
      <c r="X53" s="22" t="n">
        <f aca="false">W53*0.95</f>
        <v>29810934.6002893</v>
      </c>
      <c r="Y53" s="22" t="n">
        <f aca="false">X53*0.95</f>
        <v>28320387.8702748</v>
      </c>
    </row>
    <row r="54" customFormat="false" ht="15" hidden="false" customHeight="false" outlineLevel="0" collapsed="false">
      <c r="B54" s="0" t="str">
        <f aca="false">C54&amp;D54</f>
        <v>KawasakiER-6N</v>
      </c>
      <c r="C54" s="0" t="s">
        <v>2292</v>
      </c>
      <c r="D54" s="0" t="s">
        <v>2392</v>
      </c>
      <c r="E54" s="22" t="n">
        <v>230000000</v>
      </c>
      <c r="F54" s="22" t="n">
        <f aca="false">E54*0.95</f>
        <v>218500000</v>
      </c>
      <c r="G54" s="22" t="n">
        <f aca="false">F54*0.95</f>
        <v>207575000</v>
      </c>
      <c r="H54" s="22" t="n">
        <f aca="false">G54*0.95</f>
        <v>197196250</v>
      </c>
      <c r="I54" s="22" t="n">
        <f aca="false">H54*0.95</f>
        <v>187336437.5</v>
      </c>
      <c r="J54" s="22" t="n">
        <f aca="false">I54*0.95</f>
        <v>177969615.625</v>
      </c>
      <c r="K54" s="22" t="n">
        <f aca="false">J54*0.95</f>
        <v>169071134.84375</v>
      </c>
      <c r="L54" s="22" t="n">
        <f aca="false">K54*0.95</f>
        <v>160617578.101563</v>
      </c>
      <c r="M54" s="22" t="n">
        <f aca="false">L54*0.95</f>
        <v>152586699.196484</v>
      </c>
      <c r="N54" s="22" t="n">
        <f aca="false">M54*0.95</f>
        <v>144957364.23666</v>
      </c>
      <c r="O54" s="22" t="n">
        <f aca="false">N54*0.95</f>
        <v>137709496.024827</v>
      </c>
      <c r="P54" s="22" t="n">
        <f aca="false">O54*0.95</f>
        <v>130824021.223586</v>
      </c>
      <c r="Q54" s="22" t="n">
        <f aca="false">P54*0.95</f>
        <v>124282820.162406</v>
      </c>
      <c r="R54" s="22" t="n">
        <f aca="false">Q54*0.95</f>
        <v>118068679.154286</v>
      </c>
      <c r="S54" s="22" t="n">
        <f aca="false">R54*0.95</f>
        <v>112165245.196572</v>
      </c>
      <c r="T54" s="22" t="n">
        <f aca="false">S54*0.95</f>
        <v>106556982.936743</v>
      </c>
      <c r="U54" s="22" t="n">
        <f aca="false">T54*0.95</f>
        <v>101229133.789906</v>
      </c>
      <c r="V54" s="22" t="n">
        <f aca="false">U54*0.95</f>
        <v>96167677.1004107</v>
      </c>
      <c r="W54" s="22" t="n">
        <f aca="false">V54*0.95</f>
        <v>91359293.2453902</v>
      </c>
      <c r="X54" s="22" t="n">
        <f aca="false">W54*0.95</f>
        <v>86791328.5831207</v>
      </c>
      <c r="Y54" s="22" t="n">
        <f aca="false">X54*0.95</f>
        <v>82451762.1539647</v>
      </c>
    </row>
    <row r="55" customFormat="false" ht="15" hidden="false" customHeight="false" outlineLevel="0" collapsed="false">
      <c r="B55" s="0" t="str">
        <f aca="false">C55&amp;D55</f>
        <v>KawasakiEstrella</v>
      </c>
      <c r="C55" s="0" t="s">
        <v>2292</v>
      </c>
      <c r="D55" s="0" t="s">
        <v>2394</v>
      </c>
      <c r="E55" s="22" t="n">
        <v>626000000</v>
      </c>
      <c r="F55" s="22" t="n">
        <f aca="false">E55*0.95</f>
        <v>594700000</v>
      </c>
      <c r="G55" s="22" t="n">
        <f aca="false">F55*0.95</f>
        <v>564965000</v>
      </c>
      <c r="H55" s="22" t="n">
        <f aca="false">G55*0.95</f>
        <v>536716750</v>
      </c>
      <c r="I55" s="22" t="n">
        <f aca="false">H55*0.95</f>
        <v>509880912.5</v>
      </c>
      <c r="J55" s="22" t="n">
        <f aca="false">I55*0.95</f>
        <v>484386866.875</v>
      </c>
      <c r="K55" s="22" t="n">
        <f aca="false">J55*0.95</f>
        <v>460167523.53125</v>
      </c>
      <c r="L55" s="22" t="n">
        <f aca="false">K55*0.95</f>
        <v>437159147.354687</v>
      </c>
      <c r="M55" s="22" t="n">
        <f aca="false">L55*0.95</f>
        <v>415301189.986953</v>
      </c>
      <c r="N55" s="22" t="n">
        <f aca="false">M55*0.95</f>
        <v>394536130.487605</v>
      </c>
      <c r="O55" s="22" t="n">
        <f aca="false">N55*0.95</f>
        <v>374809323.963225</v>
      </c>
      <c r="P55" s="22" t="n">
        <f aca="false">O55*0.95</f>
        <v>356068857.765064</v>
      </c>
      <c r="Q55" s="22" t="n">
        <f aca="false">P55*0.95</f>
        <v>338265414.876811</v>
      </c>
      <c r="R55" s="22" t="n">
        <f aca="false">Q55*0.95</f>
        <v>321352144.13297</v>
      </c>
      <c r="S55" s="22" t="n">
        <f aca="false">R55*0.95</f>
        <v>305284536.926322</v>
      </c>
      <c r="T55" s="22" t="n">
        <f aca="false">S55*0.95</f>
        <v>290020310.080005</v>
      </c>
      <c r="U55" s="22" t="n">
        <f aca="false">T55*0.95</f>
        <v>275519294.576005</v>
      </c>
      <c r="V55" s="22" t="n">
        <f aca="false">U55*0.95</f>
        <v>261743329.847205</v>
      </c>
      <c r="W55" s="22" t="n">
        <f aca="false">V55*0.95</f>
        <v>248656163.354845</v>
      </c>
      <c r="X55" s="22" t="n">
        <f aca="false">W55*0.95</f>
        <v>236223355.187102</v>
      </c>
      <c r="Y55" s="22" t="n">
        <f aca="false">X55*0.95</f>
        <v>224412187.427747</v>
      </c>
    </row>
    <row r="56" customFormat="false" ht="15" hidden="false" customHeight="false" outlineLevel="0" collapsed="false">
      <c r="B56" s="0" t="str">
        <f aca="false">C56&amp;D56</f>
        <v>KawasakiKLX</v>
      </c>
      <c r="C56" s="0" t="s">
        <v>2292</v>
      </c>
      <c r="D56" s="0" t="s">
        <v>2396</v>
      </c>
      <c r="E56" s="22" t="n">
        <v>100000000</v>
      </c>
      <c r="F56" s="22" t="n">
        <f aca="false">E56*0.95</f>
        <v>95000000</v>
      </c>
      <c r="G56" s="22" t="n">
        <f aca="false">F56*0.95</f>
        <v>90250000</v>
      </c>
      <c r="H56" s="22" t="n">
        <f aca="false">G56*0.95</f>
        <v>85737500</v>
      </c>
      <c r="I56" s="22" t="n">
        <f aca="false">H56*0.95</f>
        <v>81450625</v>
      </c>
      <c r="J56" s="22" t="n">
        <f aca="false">I56*0.95</f>
        <v>77378093.75</v>
      </c>
      <c r="K56" s="22" t="n">
        <f aca="false">J56*0.95</f>
        <v>73509189.0625</v>
      </c>
      <c r="L56" s="22" t="n">
        <f aca="false">K56*0.95</f>
        <v>69833729.609375</v>
      </c>
      <c r="M56" s="22" t="n">
        <f aca="false">L56*0.95</f>
        <v>66342043.1289063</v>
      </c>
      <c r="N56" s="22" t="n">
        <f aca="false">M56*0.95</f>
        <v>63024940.9724609</v>
      </c>
      <c r="O56" s="22" t="n">
        <f aca="false">N56*0.95</f>
        <v>59873693.9238379</v>
      </c>
      <c r="P56" s="22" t="n">
        <f aca="false">O56*0.95</f>
        <v>56880009.227646</v>
      </c>
      <c r="Q56" s="22" t="n">
        <f aca="false">P56*0.95</f>
        <v>54036008.7662637</v>
      </c>
      <c r="R56" s="22" t="n">
        <f aca="false">Q56*0.95</f>
        <v>51334208.3279505</v>
      </c>
      <c r="S56" s="22" t="n">
        <f aca="false">R56*0.95</f>
        <v>48767497.911553</v>
      </c>
      <c r="T56" s="22" t="n">
        <f aca="false">S56*0.95</f>
        <v>46329123.0159753</v>
      </c>
      <c r="U56" s="22" t="n">
        <f aca="false">T56*0.95</f>
        <v>44012666.8651766</v>
      </c>
      <c r="V56" s="22" t="n">
        <f aca="false">U56*0.95</f>
        <v>41812033.5219177</v>
      </c>
      <c r="W56" s="22" t="n">
        <f aca="false">V56*0.95</f>
        <v>39721431.8458218</v>
      </c>
      <c r="X56" s="22" t="n">
        <f aca="false">W56*0.95</f>
        <v>37735360.2535307</v>
      </c>
      <c r="Y56" s="22" t="n">
        <f aca="false">X56*0.95</f>
        <v>35848592.2408542</v>
      </c>
    </row>
    <row r="57" customFormat="false" ht="15" hidden="false" customHeight="false" outlineLevel="0" collapsed="false">
      <c r="B57" s="0" t="str">
        <f aca="false">C57&amp;D57</f>
        <v>KawasakiNinja</v>
      </c>
      <c r="C57" s="0" t="s">
        <v>2292</v>
      </c>
      <c r="D57" s="0" t="s">
        <v>2398</v>
      </c>
      <c r="E57" s="22" t="n">
        <v>300000000</v>
      </c>
      <c r="F57" s="22" t="n">
        <f aca="false">E57*0.95</f>
        <v>285000000</v>
      </c>
      <c r="G57" s="22" t="n">
        <f aca="false">F57*0.95</f>
        <v>270750000</v>
      </c>
      <c r="H57" s="22" t="n">
        <f aca="false">G57*0.95</f>
        <v>257212500</v>
      </c>
      <c r="I57" s="22" t="n">
        <f aca="false">H57*0.95</f>
        <v>244351875</v>
      </c>
      <c r="J57" s="22" t="n">
        <f aca="false">I57*0.95</f>
        <v>232134281.25</v>
      </c>
      <c r="K57" s="22" t="n">
        <f aca="false">J57*0.95</f>
        <v>220527567.1875</v>
      </c>
      <c r="L57" s="22" t="n">
        <f aca="false">K57*0.95</f>
        <v>209501188.828125</v>
      </c>
      <c r="M57" s="22" t="n">
        <f aca="false">L57*0.95</f>
        <v>199026129.386719</v>
      </c>
      <c r="N57" s="22" t="n">
        <f aca="false">M57*0.95</f>
        <v>189074822.917383</v>
      </c>
      <c r="O57" s="22" t="n">
        <f aca="false">N57*0.95</f>
        <v>179621081.771514</v>
      </c>
      <c r="P57" s="22" t="n">
        <f aca="false">O57*0.95</f>
        <v>170640027.682938</v>
      </c>
      <c r="Q57" s="22" t="n">
        <f aca="false">P57*0.95</f>
        <v>162108026.298791</v>
      </c>
      <c r="R57" s="22" t="n">
        <f aca="false">Q57*0.95</f>
        <v>154002624.983852</v>
      </c>
      <c r="S57" s="22" t="n">
        <f aca="false">R57*0.95</f>
        <v>146302493.734659</v>
      </c>
      <c r="T57" s="22" t="n">
        <f aca="false">S57*0.95</f>
        <v>138987369.047926</v>
      </c>
      <c r="U57" s="22" t="n">
        <f aca="false">T57*0.95</f>
        <v>132038000.59553</v>
      </c>
      <c r="V57" s="22" t="n">
        <f aca="false">U57*0.95</f>
        <v>125436100.565753</v>
      </c>
      <c r="W57" s="22" t="n">
        <f aca="false">V57*0.95</f>
        <v>119164295.537466</v>
      </c>
      <c r="X57" s="22" t="n">
        <f aca="false">W57*0.95</f>
        <v>113206080.760592</v>
      </c>
      <c r="Y57" s="22" t="n">
        <f aca="false">X57*0.95</f>
        <v>107545776.722563</v>
      </c>
    </row>
    <row r="58" customFormat="false" ht="15" hidden="false" customHeight="false" outlineLevel="0" collapsed="false">
      <c r="B58" s="0" t="str">
        <f aca="false">C58&amp;D58</f>
        <v>KawasakiVersys</v>
      </c>
      <c r="C58" s="0" t="s">
        <v>2292</v>
      </c>
      <c r="D58" s="0" t="s">
        <v>2400</v>
      </c>
      <c r="E58" s="22" t="n">
        <v>300000000</v>
      </c>
      <c r="F58" s="22" t="n">
        <f aca="false">E58*0.95</f>
        <v>285000000</v>
      </c>
      <c r="G58" s="22" t="n">
        <f aca="false">F58*0.95</f>
        <v>270750000</v>
      </c>
      <c r="H58" s="22" t="n">
        <f aca="false">G58*0.95</f>
        <v>257212500</v>
      </c>
      <c r="I58" s="22" t="n">
        <f aca="false">H58*0.95</f>
        <v>244351875</v>
      </c>
      <c r="J58" s="22" t="n">
        <f aca="false">I58*0.95</f>
        <v>232134281.25</v>
      </c>
      <c r="K58" s="22" t="n">
        <f aca="false">J58*0.95</f>
        <v>220527567.1875</v>
      </c>
      <c r="L58" s="22" t="n">
        <f aca="false">K58*0.95</f>
        <v>209501188.828125</v>
      </c>
      <c r="M58" s="22" t="n">
        <f aca="false">L58*0.95</f>
        <v>199026129.386719</v>
      </c>
      <c r="N58" s="22" t="n">
        <f aca="false">M58*0.95</f>
        <v>189074822.917383</v>
      </c>
      <c r="O58" s="22" t="n">
        <f aca="false">N58*0.95</f>
        <v>179621081.771514</v>
      </c>
      <c r="P58" s="22" t="n">
        <f aca="false">O58*0.95</f>
        <v>170640027.682938</v>
      </c>
      <c r="Q58" s="22" t="n">
        <f aca="false">P58*0.95</f>
        <v>162108026.298791</v>
      </c>
      <c r="R58" s="22" t="n">
        <f aca="false">Q58*0.95</f>
        <v>154002624.983852</v>
      </c>
      <c r="S58" s="22" t="n">
        <f aca="false">R58*0.95</f>
        <v>146302493.734659</v>
      </c>
      <c r="T58" s="22" t="n">
        <f aca="false">S58*0.95</f>
        <v>138987369.047926</v>
      </c>
      <c r="U58" s="22" t="n">
        <f aca="false">T58*0.95</f>
        <v>132038000.59553</v>
      </c>
      <c r="V58" s="22" t="n">
        <f aca="false">U58*0.95</f>
        <v>125436100.565753</v>
      </c>
      <c r="W58" s="22" t="n">
        <f aca="false">V58*0.95</f>
        <v>119164295.537466</v>
      </c>
      <c r="X58" s="22" t="n">
        <f aca="false">W58*0.95</f>
        <v>113206080.760592</v>
      </c>
      <c r="Y58" s="22" t="n">
        <f aca="false">X58*0.95</f>
        <v>107545776.722563</v>
      </c>
    </row>
    <row r="59" customFormat="false" ht="15" hidden="false" customHeight="false" outlineLevel="0" collapsed="false">
      <c r="B59" s="0" t="str">
        <f aca="false">C59&amp;D59</f>
        <v>KawasakiVulcan</v>
      </c>
      <c r="C59" s="0" t="s">
        <v>2292</v>
      </c>
      <c r="D59" s="0" t="s">
        <v>2402</v>
      </c>
      <c r="E59" s="22" t="n">
        <v>240000000</v>
      </c>
      <c r="F59" s="22" t="n">
        <f aca="false">E59*0.95</f>
        <v>228000000</v>
      </c>
      <c r="G59" s="22" t="n">
        <f aca="false">F59*0.95</f>
        <v>216600000</v>
      </c>
      <c r="H59" s="22" t="n">
        <f aca="false">G59*0.95</f>
        <v>205770000</v>
      </c>
      <c r="I59" s="22" t="n">
        <f aca="false">H59*0.95</f>
        <v>195481500</v>
      </c>
      <c r="J59" s="22" t="n">
        <f aca="false">I59*0.95</f>
        <v>185707425</v>
      </c>
      <c r="K59" s="22" t="n">
        <f aca="false">J59*0.95</f>
        <v>176422053.75</v>
      </c>
      <c r="L59" s="22" t="n">
        <f aca="false">K59*0.95</f>
        <v>167600951.0625</v>
      </c>
      <c r="M59" s="22" t="n">
        <f aca="false">L59*0.95</f>
        <v>159220903.509375</v>
      </c>
      <c r="N59" s="22" t="n">
        <f aca="false">M59*0.95</f>
        <v>151259858.333906</v>
      </c>
      <c r="O59" s="22" t="n">
        <f aca="false">N59*0.95</f>
        <v>143696865.417211</v>
      </c>
      <c r="P59" s="22" t="n">
        <f aca="false">O59*0.95</f>
        <v>136512022.14635</v>
      </c>
      <c r="Q59" s="22" t="n">
        <f aca="false">P59*0.95</f>
        <v>129686421.039033</v>
      </c>
      <c r="R59" s="22" t="n">
        <f aca="false">Q59*0.95</f>
        <v>123202099.987081</v>
      </c>
      <c r="S59" s="22" t="n">
        <f aca="false">R59*0.95</f>
        <v>117041994.987727</v>
      </c>
      <c r="T59" s="22" t="n">
        <f aca="false">S59*0.95</f>
        <v>111189895.238341</v>
      </c>
      <c r="U59" s="22" t="n">
        <f aca="false">T59*0.95</f>
        <v>105630400.476424</v>
      </c>
      <c r="V59" s="22" t="n">
        <f aca="false">U59*0.95</f>
        <v>100348880.452603</v>
      </c>
      <c r="W59" s="22" t="n">
        <f aca="false">V59*0.95</f>
        <v>95331436.4299724</v>
      </c>
      <c r="X59" s="22" t="n">
        <f aca="false">W59*0.95</f>
        <v>90564864.6084738</v>
      </c>
      <c r="Y59" s="22" t="n">
        <f aca="false">X59*0.95</f>
        <v>86036621.3780501</v>
      </c>
    </row>
    <row r="60" customFormat="false" ht="15" hidden="false" customHeight="false" outlineLevel="0" collapsed="false">
      <c r="B60" s="0" t="str">
        <f aca="false">C60&amp;D60</f>
        <v>KawasakiW175</v>
      </c>
      <c r="C60" s="0" t="s">
        <v>2292</v>
      </c>
      <c r="D60" s="0" t="s">
        <v>2404</v>
      </c>
      <c r="E60" s="22" t="n">
        <v>67000000</v>
      </c>
      <c r="F60" s="22" t="n">
        <f aca="false">E60*0.95</f>
        <v>63650000</v>
      </c>
      <c r="G60" s="22" t="n">
        <f aca="false">F60*0.95</f>
        <v>60467500</v>
      </c>
      <c r="H60" s="22" t="n">
        <f aca="false">G60*0.95</f>
        <v>57444125</v>
      </c>
      <c r="I60" s="22" t="n">
        <f aca="false">H60*0.95</f>
        <v>54571918.75</v>
      </c>
      <c r="J60" s="22" t="n">
        <f aca="false">I60*0.95</f>
        <v>51843322.8125</v>
      </c>
      <c r="K60" s="22" t="n">
        <f aca="false">J60*0.95</f>
        <v>49251156.671875</v>
      </c>
      <c r="L60" s="22" t="n">
        <f aca="false">K60*0.95</f>
        <v>46788598.8382813</v>
      </c>
      <c r="M60" s="22" t="n">
        <f aca="false">L60*0.95</f>
        <v>44449168.8963672</v>
      </c>
      <c r="N60" s="22" t="n">
        <f aca="false">M60*0.95</f>
        <v>42226710.4515488</v>
      </c>
      <c r="O60" s="22" t="n">
        <f aca="false">N60*0.95</f>
        <v>40115374.9289714</v>
      </c>
      <c r="P60" s="22" t="n">
        <f aca="false">O60*0.95</f>
        <v>38109606.1825228</v>
      </c>
      <c r="Q60" s="22" t="n">
        <f aca="false">P60*0.95</f>
        <v>36204125.8733967</v>
      </c>
      <c r="R60" s="22" t="n">
        <f aca="false">Q60*0.95</f>
        <v>34393919.5797268</v>
      </c>
      <c r="S60" s="22" t="n">
        <f aca="false">R60*0.95</f>
        <v>32674223.6007405</v>
      </c>
      <c r="T60" s="22" t="n">
        <f aca="false">S60*0.95</f>
        <v>31040512.4207035</v>
      </c>
      <c r="U60" s="22" t="n">
        <f aca="false">T60*0.95</f>
        <v>29488486.7996683</v>
      </c>
      <c r="V60" s="22" t="n">
        <f aca="false">U60*0.95</f>
        <v>28014062.4596849</v>
      </c>
      <c r="W60" s="22" t="n">
        <f aca="false">V60*0.95</f>
        <v>26613359.3367006</v>
      </c>
      <c r="X60" s="22" t="n">
        <f aca="false">W60*0.95</f>
        <v>25282691.3698656</v>
      </c>
      <c r="Y60" s="22" t="n">
        <f aca="false">X60*0.95</f>
        <v>24018556.8013723</v>
      </c>
    </row>
    <row r="61" customFormat="false" ht="15" hidden="false" customHeight="false" outlineLevel="0" collapsed="false">
      <c r="B61" s="0" t="str">
        <f aca="false">C61&amp;D61</f>
        <v>KawasakiZ1000</v>
      </c>
      <c r="C61" s="0" t="s">
        <v>2292</v>
      </c>
      <c r="D61" s="0" t="s">
        <v>2406</v>
      </c>
      <c r="E61" s="22" t="n">
        <v>399000000</v>
      </c>
      <c r="F61" s="22" t="n">
        <f aca="false">E61*0.95</f>
        <v>379050000</v>
      </c>
      <c r="G61" s="22" t="n">
        <f aca="false">F61*0.95</f>
        <v>360097500</v>
      </c>
      <c r="H61" s="22" t="n">
        <f aca="false">G61*0.95</f>
        <v>342092625</v>
      </c>
      <c r="I61" s="22" t="n">
        <f aca="false">H61*0.95</f>
        <v>324987993.75</v>
      </c>
      <c r="J61" s="22" t="n">
        <f aca="false">I61*0.95</f>
        <v>308738594.0625</v>
      </c>
      <c r="K61" s="22" t="n">
        <f aca="false">J61*0.95</f>
        <v>293301664.359375</v>
      </c>
      <c r="L61" s="22" t="n">
        <f aca="false">K61*0.95</f>
        <v>278636581.141406</v>
      </c>
      <c r="M61" s="22" t="n">
        <f aca="false">L61*0.95</f>
        <v>264704752.084336</v>
      </c>
      <c r="N61" s="22" t="n">
        <f aca="false">M61*0.95</f>
        <v>251469514.480119</v>
      </c>
      <c r="O61" s="22" t="n">
        <f aca="false">N61*0.95</f>
        <v>238896038.756113</v>
      </c>
      <c r="P61" s="22" t="n">
        <f aca="false">O61*0.95</f>
        <v>226951236.818307</v>
      </c>
      <c r="Q61" s="22" t="n">
        <f aca="false">P61*0.95</f>
        <v>215603674.977392</v>
      </c>
      <c r="R61" s="22" t="n">
        <f aca="false">Q61*0.95</f>
        <v>204823491.228522</v>
      </c>
      <c r="S61" s="22" t="n">
        <f aca="false">R61*0.95</f>
        <v>194582316.667096</v>
      </c>
      <c r="T61" s="22" t="n">
        <f aca="false">S61*0.95</f>
        <v>184853200.833741</v>
      </c>
      <c r="U61" s="22" t="n">
        <f aca="false">T61*0.95</f>
        <v>175610540.792054</v>
      </c>
      <c r="V61" s="22" t="n">
        <f aca="false">U61*0.95</f>
        <v>166830013.752452</v>
      </c>
      <c r="W61" s="22" t="n">
        <f aca="false">V61*0.95</f>
        <v>158488513.064829</v>
      </c>
      <c r="X61" s="22" t="n">
        <f aca="false">W61*0.95</f>
        <v>150564087.411588</v>
      </c>
      <c r="Y61" s="22" t="n">
        <f aca="false">X61*0.95</f>
        <v>143035883.041008</v>
      </c>
    </row>
    <row r="62" customFormat="false" ht="15" hidden="false" customHeight="false" outlineLevel="0" collapsed="false">
      <c r="B62" s="0" t="str">
        <f aca="false">C62&amp;D62</f>
        <v>KawasakiZ1000R</v>
      </c>
      <c r="C62" s="0" t="s">
        <v>2292</v>
      </c>
      <c r="D62" s="0" t="s">
        <v>2408</v>
      </c>
      <c r="E62" s="22" t="n">
        <v>439000000</v>
      </c>
      <c r="F62" s="22" t="n">
        <f aca="false">E62*0.95</f>
        <v>417050000</v>
      </c>
      <c r="G62" s="22" t="n">
        <f aca="false">F62*0.95</f>
        <v>396197500</v>
      </c>
      <c r="H62" s="22" t="n">
        <f aca="false">G62*0.95</f>
        <v>376387625</v>
      </c>
      <c r="I62" s="22" t="n">
        <f aca="false">H62*0.95</f>
        <v>357568243.75</v>
      </c>
      <c r="J62" s="22" t="n">
        <f aca="false">I62*0.95</f>
        <v>339689831.5625</v>
      </c>
      <c r="K62" s="22" t="n">
        <f aca="false">J62*0.95</f>
        <v>322705339.984375</v>
      </c>
      <c r="L62" s="22" t="n">
        <f aca="false">K62*0.95</f>
        <v>306570072.985156</v>
      </c>
      <c r="M62" s="22" t="n">
        <f aca="false">L62*0.95</f>
        <v>291241569.335898</v>
      </c>
      <c r="N62" s="22" t="n">
        <f aca="false">M62*0.95</f>
        <v>276679490.869103</v>
      </c>
      <c r="O62" s="22" t="n">
        <f aca="false">N62*0.95</f>
        <v>262845516.325648</v>
      </c>
      <c r="P62" s="22" t="n">
        <f aca="false">O62*0.95</f>
        <v>249703240.509366</v>
      </c>
      <c r="Q62" s="22" t="n">
        <f aca="false">P62*0.95</f>
        <v>237218078.483898</v>
      </c>
      <c r="R62" s="22" t="n">
        <f aca="false">Q62*0.95</f>
        <v>225357174.559703</v>
      </c>
      <c r="S62" s="22" t="n">
        <f aca="false">R62*0.95</f>
        <v>214089315.831717</v>
      </c>
      <c r="T62" s="22" t="n">
        <f aca="false">S62*0.95</f>
        <v>203384850.040132</v>
      </c>
      <c r="U62" s="22" t="n">
        <f aca="false">T62*0.95</f>
        <v>193215607.538125</v>
      </c>
      <c r="V62" s="22" t="n">
        <f aca="false">U62*0.95</f>
        <v>183554827.161219</v>
      </c>
      <c r="W62" s="22" t="n">
        <f aca="false">V62*0.95</f>
        <v>174377085.803158</v>
      </c>
      <c r="X62" s="22" t="n">
        <f aca="false">W62*0.95</f>
        <v>165658231.513</v>
      </c>
      <c r="Y62" s="22" t="n">
        <f aca="false">X62*0.95</f>
        <v>157375319.93735</v>
      </c>
    </row>
    <row r="63" customFormat="false" ht="15" hidden="false" customHeight="false" outlineLevel="0" collapsed="false">
      <c r="B63" s="0" t="str">
        <f aca="false">C63&amp;D63</f>
        <v>KawasakiZ125</v>
      </c>
      <c r="C63" s="0" t="s">
        <v>2292</v>
      </c>
      <c r="D63" s="0" t="s">
        <v>2410</v>
      </c>
      <c r="E63" s="22" t="n">
        <v>92000000</v>
      </c>
      <c r="F63" s="22" t="n">
        <f aca="false">E63*0.95</f>
        <v>87400000</v>
      </c>
      <c r="G63" s="22" t="n">
        <f aca="false">F63*0.95</f>
        <v>83030000</v>
      </c>
      <c r="H63" s="22" t="n">
        <f aca="false">G63*0.95</f>
        <v>78878500</v>
      </c>
      <c r="I63" s="22" t="n">
        <f aca="false">H63*0.95</f>
        <v>74934575</v>
      </c>
      <c r="J63" s="22" t="n">
        <f aca="false">I63*0.95</f>
        <v>71187846.25</v>
      </c>
      <c r="K63" s="22" t="n">
        <f aca="false">J63*0.95</f>
        <v>67628453.9375</v>
      </c>
      <c r="L63" s="22" t="n">
        <f aca="false">K63*0.95</f>
        <v>64247031.240625</v>
      </c>
      <c r="M63" s="22" t="n">
        <f aca="false">L63*0.95</f>
        <v>61034679.6785937</v>
      </c>
      <c r="N63" s="22" t="n">
        <f aca="false">M63*0.95</f>
        <v>57982945.6946641</v>
      </c>
      <c r="O63" s="22" t="n">
        <f aca="false">N63*0.95</f>
        <v>55083798.4099308</v>
      </c>
      <c r="P63" s="22" t="n">
        <f aca="false">O63*0.95</f>
        <v>52329608.4894343</v>
      </c>
      <c r="Q63" s="22" t="n">
        <f aca="false">P63*0.95</f>
        <v>49713128.0649626</v>
      </c>
      <c r="R63" s="22" t="n">
        <f aca="false">Q63*0.95</f>
        <v>47227471.6617144</v>
      </c>
      <c r="S63" s="22" t="n">
        <f aca="false">R63*0.95</f>
        <v>44866098.0786287</v>
      </c>
      <c r="T63" s="22" t="n">
        <f aca="false">S63*0.95</f>
        <v>42622793.1746973</v>
      </c>
      <c r="U63" s="22" t="n">
        <f aca="false">T63*0.95</f>
        <v>40491653.5159624</v>
      </c>
      <c r="V63" s="22" t="n">
        <f aca="false">U63*0.95</f>
        <v>38467070.8401643</v>
      </c>
      <c r="W63" s="22" t="n">
        <f aca="false">V63*0.95</f>
        <v>36543717.2981561</v>
      </c>
      <c r="X63" s="22" t="n">
        <f aca="false">W63*0.95</f>
        <v>34716531.4332483</v>
      </c>
      <c r="Y63" s="22" t="n">
        <f aca="false">X63*0.95</f>
        <v>32980704.8615859</v>
      </c>
    </row>
    <row r="64" customFormat="false" ht="15" hidden="false" customHeight="false" outlineLevel="0" collapsed="false">
      <c r="B64" s="0" t="str">
        <f aca="false">C64&amp;D64</f>
        <v>KawasakiZ300</v>
      </c>
      <c r="C64" s="0" t="s">
        <v>2292</v>
      </c>
      <c r="D64" s="0" t="s">
        <v>2412</v>
      </c>
      <c r="E64" s="22" t="n">
        <v>139000000</v>
      </c>
      <c r="F64" s="22" t="n">
        <f aca="false">E64*0.95</f>
        <v>132050000</v>
      </c>
      <c r="G64" s="22" t="n">
        <f aca="false">F64*0.95</f>
        <v>125447500</v>
      </c>
      <c r="H64" s="22" t="n">
        <f aca="false">G64*0.95</f>
        <v>119175125</v>
      </c>
      <c r="I64" s="22" t="n">
        <f aca="false">H64*0.95</f>
        <v>113216368.75</v>
      </c>
      <c r="J64" s="22" t="n">
        <f aca="false">I64*0.95</f>
        <v>107555550.3125</v>
      </c>
      <c r="K64" s="22" t="n">
        <f aca="false">J64*0.95</f>
        <v>102177772.796875</v>
      </c>
      <c r="L64" s="22" t="n">
        <f aca="false">K64*0.95</f>
        <v>97068884.1570312</v>
      </c>
      <c r="M64" s="22" t="n">
        <f aca="false">L64*0.95</f>
        <v>92215439.9491797</v>
      </c>
      <c r="N64" s="22" t="n">
        <f aca="false">M64*0.95</f>
        <v>87604667.9517207</v>
      </c>
      <c r="O64" s="22" t="n">
        <f aca="false">N64*0.95</f>
        <v>83224434.5541347</v>
      </c>
      <c r="P64" s="22" t="n">
        <f aca="false">O64*0.95</f>
        <v>79063212.8264279</v>
      </c>
      <c r="Q64" s="22" t="n">
        <f aca="false">P64*0.95</f>
        <v>75110052.1851065</v>
      </c>
      <c r="R64" s="22" t="n">
        <f aca="false">Q64*0.95</f>
        <v>71354549.5758512</v>
      </c>
      <c r="S64" s="22" t="n">
        <f aca="false">R64*0.95</f>
        <v>67786822.0970586</v>
      </c>
      <c r="T64" s="22" t="n">
        <f aca="false">S64*0.95</f>
        <v>64397480.9922057</v>
      </c>
      <c r="U64" s="22" t="n">
        <f aca="false">T64*0.95</f>
        <v>61177606.9425954</v>
      </c>
      <c r="V64" s="22" t="n">
        <f aca="false">U64*0.95</f>
        <v>58118726.5954656</v>
      </c>
      <c r="W64" s="22" t="n">
        <f aca="false">V64*0.95</f>
        <v>55212790.2656923</v>
      </c>
      <c r="X64" s="22" t="n">
        <f aca="false">W64*0.95</f>
        <v>52452150.7524077</v>
      </c>
      <c r="Y64" s="22" t="n">
        <f aca="false">X64*0.95</f>
        <v>49829543.2147873</v>
      </c>
    </row>
    <row r="65" customFormat="false" ht="15" hidden="false" customHeight="false" outlineLevel="0" collapsed="false">
      <c r="B65" s="0" t="str">
        <f aca="false">C65&amp;D65</f>
        <v>KawasakiZ650</v>
      </c>
      <c r="C65" s="0" t="s">
        <v>2292</v>
      </c>
      <c r="D65" s="0" t="s">
        <v>2414</v>
      </c>
      <c r="E65" s="22" t="n">
        <v>218000000</v>
      </c>
      <c r="F65" s="22" t="n">
        <f aca="false">E65*0.95</f>
        <v>207100000</v>
      </c>
      <c r="G65" s="22" t="n">
        <f aca="false">F65*0.95</f>
        <v>196745000</v>
      </c>
      <c r="H65" s="22" t="n">
        <f aca="false">G65*0.95</f>
        <v>186907750</v>
      </c>
      <c r="I65" s="22" t="n">
        <f aca="false">H65*0.95</f>
        <v>177562362.5</v>
      </c>
      <c r="J65" s="22" t="n">
        <f aca="false">I65*0.95</f>
        <v>168684244.375</v>
      </c>
      <c r="K65" s="22" t="n">
        <f aca="false">J65*0.95</f>
        <v>160250032.15625</v>
      </c>
      <c r="L65" s="22" t="n">
        <f aca="false">K65*0.95</f>
        <v>152237530.548438</v>
      </c>
      <c r="M65" s="22" t="n">
        <f aca="false">L65*0.95</f>
        <v>144625654.021016</v>
      </c>
      <c r="N65" s="22" t="n">
        <f aca="false">M65*0.95</f>
        <v>137394371.319965</v>
      </c>
      <c r="O65" s="22" t="n">
        <f aca="false">N65*0.95</f>
        <v>130524652.753967</v>
      </c>
      <c r="P65" s="22" t="n">
        <f aca="false">O65*0.95</f>
        <v>123998420.116268</v>
      </c>
      <c r="Q65" s="22" t="n">
        <f aca="false">P65*0.95</f>
        <v>117798499.110455</v>
      </c>
      <c r="R65" s="22" t="n">
        <f aca="false">Q65*0.95</f>
        <v>111908574.154932</v>
      </c>
      <c r="S65" s="22" t="n">
        <f aca="false">R65*0.95</f>
        <v>106313145.447185</v>
      </c>
      <c r="T65" s="22" t="n">
        <f aca="false">S65*0.95</f>
        <v>100997488.174826</v>
      </c>
      <c r="U65" s="22" t="n">
        <f aca="false">T65*0.95</f>
        <v>95947613.7660849</v>
      </c>
      <c r="V65" s="22" t="n">
        <f aca="false">U65*0.95</f>
        <v>91150233.0777806</v>
      </c>
      <c r="W65" s="22" t="n">
        <f aca="false">V65*0.95</f>
        <v>86592721.4238916</v>
      </c>
      <c r="X65" s="22" t="n">
        <f aca="false">W65*0.95</f>
        <v>82263085.352697</v>
      </c>
      <c r="Y65" s="22" t="n">
        <f aca="false">X65*0.95</f>
        <v>78149931.0850622</v>
      </c>
    </row>
    <row r="66" customFormat="false" ht="15" hidden="false" customHeight="false" outlineLevel="0" collapsed="false">
      <c r="B66" s="0" t="str">
        <f aca="false">C66&amp;D66</f>
        <v>KawasakiZ800</v>
      </c>
      <c r="C66" s="0" t="s">
        <v>2292</v>
      </c>
      <c r="D66" s="0" t="s">
        <v>2416</v>
      </c>
      <c r="E66" s="22" t="n">
        <v>285000000</v>
      </c>
      <c r="F66" s="22" t="n">
        <f aca="false">E66*0.95</f>
        <v>270750000</v>
      </c>
      <c r="G66" s="22" t="n">
        <f aca="false">F66*0.95</f>
        <v>257212500</v>
      </c>
      <c r="H66" s="22" t="n">
        <f aca="false">G66*0.95</f>
        <v>244351875</v>
      </c>
      <c r="I66" s="22" t="n">
        <f aca="false">H66*0.95</f>
        <v>232134281.25</v>
      </c>
      <c r="J66" s="22" t="n">
        <f aca="false">I66*0.95</f>
        <v>220527567.1875</v>
      </c>
      <c r="K66" s="22" t="n">
        <f aca="false">J66*0.95</f>
        <v>209501188.828125</v>
      </c>
      <c r="L66" s="22" t="n">
        <f aca="false">K66*0.95</f>
        <v>199026129.386719</v>
      </c>
      <c r="M66" s="22" t="n">
        <f aca="false">L66*0.95</f>
        <v>189074822.917383</v>
      </c>
      <c r="N66" s="22" t="n">
        <f aca="false">M66*0.95</f>
        <v>179621081.771514</v>
      </c>
      <c r="O66" s="22" t="n">
        <f aca="false">N66*0.95</f>
        <v>170640027.682938</v>
      </c>
      <c r="P66" s="22" t="n">
        <f aca="false">O66*0.95</f>
        <v>162108026.298791</v>
      </c>
      <c r="Q66" s="22" t="n">
        <f aca="false">P66*0.95</f>
        <v>154002624.983852</v>
      </c>
      <c r="R66" s="22" t="n">
        <f aca="false">Q66*0.95</f>
        <v>146302493.734659</v>
      </c>
      <c r="S66" s="22" t="n">
        <f aca="false">R66*0.95</f>
        <v>138987369.047926</v>
      </c>
      <c r="T66" s="22" t="n">
        <f aca="false">S66*0.95</f>
        <v>132038000.59553</v>
      </c>
      <c r="U66" s="22" t="n">
        <f aca="false">T66*0.95</f>
        <v>125436100.565753</v>
      </c>
      <c r="V66" s="22" t="n">
        <f aca="false">U66*0.95</f>
        <v>119164295.537466</v>
      </c>
      <c r="W66" s="22" t="n">
        <f aca="false">V66*0.95</f>
        <v>113206080.760592</v>
      </c>
      <c r="X66" s="22" t="n">
        <f aca="false">W66*0.95</f>
        <v>107545776.722563</v>
      </c>
      <c r="Y66" s="22" t="n">
        <f aca="false">X66*0.95</f>
        <v>102168487.886435</v>
      </c>
    </row>
    <row r="67" customFormat="false" ht="15" hidden="false" customHeight="false" outlineLevel="0" collapsed="false">
      <c r="B67" s="0" t="str">
        <f aca="false">C67&amp;D67</f>
        <v>KawasakiZ900</v>
      </c>
      <c r="C67" s="0" t="s">
        <v>2292</v>
      </c>
      <c r="D67" s="0" t="s">
        <v>2418</v>
      </c>
      <c r="E67" s="22" t="n">
        <v>300000000</v>
      </c>
      <c r="F67" s="22" t="n">
        <f aca="false">E67*0.95</f>
        <v>285000000</v>
      </c>
      <c r="G67" s="22" t="n">
        <f aca="false">F67*0.95</f>
        <v>270750000</v>
      </c>
      <c r="H67" s="22" t="n">
        <f aca="false">G67*0.95</f>
        <v>257212500</v>
      </c>
      <c r="I67" s="22" t="n">
        <f aca="false">H67*0.95</f>
        <v>244351875</v>
      </c>
      <c r="J67" s="22" t="n">
        <f aca="false">I67*0.95</f>
        <v>232134281.25</v>
      </c>
      <c r="K67" s="22" t="n">
        <f aca="false">J67*0.95</f>
        <v>220527567.1875</v>
      </c>
      <c r="L67" s="22" t="n">
        <f aca="false">K67*0.95</f>
        <v>209501188.828125</v>
      </c>
      <c r="M67" s="22" t="n">
        <f aca="false">L67*0.95</f>
        <v>199026129.386719</v>
      </c>
      <c r="N67" s="22" t="n">
        <f aca="false">M67*0.95</f>
        <v>189074822.917383</v>
      </c>
      <c r="O67" s="22" t="n">
        <f aca="false">N67*0.95</f>
        <v>179621081.771514</v>
      </c>
      <c r="P67" s="22" t="n">
        <f aca="false">O67*0.95</f>
        <v>170640027.682938</v>
      </c>
      <c r="Q67" s="22" t="n">
        <f aca="false">P67*0.95</f>
        <v>162108026.298791</v>
      </c>
      <c r="R67" s="22" t="n">
        <f aca="false">Q67*0.95</f>
        <v>154002624.983852</v>
      </c>
      <c r="S67" s="22" t="n">
        <f aca="false">R67*0.95</f>
        <v>146302493.734659</v>
      </c>
      <c r="T67" s="22" t="n">
        <f aca="false">S67*0.95</f>
        <v>138987369.047926</v>
      </c>
      <c r="U67" s="22" t="n">
        <f aca="false">T67*0.95</f>
        <v>132038000.59553</v>
      </c>
      <c r="V67" s="22" t="n">
        <f aca="false">U67*0.95</f>
        <v>125436100.565753</v>
      </c>
      <c r="W67" s="22" t="n">
        <f aca="false">V67*0.95</f>
        <v>119164295.537466</v>
      </c>
      <c r="X67" s="22" t="n">
        <f aca="false">W67*0.95</f>
        <v>113206080.760592</v>
      </c>
      <c r="Y67" s="22" t="n">
        <f aca="false">X67*0.95</f>
        <v>107545776.722563</v>
      </c>
    </row>
    <row r="68" customFormat="false" ht="15" hidden="false" customHeight="false" outlineLevel="0" collapsed="false">
      <c r="B68" s="0" t="str">
        <f aca="false">C68&amp;D68</f>
        <v>KawasakiZX-10RR</v>
      </c>
      <c r="C68" s="0" t="s">
        <v>2292</v>
      </c>
      <c r="D68" s="0" t="s">
        <v>2420</v>
      </c>
      <c r="E68" s="22" t="n">
        <v>650000000</v>
      </c>
      <c r="F68" s="22" t="n">
        <f aca="false">E68*0.95</f>
        <v>617500000</v>
      </c>
      <c r="G68" s="22" t="n">
        <f aca="false">F68*0.95</f>
        <v>586625000</v>
      </c>
      <c r="H68" s="22" t="n">
        <f aca="false">G68*0.95</f>
        <v>557293750</v>
      </c>
      <c r="I68" s="22" t="n">
        <f aca="false">H68*0.95</f>
        <v>529429062.5</v>
      </c>
      <c r="J68" s="22" t="n">
        <f aca="false">I68*0.95</f>
        <v>502957609.375</v>
      </c>
      <c r="K68" s="22" t="n">
        <f aca="false">J68*0.95</f>
        <v>477809728.90625</v>
      </c>
      <c r="L68" s="22" t="n">
        <f aca="false">K68*0.95</f>
        <v>453919242.460938</v>
      </c>
      <c r="M68" s="22" t="n">
        <f aca="false">L68*0.95</f>
        <v>431223280.337891</v>
      </c>
      <c r="N68" s="22" t="n">
        <f aca="false">M68*0.95</f>
        <v>409662116.320996</v>
      </c>
      <c r="O68" s="22" t="n">
        <f aca="false">N68*0.95</f>
        <v>389179010.504946</v>
      </c>
      <c r="P68" s="22" t="n">
        <f aca="false">O68*0.95</f>
        <v>369720059.979699</v>
      </c>
      <c r="Q68" s="22" t="n">
        <f aca="false">P68*0.95</f>
        <v>351234056.980714</v>
      </c>
      <c r="R68" s="22" t="n">
        <f aca="false">Q68*0.95</f>
        <v>333672354.131678</v>
      </c>
      <c r="S68" s="22" t="n">
        <f aca="false">R68*0.95</f>
        <v>316988736.425094</v>
      </c>
      <c r="T68" s="22" t="n">
        <f aca="false">S68*0.95</f>
        <v>301139299.60384</v>
      </c>
      <c r="U68" s="22" t="n">
        <f aca="false">T68*0.95</f>
        <v>286082334.623648</v>
      </c>
      <c r="V68" s="22" t="n">
        <f aca="false">U68*0.95</f>
        <v>271778217.892465</v>
      </c>
      <c r="W68" s="22" t="n">
        <f aca="false">V68*0.95</f>
        <v>258189306.997842</v>
      </c>
      <c r="X68" s="22" t="n">
        <f aca="false">W68*0.95</f>
        <v>245279841.64795</v>
      </c>
      <c r="Y68" s="22" t="n">
        <f aca="false">X68*0.95</f>
        <v>233015849.565552</v>
      </c>
    </row>
    <row r="69" customFormat="false" ht="15" hidden="false" customHeight="false" outlineLevel="0" collapsed="false">
      <c r="B69" s="0" t="str">
        <f aca="false">C69&amp;D69</f>
        <v>PiaggioFly</v>
      </c>
      <c r="C69" s="0" t="s">
        <v>2294</v>
      </c>
      <c r="D69" s="0" t="s">
        <v>2422</v>
      </c>
      <c r="E69" s="22" t="n">
        <v>41900000</v>
      </c>
      <c r="F69" s="22" t="n">
        <f aca="false">E69*0.95</f>
        <v>39805000</v>
      </c>
      <c r="G69" s="22" t="n">
        <f aca="false">F69*0.95</f>
        <v>37814750</v>
      </c>
      <c r="H69" s="22" t="n">
        <f aca="false">G69*0.95</f>
        <v>35924012.5</v>
      </c>
      <c r="I69" s="22" t="n">
        <f aca="false">H69*0.95</f>
        <v>34127811.875</v>
      </c>
      <c r="J69" s="22" t="n">
        <f aca="false">I69*0.95</f>
        <v>32421421.28125</v>
      </c>
      <c r="K69" s="22" t="n">
        <f aca="false">J69*0.95</f>
        <v>30800350.2171875</v>
      </c>
      <c r="L69" s="22" t="n">
        <f aca="false">K69*0.95</f>
        <v>29260332.7063281</v>
      </c>
      <c r="M69" s="22" t="n">
        <f aca="false">L69*0.95</f>
        <v>27797316.0710117</v>
      </c>
      <c r="N69" s="22" t="n">
        <f aca="false">M69*0.95</f>
        <v>26407450.2674611</v>
      </c>
      <c r="O69" s="22" t="n">
        <f aca="false">N69*0.95</f>
        <v>25087077.7540881</v>
      </c>
      <c r="P69" s="22" t="n">
        <f aca="false">O69*0.95</f>
        <v>23832723.8663837</v>
      </c>
      <c r="Q69" s="22" t="n">
        <f aca="false">P69*0.95</f>
        <v>22641087.6730645</v>
      </c>
      <c r="R69" s="22" t="n">
        <f aca="false">Q69*0.95</f>
        <v>21509033.2894113</v>
      </c>
      <c r="S69" s="22" t="n">
        <f aca="false">R69*0.95</f>
        <v>20433581.6249407</v>
      </c>
      <c r="T69" s="22" t="n">
        <f aca="false">S69*0.95</f>
        <v>19411902.5436937</v>
      </c>
      <c r="U69" s="22" t="n">
        <f aca="false">T69*0.95</f>
        <v>18441307.416509</v>
      </c>
      <c r="V69" s="22" t="n">
        <f aca="false">U69*0.95</f>
        <v>17519242.0456835</v>
      </c>
      <c r="W69" s="22" t="n">
        <f aca="false">V69*0.95</f>
        <v>16643279.9433993</v>
      </c>
      <c r="X69" s="22" t="n">
        <f aca="false">W69*0.95</f>
        <v>15811115.9462294</v>
      </c>
      <c r="Y69" s="22" t="n">
        <f aca="false">X69*0.95</f>
        <v>15020560.1489179</v>
      </c>
    </row>
    <row r="70" customFormat="false" ht="15" hidden="false" customHeight="false" outlineLevel="0" collapsed="false">
      <c r="B70" s="0" t="str">
        <f aca="false">C70&amp;D70</f>
        <v>PiaggioLiberty</v>
      </c>
      <c r="C70" s="0" t="s">
        <v>2294</v>
      </c>
      <c r="D70" s="0" t="s">
        <v>2424</v>
      </c>
      <c r="E70" s="22" t="n">
        <v>56000000</v>
      </c>
      <c r="F70" s="22" t="n">
        <f aca="false">E70*0.95</f>
        <v>53200000</v>
      </c>
      <c r="G70" s="22" t="n">
        <f aca="false">F70*0.95</f>
        <v>50540000</v>
      </c>
      <c r="H70" s="22" t="n">
        <f aca="false">G70*0.95</f>
        <v>48013000</v>
      </c>
      <c r="I70" s="22" t="n">
        <f aca="false">H70*0.95</f>
        <v>45612350</v>
      </c>
      <c r="J70" s="22" t="n">
        <f aca="false">I70*0.95</f>
        <v>43331732.5</v>
      </c>
      <c r="K70" s="22" t="n">
        <f aca="false">J70*0.95</f>
        <v>41165145.875</v>
      </c>
      <c r="L70" s="22" t="n">
        <f aca="false">K70*0.95</f>
        <v>39106888.58125</v>
      </c>
      <c r="M70" s="22" t="n">
        <f aca="false">L70*0.95</f>
        <v>37151544.1521875</v>
      </c>
      <c r="N70" s="22" t="n">
        <f aca="false">M70*0.95</f>
        <v>35293966.9445781</v>
      </c>
      <c r="O70" s="22" t="n">
        <f aca="false">N70*0.95</f>
        <v>33529268.5973492</v>
      </c>
      <c r="P70" s="22" t="n">
        <f aca="false">O70*0.95</f>
        <v>31852805.1674817</v>
      </c>
      <c r="Q70" s="22" t="n">
        <f aca="false">P70*0.95</f>
        <v>30260164.9091077</v>
      </c>
      <c r="R70" s="22" t="n">
        <f aca="false">Q70*0.95</f>
        <v>28747156.6636523</v>
      </c>
      <c r="S70" s="22" t="n">
        <f aca="false">R70*0.95</f>
        <v>27309798.8304697</v>
      </c>
      <c r="T70" s="22" t="n">
        <f aca="false">S70*0.95</f>
        <v>25944308.8889462</v>
      </c>
      <c r="U70" s="22" t="n">
        <f aca="false">T70*0.95</f>
        <v>24647093.4444989</v>
      </c>
      <c r="V70" s="22" t="n">
        <f aca="false">U70*0.95</f>
        <v>23414738.7722739</v>
      </c>
      <c r="W70" s="22" t="n">
        <f aca="false">V70*0.95</f>
        <v>22244001.8336602</v>
      </c>
      <c r="X70" s="22" t="n">
        <f aca="false">W70*0.95</f>
        <v>21131801.7419772</v>
      </c>
      <c r="Y70" s="22" t="n">
        <f aca="false">X70*0.95</f>
        <v>20075211.6548783</v>
      </c>
    </row>
    <row r="71" customFormat="false" ht="15" hidden="false" customHeight="false" outlineLevel="0" collapsed="false">
      <c r="B71" s="0" t="str">
        <f aca="false">C71&amp;D71</f>
        <v>PiaggioMedley</v>
      </c>
      <c r="C71" s="0" t="s">
        <v>2294</v>
      </c>
      <c r="D71" s="0" t="s">
        <v>2426</v>
      </c>
      <c r="E71" s="22" t="n">
        <v>80000000</v>
      </c>
      <c r="F71" s="22" t="n">
        <f aca="false">E71*0.95</f>
        <v>76000000</v>
      </c>
      <c r="G71" s="22" t="n">
        <f aca="false">F71*0.95</f>
        <v>72200000</v>
      </c>
      <c r="H71" s="22" t="n">
        <f aca="false">G71*0.95</f>
        <v>68590000</v>
      </c>
      <c r="I71" s="22" t="n">
        <f aca="false">H71*0.95</f>
        <v>65160500</v>
      </c>
      <c r="J71" s="22" t="n">
        <f aca="false">I71*0.95</f>
        <v>61902475</v>
      </c>
      <c r="K71" s="22" t="n">
        <f aca="false">J71*0.95</f>
        <v>58807351.25</v>
      </c>
      <c r="L71" s="22" t="n">
        <f aca="false">K71*0.95</f>
        <v>55866983.6875</v>
      </c>
      <c r="M71" s="22" t="n">
        <f aca="false">L71*0.95</f>
        <v>53073634.503125</v>
      </c>
      <c r="N71" s="22" t="n">
        <f aca="false">M71*0.95</f>
        <v>50419952.7779687</v>
      </c>
      <c r="O71" s="22" t="n">
        <f aca="false">N71*0.95</f>
        <v>47898955.1390703</v>
      </c>
      <c r="P71" s="22" t="n">
        <f aca="false">O71*0.95</f>
        <v>45504007.3821168</v>
      </c>
      <c r="Q71" s="22" t="n">
        <f aca="false">P71*0.95</f>
        <v>43228807.013011</v>
      </c>
      <c r="R71" s="22" t="n">
        <f aca="false">Q71*0.95</f>
        <v>41067366.6623604</v>
      </c>
      <c r="S71" s="22" t="n">
        <f aca="false">R71*0.95</f>
        <v>39013998.3292424</v>
      </c>
      <c r="T71" s="22" t="n">
        <f aca="false">S71*0.95</f>
        <v>37063298.4127803</v>
      </c>
      <c r="U71" s="22" t="n">
        <f aca="false">T71*0.95</f>
        <v>35210133.4921412</v>
      </c>
      <c r="V71" s="22" t="n">
        <f aca="false">U71*0.95</f>
        <v>33449626.8175342</v>
      </c>
      <c r="W71" s="22" t="n">
        <f aca="false">V71*0.95</f>
        <v>31777145.4766575</v>
      </c>
      <c r="X71" s="22" t="n">
        <f aca="false">W71*0.95</f>
        <v>30188288.2028246</v>
      </c>
      <c r="Y71" s="22" t="n">
        <f aca="false">X71*0.95</f>
        <v>28678873.7926834</v>
      </c>
    </row>
    <row r="72" customFormat="false" ht="15" hidden="false" customHeight="false" outlineLevel="0" collapsed="false">
      <c r="B72" s="0" t="str">
        <f aca="false">C72&amp;D72</f>
        <v>PiaggioVespa</v>
      </c>
      <c r="C72" s="0" t="s">
        <v>2294</v>
      </c>
      <c r="D72" s="0" t="s">
        <v>2428</v>
      </c>
      <c r="E72" s="22" t="n">
        <v>80000000</v>
      </c>
      <c r="F72" s="22" t="n">
        <f aca="false">E72*0.95</f>
        <v>76000000</v>
      </c>
      <c r="G72" s="22" t="n">
        <f aca="false">F72*0.95</f>
        <v>72200000</v>
      </c>
      <c r="H72" s="22" t="n">
        <f aca="false">G72*0.95</f>
        <v>68590000</v>
      </c>
      <c r="I72" s="22" t="n">
        <f aca="false">H72*0.95</f>
        <v>65160500</v>
      </c>
      <c r="J72" s="22" t="n">
        <f aca="false">I72*0.95</f>
        <v>61902475</v>
      </c>
      <c r="K72" s="22" t="n">
        <f aca="false">J72*0.95</f>
        <v>58807351.25</v>
      </c>
      <c r="L72" s="22" t="n">
        <f aca="false">K72*0.95</f>
        <v>55866983.6875</v>
      </c>
      <c r="M72" s="22" t="n">
        <f aca="false">L72*0.95</f>
        <v>53073634.503125</v>
      </c>
      <c r="N72" s="22" t="n">
        <f aca="false">M72*0.95</f>
        <v>50419952.7779687</v>
      </c>
      <c r="O72" s="22" t="n">
        <f aca="false">N72*0.95</f>
        <v>47898955.1390703</v>
      </c>
      <c r="P72" s="22" t="n">
        <f aca="false">O72*0.95</f>
        <v>45504007.3821168</v>
      </c>
      <c r="Q72" s="22" t="n">
        <f aca="false">P72*0.95</f>
        <v>43228807.013011</v>
      </c>
      <c r="R72" s="22" t="n">
        <f aca="false">Q72*0.95</f>
        <v>41067366.6623604</v>
      </c>
      <c r="S72" s="22" t="n">
        <f aca="false">R72*0.95</f>
        <v>39013998.3292424</v>
      </c>
      <c r="T72" s="22" t="n">
        <f aca="false">S72*0.95</f>
        <v>37063298.4127803</v>
      </c>
      <c r="U72" s="22" t="n">
        <f aca="false">T72*0.95</f>
        <v>35210133.4921412</v>
      </c>
      <c r="V72" s="22" t="n">
        <f aca="false">U72*0.95</f>
        <v>33449626.8175342</v>
      </c>
      <c r="W72" s="22" t="n">
        <f aca="false">V72*0.95</f>
        <v>31777145.4766575</v>
      </c>
      <c r="X72" s="22" t="n">
        <f aca="false">W72*0.95</f>
        <v>30188288.2028246</v>
      </c>
      <c r="Y72" s="22" t="n">
        <f aca="false">X72*0.95</f>
        <v>28678873.7926834</v>
      </c>
    </row>
    <row r="73" customFormat="false" ht="15" hidden="false" customHeight="false" outlineLevel="0" collapsed="false">
      <c r="B73" s="0" t="str">
        <f aca="false">C73&amp;D73</f>
        <v>PiaggioZip</v>
      </c>
      <c r="C73" s="0" t="s">
        <v>2294</v>
      </c>
      <c r="D73" s="0" t="s">
        <v>2430</v>
      </c>
      <c r="E73" s="22" t="n">
        <v>35000000</v>
      </c>
      <c r="F73" s="22" t="n">
        <f aca="false">E73*0.95</f>
        <v>33250000</v>
      </c>
      <c r="G73" s="22" t="n">
        <f aca="false">F73*0.95</f>
        <v>31587500</v>
      </c>
      <c r="H73" s="22" t="n">
        <f aca="false">G73*0.95</f>
        <v>30008125</v>
      </c>
      <c r="I73" s="22" t="n">
        <f aca="false">H73*0.95</f>
        <v>28507718.75</v>
      </c>
      <c r="J73" s="22" t="n">
        <f aca="false">I73*0.95</f>
        <v>27082332.8125</v>
      </c>
      <c r="K73" s="22" t="n">
        <f aca="false">J73*0.95</f>
        <v>25728216.171875</v>
      </c>
      <c r="L73" s="22" t="n">
        <f aca="false">K73*0.95</f>
        <v>24441805.3632812</v>
      </c>
      <c r="M73" s="22" t="n">
        <f aca="false">L73*0.95</f>
        <v>23219715.0951172</v>
      </c>
      <c r="N73" s="22" t="n">
        <f aca="false">M73*0.95</f>
        <v>22058729.3403613</v>
      </c>
      <c r="O73" s="22" t="n">
        <f aca="false">N73*0.95</f>
        <v>20955792.8733433</v>
      </c>
      <c r="P73" s="22" t="n">
        <f aca="false">O73*0.95</f>
        <v>19908003.2296761</v>
      </c>
      <c r="Q73" s="22" t="n">
        <f aca="false">P73*0.95</f>
        <v>18912603.0681923</v>
      </c>
      <c r="R73" s="22" t="n">
        <f aca="false">Q73*0.95</f>
        <v>17966972.9147827</v>
      </c>
      <c r="S73" s="22" t="n">
        <f aca="false">R73*0.95</f>
        <v>17068624.2690435</v>
      </c>
      <c r="T73" s="22" t="n">
        <f aca="false">S73*0.95</f>
        <v>16215193.0555914</v>
      </c>
      <c r="U73" s="22" t="n">
        <f aca="false">T73*0.95</f>
        <v>15404433.4028118</v>
      </c>
      <c r="V73" s="22" t="n">
        <f aca="false">U73*0.95</f>
        <v>14634211.7326712</v>
      </c>
      <c r="W73" s="22" t="n">
        <f aca="false">V73*0.95</f>
        <v>13902501.1460376</v>
      </c>
      <c r="X73" s="22" t="n">
        <f aca="false">W73*0.95</f>
        <v>13207376.0887358</v>
      </c>
      <c r="Y73" s="22" t="n">
        <f aca="false">X73*0.95</f>
        <v>12547007.284299</v>
      </c>
    </row>
    <row r="74" customFormat="false" ht="15" hidden="false" customHeight="false" outlineLevel="0" collapsed="false">
      <c r="B74" s="0" t="str">
        <f aca="false">C74&amp;D74</f>
        <v>SuzukiADDRESS</v>
      </c>
      <c r="C74" s="0" t="s">
        <v>2296</v>
      </c>
      <c r="D74" s="0" t="s">
        <v>2432</v>
      </c>
      <c r="E74" s="22" t="n">
        <v>29000000</v>
      </c>
      <c r="F74" s="22" t="n">
        <f aca="false">E74*0.95</f>
        <v>27550000</v>
      </c>
      <c r="G74" s="22" t="n">
        <f aca="false">F74*0.95</f>
        <v>26172500</v>
      </c>
      <c r="H74" s="22" t="n">
        <f aca="false">G74*0.95</f>
        <v>24863875</v>
      </c>
      <c r="I74" s="22" t="n">
        <f aca="false">H74*0.95</f>
        <v>23620681.25</v>
      </c>
      <c r="J74" s="22" t="n">
        <f aca="false">I74*0.95</f>
        <v>22439647.1875</v>
      </c>
      <c r="K74" s="22" t="n">
        <f aca="false">J74*0.95</f>
        <v>21317664.828125</v>
      </c>
      <c r="L74" s="22" t="n">
        <f aca="false">K74*0.95</f>
        <v>20251781.5867188</v>
      </c>
      <c r="M74" s="22" t="n">
        <f aca="false">L74*0.95</f>
        <v>19239192.5073828</v>
      </c>
      <c r="N74" s="22" t="n">
        <f aca="false">M74*0.95</f>
        <v>18277232.8820137</v>
      </c>
      <c r="O74" s="22" t="n">
        <f aca="false">N74*0.95</f>
        <v>17363371.237913</v>
      </c>
      <c r="P74" s="22" t="n">
        <f aca="false">O74*0.95</f>
        <v>16495202.6760173</v>
      </c>
      <c r="Q74" s="22" t="n">
        <f aca="false">P74*0.95</f>
        <v>15670442.5422165</v>
      </c>
      <c r="R74" s="22" t="n">
        <f aca="false">Q74*0.95</f>
        <v>14886920.4151056</v>
      </c>
      <c r="S74" s="22" t="n">
        <f aca="false">R74*0.95</f>
        <v>14142574.3943504</v>
      </c>
      <c r="T74" s="22" t="n">
        <f aca="false">S74*0.95</f>
        <v>13435445.6746328</v>
      </c>
      <c r="U74" s="22" t="n">
        <f aca="false">T74*0.95</f>
        <v>12763673.3909012</v>
      </c>
      <c r="V74" s="22" t="n">
        <f aca="false">U74*0.95</f>
        <v>12125489.7213561</v>
      </c>
      <c r="W74" s="22" t="n">
        <f aca="false">V74*0.95</f>
        <v>11519215.2352883</v>
      </c>
      <c r="X74" s="22" t="n">
        <f aca="false">W74*0.95</f>
        <v>10943254.4735239</v>
      </c>
      <c r="Y74" s="22" t="n">
        <f aca="false">X74*0.95</f>
        <v>10396091.7498477</v>
      </c>
    </row>
    <row r="75" customFormat="false" ht="15" hidden="false" customHeight="false" outlineLevel="0" collapsed="false">
      <c r="B75" s="0" t="str">
        <f aca="false">C75&amp;D75</f>
        <v>SuzukiAXELO</v>
      </c>
      <c r="C75" s="0" t="s">
        <v>2296</v>
      </c>
      <c r="D75" s="0" t="s">
        <v>2434</v>
      </c>
      <c r="E75" s="22" t="n">
        <v>28000000</v>
      </c>
      <c r="F75" s="22" t="n">
        <f aca="false">E75*0.95</f>
        <v>26600000</v>
      </c>
      <c r="G75" s="22" t="n">
        <f aca="false">F75*0.95</f>
        <v>25270000</v>
      </c>
      <c r="H75" s="22" t="n">
        <f aca="false">G75*0.95</f>
        <v>24006500</v>
      </c>
      <c r="I75" s="22" t="n">
        <f aca="false">H75*0.95</f>
        <v>22806175</v>
      </c>
      <c r="J75" s="22" t="n">
        <f aca="false">I75*0.95</f>
        <v>21665866.25</v>
      </c>
      <c r="K75" s="22" t="n">
        <f aca="false">J75*0.95</f>
        <v>20582572.9375</v>
      </c>
      <c r="L75" s="22" t="n">
        <f aca="false">K75*0.95</f>
        <v>19553444.290625</v>
      </c>
      <c r="M75" s="22" t="n">
        <f aca="false">L75*0.95</f>
        <v>18575772.0760937</v>
      </c>
      <c r="N75" s="22" t="n">
        <f aca="false">M75*0.95</f>
        <v>17646983.4722891</v>
      </c>
      <c r="O75" s="22" t="n">
        <f aca="false">N75*0.95</f>
        <v>16764634.2986746</v>
      </c>
      <c r="P75" s="22" t="n">
        <f aca="false">O75*0.95</f>
        <v>15926402.5837409</v>
      </c>
      <c r="Q75" s="22" t="n">
        <f aca="false">P75*0.95</f>
        <v>15130082.4545538</v>
      </c>
      <c r="R75" s="22" t="n">
        <f aca="false">Q75*0.95</f>
        <v>14373578.3318261</v>
      </c>
      <c r="S75" s="22" t="n">
        <f aca="false">R75*0.95</f>
        <v>13654899.4152348</v>
      </c>
      <c r="T75" s="22" t="n">
        <f aca="false">S75*0.95</f>
        <v>12972154.4444731</v>
      </c>
      <c r="U75" s="22" t="n">
        <f aca="false">T75*0.95</f>
        <v>12323546.7222494</v>
      </c>
      <c r="V75" s="22" t="n">
        <f aca="false">U75*0.95</f>
        <v>11707369.386137</v>
      </c>
      <c r="W75" s="22" t="n">
        <f aca="false">V75*0.95</f>
        <v>11122000.9168301</v>
      </c>
      <c r="X75" s="22" t="n">
        <f aca="false">W75*0.95</f>
        <v>10565900.8709886</v>
      </c>
      <c r="Y75" s="22" t="n">
        <f aca="false">X75*0.95</f>
        <v>10037605.8274392</v>
      </c>
    </row>
    <row r="76" customFormat="false" ht="15" hidden="false" customHeight="false" outlineLevel="0" collapsed="false">
      <c r="B76" s="0" t="str">
        <f aca="false">C76&amp;D76</f>
        <v>SuzukiGD110</v>
      </c>
      <c r="C76" s="0" t="s">
        <v>2296</v>
      </c>
      <c r="D76" s="0" t="s">
        <v>2436</v>
      </c>
      <c r="E76" s="22" t="n">
        <v>28500000</v>
      </c>
      <c r="F76" s="22" t="n">
        <f aca="false">E76*0.95</f>
        <v>27075000</v>
      </c>
      <c r="G76" s="22" t="n">
        <f aca="false">F76*0.95</f>
        <v>25721250</v>
      </c>
      <c r="H76" s="22" t="n">
        <f aca="false">G76*0.95</f>
        <v>24435187.5</v>
      </c>
      <c r="I76" s="22" t="n">
        <f aca="false">H76*0.95</f>
        <v>23213428.125</v>
      </c>
      <c r="J76" s="22" t="n">
        <f aca="false">I76*0.95</f>
        <v>22052756.71875</v>
      </c>
      <c r="K76" s="22" t="n">
        <f aca="false">J76*0.95</f>
        <v>20950118.8828125</v>
      </c>
      <c r="L76" s="22" t="n">
        <f aca="false">K76*0.95</f>
        <v>19902612.9386719</v>
      </c>
      <c r="M76" s="22" t="n">
        <f aca="false">L76*0.95</f>
        <v>18907482.2917383</v>
      </c>
      <c r="N76" s="22" t="n">
        <f aca="false">M76*0.95</f>
        <v>17962108.1771514</v>
      </c>
      <c r="O76" s="22" t="n">
        <f aca="false">N76*0.95</f>
        <v>17064002.7682938</v>
      </c>
      <c r="P76" s="22" t="n">
        <f aca="false">O76*0.95</f>
        <v>16210802.6298791</v>
      </c>
      <c r="Q76" s="22" t="n">
        <f aca="false">P76*0.95</f>
        <v>15400262.4983852</v>
      </c>
      <c r="R76" s="22" t="n">
        <f aca="false">Q76*0.95</f>
        <v>14630249.3734659</v>
      </c>
      <c r="S76" s="22" t="n">
        <f aca="false">R76*0.95</f>
        <v>13898736.9047926</v>
      </c>
      <c r="T76" s="22" t="n">
        <f aca="false">S76*0.95</f>
        <v>13203800.059553</v>
      </c>
      <c r="U76" s="22" t="n">
        <f aca="false">T76*0.95</f>
        <v>12543610.0565753</v>
      </c>
      <c r="V76" s="22" t="n">
        <f aca="false">U76*0.95</f>
        <v>11916429.5537466</v>
      </c>
      <c r="W76" s="22" t="n">
        <f aca="false">V76*0.95</f>
        <v>11320608.0760592</v>
      </c>
      <c r="X76" s="22" t="n">
        <f aca="false">W76*0.95</f>
        <v>10754577.6722563</v>
      </c>
      <c r="Y76" s="22" t="n">
        <f aca="false">X76*0.95</f>
        <v>10216848.7886435</v>
      </c>
    </row>
    <row r="77" customFormat="false" ht="15" hidden="false" customHeight="false" outlineLevel="0" collapsed="false">
      <c r="B77" s="0" t="str">
        <f aca="false">C77&amp;D77</f>
        <v>SuzukiGSX-R150</v>
      </c>
      <c r="C77" s="0" t="s">
        <v>2296</v>
      </c>
      <c r="D77" s="0" t="s">
        <v>2438</v>
      </c>
      <c r="E77" s="22" t="n">
        <v>76000000</v>
      </c>
      <c r="F77" s="22" t="n">
        <f aca="false">E77*0.95</f>
        <v>72200000</v>
      </c>
      <c r="G77" s="22" t="n">
        <f aca="false">F77*0.95</f>
        <v>68590000</v>
      </c>
      <c r="H77" s="22" t="n">
        <f aca="false">G77*0.95</f>
        <v>65160500</v>
      </c>
      <c r="I77" s="22" t="n">
        <f aca="false">H77*0.95</f>
        <v>61902475</v>
      </c>
      <c r="J77" s="22" t="n">
        <f aca="false">I77*0.95</f>
        <v>58807351.25</v>
      </c>
      <c r="K77" s="22" t="n">
        <f aca="false">J77*0.95</f>
        <v>55866983.6875</v>
      </c>
      <c r="L77" s="22" t="n">
        <f aca="false">K77*0.95</f>
        <v>53073634.503125</v>
      </c>
      <c r="M77" s="22" t="n">
        <f aca="false">L77*0.95</f>
        <v>50419952.7779687</v>
      </c>
      <c r="N77" s="22" t="n">
        <f aca="false">M77*0.95</f>
        <v>47898955.1390703</v>
      </c>
      <c r="O77" s="22" t="n">
        <f aca="false">N77*0.95</f>
        <v>45504007.3821168</v>
      </c>
      <c r="P77" s="22" t="n">
        <f aca="false">O77*0.95</f>
        <v>43228807.013011</v>
      </c>
      <c r="Q77" s="22" t="n">
        <f aca="false">P77*0.95</f>
        <v>41067366.6623604</v>
      </c>
      <c r="R77" s="22" t="n">
        <f aca="false">Q77*0.95</f>
        <v>39013998.3292424</v>
      </c>
      <c r="S77" s="22" t="n">
        <f aca="false">R77*0.95</f>
        <v>37063298.4127803</v>
      </c>
      <c r="T77" s="22" t="n">
        <f aca="false">S77*0.95</f>
        <v>35210133.4921412</v>
      </c>
      <c r="U77" s="22" t="n">
        <f aca="false">T77*0.95</f>
        <v>33449626.8175342</v>
      </c>
      <c r="V77" s="22" t="n">
        <f aca="false">U77*0.95</f>
        <v>31777145.4766575</v>
      </c>
      <c r="W77" s="22" t="n">
        <f aca="false">V77*0.95</f>
        <v>30188288.2028246</v>
      </c>
      <c r="X77" s="22" t="n">
        <f aca="false">W77*0.95</f>
        <v>28678873.7926834</v>
      </c>
      <c r="Y77" s="22" t="n">
        <f aca="false">X77*0.95</f>
        <v>27244930.1030492</v>
      </c>
    </row>
    <row r="78" customFormat="false" ht="15" hidden="false" customHeight="false" outlineLevel="0" collapsed="false">
      <c r="B78" s="0" t="str">
        <f aca="false">C78&amp;D78</f>
        <v>SuzukiGSX-S1000</v>
      </c>
      <c r="C78" s="0" t="s">
        <v>2296</v>
      </c>
      <c r="D78" s="0" t="s">
        <v>2440</v>
      </c>
      <c r="E78" s="22" t="n">
        <v>400000000</v>
      </c>
      <c r="F78" s="22" t="n">
        <f aca="false">E78*0.95</f>
        <v>380000000</v>
      </c>
      <c r="G78" s="22" t="n">
        <f aca="false">F78*0.95</f>
        <v>361000000</v>
      </c>
      <c r="H78" s="22" t="n">
        <f aca="false">G78*0.95</f>
        <v>342950000</v>
      </c>
      <c r="I78" s="22" t="n">
        <f aca="false">H78*0.95</f>
        <v>325802500</v>
      </c>
      <c r="J78" s="22" t="n">
        <f aca="false">I78*0.95</f>
        <v>309512375</v>
      </c>
      <c r="K78" s="22" t="n">
        <f aca="false">J78*0.95</f>
        <v>294036756.25</v>
      </c>
      <c r="L78" s="22" t="n">
        <f aca="false">K78*0.95</f>
        <v>279334918.4375</v>
      </c>
      <c r="M78" s="22" t="n">
        <f aca="false">L78*0.95</f>
        <v>265368172.515625</v>
      </c>
      <c r="N78" s="22" t="n">
        <f aca="false">M78*0.95</f>
        <v>252099763.889844</v>
      </c>
      <c r="O78" s="22" t="n">
        <f aca="false">N78*0.95</f>
        <v>239494775.695352</v>
      </c>
      <c r="P78" s="22" t="n">
        <f aca="false">O78*0.95</f>
        <v>227520036.910584</v>
      </c>
      <c r="Q78" s="22" t="n">
        <f aca="false">P78*0.95</f>
        <v>216144035.065055</v>
      </c>
      <c r="R78" s="22" t="n">
        <f aca="false">Q78*0.95</f>
        <v>205336833.311802</v>
      </c>
      <c r="S78" s="22" t="n">
        <f aca="false">R78*0.95</f>
        <v>195069991.646212</v>
      </c>
      <c r="T78" s="22" t="n">
        <f aca="false">S78*0.95</f>
        <v>185316492.063901</v>
      </c>
      <c r="U78" s="22" t="n">
        <f aca="false">T78*0.95</f>
        <v>176050667.460706</v>
      </c>
      <c r="V78" s="22" t="n">
        <f aca="false">U78*0.95</f>
        <v>167248134.087671</v>
      </c>
      <c r="W78" s="22" t="n">
        <f aca="false">V78*0.95</f>
        <v>158885727.383287</v>
      </c>
      <c r="X78" s="22" t="n">
        <f aca="false">W78*0.95</f>
        <v>150941441.014123</v>
      </c>
      <c r="Y78" s="22" t="n">
        <f aca="false">X78*0.95</f>
        <v>143394368.963417</v>
      </c>
    </row>
    <row r="79" customFormat="false" ht="15" hidden="false" customHeight="false" outlineLevel="0" collapsed="false">
      <c r="B79" s="0" t="str">
        <f aca="false">C79&amp;D79</f>
        <v>SuzukiGSX-S150</v>
      </c>
      <c r="C79" s="0" t="s">
        <v>2296</v>
      </c>
      <c r="D79" s="0" t="s">
        <v>2442</v>
      </c>
      <c r="E79" s="22" t="n">
        <v>69000000</v>
      </c>
      <c r="F79" s="22" t="n">
        <f aca="false">E79*0.95</f>
        <v>65550000</v>
      </c>
      <c r="G79" s="22" t="n">
        <f aca="false">F79*0.95</f>
        <v>62272500</v>
      </c>
      <c r="H79" s="22" t="n">
        <f aca="false">G79*0.95</f>
        <v>59158875</v>
      </c>
      <c r="I79" s="22" t="n">
        <f aca="false">H79*0.95</f>
        <v>56200931.25</v>
      </c>
      <c r="J79" s="22" t="n">
        <f aca="false">I79*0.95</f>
        <v>53390884.6875</v>
      </c>
      <c r="K79" s="22" t="n">
        <f aca="false">J79*0.95</f>
        <v>50721340.453125</v>
      </c>
      <c r="L79" s="22" t="n">
        <f aca="false">K79*0.95</f>
        <v>48185273.4304688</v>
      </c>
      <c r="M79" s="22" t="n">
        <f aca="false">L79*0.95</f>
        <v>45776009.7589453</v>
      </c>
      <c r="N79" s="22" t="n">
        <f aca="false">M79*0.95</f>
        <v>43487209.270998</v>
      </c>
      <c r="O79" s="22" t="n">
        <f aca="false">N79*0.95</f>
        <v>41312848.8074481</v>
      </c>
      <c r="P79" s="22" t="n">
        <f aca="false">O79*0.95</f>
        <v>39247206.3670757</v>
      </c>
      <c r="Q79" s="22" t="n">
        <f aca="false">P79*0.95</f>
        <v>37284846.0487219</v>
      </c>
      <c r="R79" s="22" t="n">
        <f aca="false">Q79*0.95</f>
        <v>35420603.7462858</v>
      </c>
      <c r="S79" s="22" t="n">
        <f aca="false">R79*0.95</f>
        <v>33649573.5589715</v>
      </c>
      <c r="T79" s="22" t="n">
        <f aca="false">S79*0.95</f>
        <v>31967094.881023</v>
      </c>
      <c r="U79" s="22" t="n">
        <f aca="false">T79*0.95</f>
        <v>30368740.1369718</v>
      </c>
      <c r="V79" s="22" t="n">
        <f aca="false">U79*0.95</f>
        <v>28850303.1301232</v>
      </c>
      <c r="W79" s="22" t="n">
        <f aca="false">V79*0.95</f>
        <v>27407787.9736171</v>
      </c>
      <c r="X79" s="22" t="n">
        <f aca="false">W79*0.95</f>
        <v>26037398.5749362</v>
      </c>
      <c r="Y79" s="22" t="n">
        <f aca="false">X79*0.95</f>
        <v>24735528.6461894</v>
      </c>
    </row>
    <row r="80" customFormat="false" ht="15" hidden="false" customHeight="false" outlineLevel="0" collapsed="false">
      <c r="B80" s="0" t="str">
        <f aca="false">C80&amp;D80</f>
        <v>SuzukiGZ</v>
      </c>
      <c r="C80" s="0" t="s">
        <v>2296</v>
      </c>
      <c r="D80" s="0" t="s">
        <v>2444</v>
      </c>
      <c r="E80" s="22" t="n">
        <v>64000000</v>
      </c>
      <c r="F80" s="22" t="n">
        <f aca="false">E80*0.95</f>
        <v>60800000</v>
      </c>
      <c r="G80" s="22" t="n">
        <f aca="false">F80*0.95</f>
        <v>57760000</v>
      </c>
      <c r="H80" s="22" t="n">
        <f aca="false">G80*0.95</f>
        <v>54872000</v>
      </c>
      <c r="I80" s="22" t="n">
        <f aca="false">H80*0.95</f>
        <v>52128400</v>
      </c>
      <c r="J80" s="22" t="n">
        <f aca="false">I80*0.95</f>
        <v>49521980</v>
      </c>
      <c r="K80" s="22" t="n">
        <f aca="false">J80*0.95</f>
        <v>47045881</v>
      </c>
      <c r="L80" s="22" t="n">
        <f aca="false">K80*0.95</f>
        <v>44693586.95</v>
      </c>
      <c r="M80" s="22" t="n">
        <f aca="false">L80*0.95</f>
        <v>42458907.6025</v>
      </c>
      <c r="N80" s="22" t="n">
        <f aca="false">M80*0.95</f>
        <v>40335962.222375</v>
      </c>
      <c r="O80" s="22" t="n">
        <f aca="false">N80*0.95</f>
        <v>38319164.1112562</v>
      </c>
      <c r="P80" s="22" t="n">
        <f aca="false">O80*0.95</f>
        <v>36403205.9056934</v>
      </c>
      <c r="Q80" s="22" t="n">
        <f aca="false">P80*0.95</f>
        <v>34583045.6104088</v>
      </c>
      <c r="R80" s="22" t="n">
        <f aca="false">Q80*0.95</f>
        <v>32853893.3298883</v>
      </c>
      <c r="S80" s="22" t="n">
        <f aca="false">R80*0.95</f>
        <v>31211198.6633939</v>
      </c>
      <c r="T80" s="22" t="n">
        <f aca="false">S80*0.95</f>
        <v>29650638.7302242</v>
      </c>
      <c r="U80" s="22" t="n">
        <f aca="false">T80*0.95</f>
        <v>28168106.793713</v>
      </c>
      <c r="V80" s="22" t="n">
        <f aca="false">U80*0.95</f>
        <v>26759701.4540273</v>
      </c>
      <c r="W80" s="22" t="n">
        <f aca="false">V80*0.95</f>
        <v>25421716.381326</v>
      </c>
      <c r="X80" s="22" t="n">
        <f aca="false">W80*0.95</f>
        <v>24150630.5622597</v>
      </c>
      <c r="Y80" s="22" t="n">
        <f aca="false">X80*0.95</f>
        <v>22943099.0341467</v>
      </c>
    </row>
    <row r="81" customFormat="false" ht="15" hidden="false" customHeight="false" outlineLevel="0" collapsed="false">
      <c r="B81" s="0" t="str">
        <f aca="false">C81&amp;D81</f>
        <v>SuzukiIMPULSE</v>
      </c>
      <c r="C81" s="0" t="s">
        <v>2296</v>
      </c>
      <c r="D81" s="0" t="s">
        <v>2446</v>
      </c>
      <c r="E81" s="22" t="n">
        <v>31500000</v>
      </c>
      <c r="F81" s="22" t="n">
        <f aca="false">E81*0.95</f>
        <v>29925000</v>
      </c>
      <c r="G81" s="22" t="n">
        <f aca="false">F81*0.95</f>
        <v>28428750</v>
      </c>
      <c r="H81" s="22" t="n">
        <f aca="false">G81*0.95</f>
        <v>27007312.5</v>
      </c>
      <c r="I81" s="22" t="n">
        <f aca="false">H81*0.95</f>
        <v>25656946.875</v>
      </c>
      <c r="J81" s="22" t="n">
        <f aca="false">I81*0.95</f>
        <v>24374099.53125</v>
      </c>
      <c r="K81" s="22" t="n">
        <f aca="false">J81*0.95</f>
        <v>23155394.5546875</v>
      </c>
      <c r="L81" s="22" t="n">
        <f aca="false">K81*0.95</f>
        <v>21997624.8269531</v>
      </c>
      <c r="M81" s="22" t="n">
        <f aca="false">L81*0.95</f>
        <v>20897743.5856055</v>
      </c>
      <c r="N81" s="22" t="n">
        <f aca="false">M81*0.95</f>
        <v>19852856.4063252</v>
      </c>
      <c r="O81" s="22" t="n">
        <f aca="false">N81*0.95</f>
        <v>18860213.5860089</v>
      </c>
      <c r="P81" s="22" t="n">
        <f aca="false">O81*0.95</f>
        <v>17917202.9067085</v>
      </c>
      <c r="Q81" s="22" t="n">
        <f aca="false">P81*0.95</f>
        <v>17021342.7613731</v>
      </c>
      <c r="R81" s="22" t="n">
        <f aca="false">Q81*0.95</f>
        <v>16170275.6233044</v>
      </c>
      <c r="S81" s="22" t="n">
        <f aca="false">R81*0.95</f>
        <v>15361761.8421392</v>
      </c>
      <c r="T81" s="22" t="n">
        <f aca="false">S81*0.95</f>
        <v>14593673.7500322</v>
      </c>
      <c r="U81" s="22" t="n">
        <f aca="false">T81*0.95</f>
        <v>13863990.0625306</v>
      </c>
      <c r="V81" s="22" t="n">
        <f aca="false">U81*0.95</f>
        <v>13170790.5594041</v>
      </c>
      <c r="W81" s="22" t="n">
        <f aca="false">V81*0.95</f>
        <v>12512251.0314339</v>
      </c>
      <c r="X81" s="22" t="n">
        <f aca="false">W81*0.95</f>
        <v>11886638.4798622</v>
      </c>
      <c r="Y81" s="22" t="n">
        <f aca="false">X81*0.95</f>
        <v>11292306.5558691</v>
      </c>
    </row>
    <row r="82" customFormat="false" ht="15" hidden="false" customHeight="false" outlineLevel="0" collapsed="false">
      <c r="B82" s="0" t="str">
        <f aca="false">C82&amp;D82</f>
        <v>SuzukiRaider</v>
      </c>
      <c r="C82" s="0" t="s">
        <v>2296</v>
      </c>
      <c r="D82" s="0" t="s">
        <v>2448</v>
      </c>
      <c r="E82" s="22" t="n">
        <v>49000000</v>
      </c>
      <c r="F82" s="22" t="n">
        <f aca="false">E82*0.95</f>
        <v>46550000</v>
      </c>
      <c r="G82" s="22" t="n">
        <f aca="false">F82*0.95</f>
        <v>44222500</v>
      </c>
      <c r="H82" s="22" t="n">
        <f aca="false">G82*0.95</f>
        <v>42011375</v>
      </c>
      <c r="I82" s="22" t="n">
        <f aca="false">H82*0.95</f>
        <v>39910806.25</v>
      </c>
      <c r="J82" s="22" t="n">
        <f aca="false">I82*0.95</f>
        <v>37915265.9375</v>
      </c>
      <c r="K82" s="22" t="n">
        <f aca="false">J82*0.95</f>
        <v>36019502.640625</v>
      </c>
      <c r="L82" s="22" t="n">
        <f aca="false">K82*0.95</f>
        <v>34218527.5085937</v>
      </c>
      <c r="M82" s="22" t="n">
        <f aca="false">L82*0.95</f>
        <v>32507601.1331641</v>
      </c>
      <c r="N82" s="22" t="n">
        <f aca="false">M82*0.95</f>
        <v>30882221.0765058</v>
      </c>
      <c r="O82" s="22" t="n">
        <f aca="false">N82*0.95</f>
        <v>29338110.0226806</v>
      </c>
      <c r="P82" s="22" t="n">
        <f aca="false">O82*0.95</f>
        <v>27871204.5215465</v>
      </c>
      <c r="Q82" s="22" t="n">
        <f aca="false">P82*0.95</f>
        <v>26477644.2954692</v>
      </c>
      <c r="R82" s="22" t="n">
        <f aca="false">Q82*0.95</f>
        <v>25153762.0806957</v>
      </c>
      <c r="S82" s="22" t="n">
        <f aca="false">R82*0.95</f>
        <v>23896073.9766609</v>
      </c>
      <c r="T82" s="22" t="n">
        <f aca="false">S82*0.95</f>
        <v>22701270.2778279</v>
      </c>
      <c r="U82" s="22" t="n">
        <f aca="false">T82*0.95</f>
        <v>21566206.7639365</v>
      </c>
      <c r="V82" s="22" t="n">
        <f aca="false">U82*0.95</f>
        <v>20487896.4257397</v>
      </c>
      <c r="W82" s="22" t="n">
        <f aca="false">V82*0.95</f>
        <v>19463501.6044527</v>
      </c>
      <c r="X82" s="22" t="n">
        <f aca="false">W82*0.95</f>
        <v>18490326.5242301</v>
      </c>
      <c r="Y82" s="22" t="n">
        <f aca="false">X82*0.95</f>
        <v>17565810.1980186</v>
      </c>
    </row>
    <row r="83" customFormat="false" ht="15" hidden="false" customHeight="false" outlineLevel="0" collapsed="false">
      <c r="B83" s="0" t="str">
        <f aca="false">C83&amp;D83</f>
        <v>SuzukiV-STROM</v>
      </c>
      <c r="C83" s="0" t="s">
        <v>2296</v>
      </c>
      <c r="D83" s="0" t="s">
        <v>2450</v>
      </c>
      <c r="E83" s="22" t="n">
        <v>419000000</v>
      </c>
      <c r="F83" s="22" t="n">
        <f aca="false">E83*0.95</f>
        <v>398050000</v>
      </c>
      <c r="G83" s="22" t="n">
        <f aca="false">F83*0.95</f>
        <v>378147500</v>
      </c>
      <c r="H83" s="22" t="n">
        <f aca="false">G83*0.95</f>
        <v>359240125</v>
      </c>
      <c r="I83" s="22" t="n">
        <f aca="false">H83*0.95</f>
        <v>341278118.75</v>
      </c>
      <c r="J83" s="22" t="n">
        <f aca="false">I83*0.95</f>
        <v>324214212.8125</v>
      </c>
      <c r="K83" s="22" t="n">
        <f aca="false">J83*0.95</f>
        <v>308003502.171875</v>
      </c>
      <c r="L83" s="22" t="n">
        <f aca="false">K83*0.95</f>
        <v>292603327.063281</v>
      </c>
      <c r="M83" s="22" t="n">
        <f aca="false">L83*0.95</f>
        <v>277973160.710117</v>
      </c>
      <c r="N83" s="22" t="n">
        <f aca="false">M83*0.95</f>
        <v>264074502.674611</v>
      </c>
      <c r="O83" s="22" t="n">
        <f aca="false">N83*0.95</f>
        <v>250870777.540881</v>
      </c>
      <c r="P83" s="22" t="n">
        <f aca="false">O83*0.95</f>
        <v>238327238.663837</v>
      </c>
      <c r="Q83" s="22" t="n">
        <f aca="false">P83*0.95</f>
        <v>226410876.730645</v>
      </c>
      <c r="R83" s="22" t="n">
        <f aca="false">Q83*0.95</f>
        <v>215090332.894113</v>
      </c>
      <c r="S83" s="22" t="n">
        <f aca="false">R83*0.95</f>
        <v>204335816.249407</v>
      </c>
      <c r="T83" s="22" t="n">
        <f aca="false">S83*0.95</f>
        <v>194119025.436937</v>
      </c>
      <c r="U83" s="22" t="n">
        <f aca="false">T83*0.95</f>
        <v>184413074.16509</v>
      </c>
      <c r="V83" s="22" t="n">
        <f aca="false">U83*0.95</f>
        <v>175192420.456835</v>
      </c>
      <c r="W83" s="22" t="n">
        <f aca="false">V83*0.95</f>
        <v>166432799.433994</v>
      </c>
      <c r="X83" s="22" t="n">
        <f aca="false">W83*0.95</f>
        <v>158111159.462294</v>
      </c>
      <c r="Y83" s="22" t="n">
        <f aca="false">X83*0.95</f>
        <v>150205601.489179</v>
      </c>
    </row>
    <row r="84" customFormat="false" ht="15" hidden="false" customHeight="false" outlineLevel="0" collapsed="false">
      <c r="B84" s="0" t="str">
        <f aca="false">C84&amp;D84</f>
        <v>SYMAbela</v>
      </c>
      <c r="C84" s="0" t="s">
        <v>2298</v>
      </c>
      <c r="D84" s="0" t="s">
        <v>2452</v>
      </c>
      <c r="E84" s="22" t="n">
        <v>26000000</v>
      </c>
      <c r="F84" s="22" t="n">
        <f aca="false">E84*0.95</f>
        <v>24700000</v>
      </c>
      <c r="G84" s="22" t="n">
        <f aca="false">F84*0.95</f>
        <v>23465000</v>
      </c>
      <c r="H84" s="22" t="n">
        <f aca="false">G84*0.95</f>
        <v>22291750</v>
      </c>
      <c r="I84" s="22" t="n">
        <f aca="false">H84*0.95</f>
        <v>21177162.5</v>
      </c>
      <c r="J84" s="22" t="n">
        <f aca="false">I84*0.95</f>
        <v>20118304.375</v>
      </c>
      <c r="K84" s="22" t="n">
        <f aca="false">J84*0.95</f>
        <v>19112389.15625</v>
      </c>
      <c r="L84" s="22" t="n">
        <f aca="false">K84*0.95</f>
        <v>18156769.6984375</v>
      </c>
      <c r="M84" s="22" t="n">
        <f aca="false">L84*0.95</f>
        <v>17248931.2135156</v>
      </c>
      <c r="N84" s="22" t="n">
        <f aca="false">M84*0.95</f>
        <v>16386484.6528398</v>
      </c>
      <c r="O84" s="22" t="n">
        <f aca="false">N84*0.95</f>
        <v>15567160.4201979</v>
      </c>
      <c r="P84" s="22" t="n">
        <f aca="false">O84*0.95</f>
        <v>14788802.399188</v>
      </c>
      <c r="Q84" s="22" t="n">
        <f aca="false">P84*0.95</f>
        <v>14049362.2792286</v>
      </c>
      <c r="R84" s="22" t="n">
        <f aca="false">Q84*0.95</f>
        <v>13346894.1652671</v>
      </c>
      <c r="S84" s="22" t="n">
        <f aca="false">R84*0.95</f>
        <v>12679549.4570038</v>
      </c>
      <c r="T84" s="22" t="n">
        <f aca="false">S84*0.95</f>
        <v>12045571.9841536</v>
      </c>
      <c r="U84" s="22" t="n">
        <f aca="false">T84*0.95</f>
        <v>11443293.3849459</v>
      </c>
      <c r="V84" s="22" t="n">
        <f aca="false">U84*0.95</f>
        <v>10871128.7156986</v>
      </c>
      <c r="W84" s="22" t="n">
        <f aca="false">V84*0.95</f>
        <v>10327572.2799137</v>
      </c>
      <c r="X84" s="22" t="n">
        <f aca="false">W84*0.95</f>
        <v>9811193.66591799</v>
      </c>
      <c r="Y84" s="22" t="n">
        <f aca="false">X84*0.95</f>
        <v>9320633.9826221</v>
      </c>
    </row>
    <row r="85" customFormat="false" ht="15" hidden="false" customHeight="false" outlineLevel="0" collapsed="false">
      <c r="B85" s="0" t="str">
        <f aca="false">C85&amp;D85</f>
        <v>SYMAmigo</v>
      </c>
      <c r="C85" s="0" t="s">
        <v>2298</v>
      </c>
      <c r="D85" s="0" t="s">
        <v>2454</v>
      </c>
      <c r="E85" s="22" t="n">
        <v>16500000</v>
      </c>
      <c r="F85" s="22" t="n">
        <f aca="false">E85*0.95</f>
        <v>15675000</v>
      </c>
      <c r="G85" s="22" t="n">
        <f aca="false">F85*0.95</f>
        <v>14891250</v>
      </c>
      <c r="H85" s="22" t="n">
        <f aca="false">G85*0.95</f>
        <v>14146687.5</v>
      </c>
      <c r="I85" s="22" t="n">
        <f aca="false">H85*0.95</f>
        <v>13439353.125</v>
      </c>
      <c r="J85" s="22" t="n">
        <f aca="false">I85*0.95</f>
        <v>12767385.46875</v>
      </c>
      <c r="K85" s="22" t="n">
        <f aca="false">J85*0.95</f>
        <v>12129016.1953125</v>
      </c>
      <c r="L85" s="22" t="n">
        <f aca="false">K85*0.95</f>
        <v>11522565.3855469</v>
      </c>
      <c r="M85" s="22" t="n">
        <f aca="false">L85*0.95</f>
        <v>10946437.1162695</v>
      </c>
      <c r="N85" s="22" t="n">
        <f aca="false">M85*0.95</f>
        <v>10399115.2604561</v>
      </c>
      <c r="O85" s="22" t="n">
        <f aca="false">N85*0.95</f>
        <v>9879159.49743325</v>
      </c>
      <c r="P85" s="22" t="n">
        <f aca="false">O85*0.95</f>
        <v>9385201.52256159</v>
      </c>
      <c r="Q85" s="22" t="n">
        <f aca="false">P85*0.95</f>
        <v>8915941.44643351</v>
      </c>
      <c r="R85" s="22" t="n">
        <f aca="false">Q85*0.95</f>
        <v>8470144.37411183</v>
      </c>
      <c r="S85" s="22" t="n">
        <f aca="false">R85*0.95</f>
        <v>8046637.15540624</v>
      </c>
      <c r="T85" s="22" t="n">
        <f aca="false">S85*0.95</f>
        <v>7644305.29763593</v>
      </c>
      <c r="U85" s="22" t="n">
        <f aca="false">T85*0.95</f>
        <v>7262090.03275413</v>
      </c>
      <c r="V85" s="22" t="n">
        <f aca="false">U85*0.95</f>
        <v>6898985.53111642</v>
      </c>
      <c r="W85" s="22" t="n">
        <f aca="false">V85*0.95</f>
        <v>6554036.2545606</v>
      </c>
      <c r="X85" s="22" t="n">
        <f aca="false">W85*0.95</f>
        <v>6226334.44183257</v>
      </c>
      <c r="Y85" s="22" t="n">
        <f aca="false">X85*0.95</f>
        <v>5915017.71974094</v>
      </c>
    </row>
    <row r="86" customFormat="false" ht="15" hidden="false" customHeight="false" outlineLevel="0" collapsed="false">
      <c r="B86" s="0" t="str">
        <f aca="false">C86&amp;D86</f>
        <v>SYMAngela</v>
      </c>
      <c r="C86" s="0" t="s">
        <v>2298</v>
      </c>
      <c r="D86" s="0" t="s">
        <v>2456</v>
      </c>
      <c r="E86" s="22" t="n">
        <v>15900000</v>
      </c>
      <c r="F86" s="22" t="n">
        <f aca="false">E86*0.95</f>
        <v>15105000</v>
      </c>
      <c r="G86" s="22" t="n">
        <f aca="false">F86*0.95</f>
        <v>14349750</v>
      </c>
      <c r="H86" s="22" t="n">
        <f aca="false">G86*0.95</f>
        <v>13632262.5</v>
      </c>
      <c r="I86" s="22" t="n">
        <f aca="false">H86*0.95</f>
        <v>12950649.375</v>
      </c>
      <c r="J86" s="22" t="n">
        <f aca="false">I86*0.95</f>
        <v>12303116.90625</v>
      </c>
      <c r="K86" s="22" t="n">
        <f aca="false">J86*0.95</f>
        <v>11687961.0609375</v>
      </c>
      <c r="L86" s="22" t="n">
        <f aca="false">K86*0.95</f>
        <v>11103563.0078906</v>
      </c>
      <c r="M86" s="22" t="n">
        <f aca="false">L86*0.95</f>
        <v>10548384.8574961</v>
      </c>
      <c r="N86" s="22" t="n">
        <f aca="false">M86*0.95</f>
        <v>10020965.6146213</v>
      </c>
      <c r="O86" s="22" t="n">
        <f aca="false">N86*0.95</f>
        <v>9519917.33389022</v>
      </c>
      <c r="P86" s="22" t="n">
        <f aca="false">O86*0.95</f>
        <v>9043921.46719571</v>
      </c>
      <c r="Q86" s="22" t="n">
        <f aca="false">P86*0.95</f>
        <v>8591725.39383593</v>
      </c>
      <c r="R86" s="22" t="n">
        <f aca="false">Q86*0.95</f>
        <v>8162139.12414413</v>
      </c>
      <c r="S86" s="22" t="n">
        <f aca="false">R86*0.95</f>
        <v>7754032.16793692</v>
      </c>
      <c r="T86" s="22" t="n">
        <f aca="false">S86*0.95</f>
        <v>7366330.55954008</v>
      </c>
      <c r="U86" s="22" t="n">
        <f aca="false">T86*0.95</f>
        <v>6998014.03156307</v>
      </c>
      <c r="V86" s="22" t="n">
        <f aca="false">U86*0.95</f>
        <v>6648113.32998492</v>
      </c>
      <c r="W86" s="22" t="n">
        <f aca="false">V86*0.95</f>
        <v>6315707.66348567</v>
      </c>
      <c r="X86" s="22" t="n">
        <f aca="false">W86*0.95</f>
        <v>5999922.28031139</v>
      </c>
      <c r="Y86" s="22" t="n">
        <f aca="false">X86*0.95</f>
        <v>5699926.16629582</v>
      </c>
    </row>
    <row r="87" customFormat="false" ht="15" hidden="false" customHeight="false" outlineLevel="0" collapsed="false">
      <c r="B87" s="0" t="str">
        <f aca="false">C87&amp;D87</f>
        <v>SYMAttila</v>
      </c>
      <c r="C87" s="0" t="s">
        <v>2298</v>
      </c>
      <c r="D87" s="0" t="s">
        <v>2458</v>
      </c>
      <c r="E87" s="22" t="n">
        <v>33690000</v>
      </c>
      <c r="F87" s="22" t="n">
        <f aca="false">E87*0.95</f>
        <v>32005500</v>
      </c>
      <c r="G87" s="22" t="n">
        <f aca="false">F87*0.95</f>
        <v>30405225</v>
      </c>
      <c r="H87" s="22" t="n">
        <f aca="false">G87*0.95</f>
        <v>28884963.75</v>
      </c>
      <c r="I87" s="22" t="n">
        <f aca="false">H87*0.95</f>
        <v>27440715.5625</v>
      </c>
      <c r="J87" s="22" t="n">
        <f aca="false">I87*0.95</f>
        <v>26068679.784375</v>
      </c>
      <c r="K87" s="22" t="n">
        <f aca="false">J87*0.95</f>
        <v>24765245.7951562</v>
      </c>
      <c r="L87" s="22" t="n">
        <f aca="false">K87*0.95</f>
        <v>23526983.5053984</v>
      </c>
      <c r="M87" s="22" t="n">
        <f aca="false">L87*0.95</f>
        <v>22350634.3301285</v>
      </c>
      <c r="N87" s="22" t="n">
        <f aca="false">M87*0.95</f>
        <v>21233102.6136221</v>
      </c>
      <c r="O87" s="22" t="n">
        <f aca="false">N87*0.95</f>
        <v>20171447.482941</v>
      </c>
      <c r="P87" s="22" t="n">
        <f aca="false">O87*0.95</f>
        <v>19162875.1087939</v>
      </c>
      <c r="Q87" s="22" t="n">
        <f aca="false">P87*0.95</f>
        <v>18204731.3533542</v>
      </c>
      <c r="R87" s="22" t="n">
        <f aca="false">Q87*0.95</f>
        <v>17294494.7856865</v>
      </c>
      <c r="S87" s="22" t="n">
        <f aca="false">R87*0.95</f>
        <v>16429770.0464022</v>
      </c>
      <c r="T87" s="22" t="n">
        <f aca="false">S87*0.95</f>
        <v>15608281.5440821</v>
      </c>
      <c r="U87" s="22" t="n">
        <f aca="false">T87*0.95</f>
        <v>14827867.466878</v>
      </c>
      <c r="V87" s="22" t="n">
        <f aca="false">U87*0.95</f>
        <v>14086474.0935341</v>
      </c>
      <c r="W87" s="22" t="n">
        <f aca="false">V87*0.95</f>
        <v>13382150.3888574</v>
      </c>
      <c r="X87" s="22" t="n">
        <f aca="false">W87*0.95</f>
        <v>12713042.8694145</v>
      </c>
      <c r="Y87" s="22" t="n">
        <f aca="false">X87*0.95</f>
        <v>12077390.7259438</v>
      </c>
    </row>
    <row r="88" customFormat="false" ht="15" hidden="false" customHeight="false" outlineLevel="0" collapsed="false">
      <c r="B88" s="0" t="str">
        <f aca="false">C88&amp;D88</f>
        <v>SYMElegant</v>
      </c>
      <c r="C88" s="0" t="s">
        <v>2298</v>
      </c>
      <c r="D88" s="0" t="s">
        <v>2460</v>
      </c>
      <c r="E88" s="22" t="n">
        <v>15000000</v>
      </c>
      <c r="F88" s="22" t="n">
        <f aca="false">E88*0.95</f>
        <v>14250000</v>
      </c>
      <c r="G88" s="22" t="n">
        <f aca="false">F88*0.95</f>
        <v>13537500</v>
      </c>
      <c r="H88" s="22" t="n">
        <f aca="false">G88*0.95</f>
        <v>12860625</v>
      </c>
      <c r="I88" s="22" t="n">
        <f aca="false">H88*0.95</f>
        <v>12217593.75</v>
      </c>
      <c r="J88" s="22" t="n">
        <f aca="false">I88*0.95</f>
        <v>11606714.0625</v>
      </c>
      <c r="K88" s="22" t="n">
        <f aca="false">J88*0.95</f>
        <v>11026378.359375</v>
      </c>
      <c r="L88" s="22" t="n">
        <f aca="false">K88*0.95</f>
        <v>10475059.4414063</v>
      </c>
      <c r="M88" s="22" t="n">
        <f aca="false">L88*0.95</f>
        <v>9951306.46933594</v>
      </c>
      <c r="N88" s="22" t="n">
        <f aca="false">M88*0.95</f>
        <v>9453741.14586914</v>
      </c>
      <c r="O88" s="22" t="n">
        <f aca="false">N88*0.95</f>
        <v>8981054.08857568</v>
      </c>
      <c r="P88" s="22" t="n">
        <f aca="false">O88*0.95</f>
        <v>8532001.3841469</v>
      </c>
      <c r="Q88" s="22" t="n">
        <f aca="false">P88*0.95</f>
        <v>8105401.31493955</v>
      </c>
      <c r="R88" s="22" t="n">
        <f aca="false">Q88*0.95</f>
        <v>7700131.24919258</v>
      </c>
      <c r="S88" s="22" t="n">
        <f aca="false">R88*0.95</f>
        <v>7315124.68673295</v>
      </c>
      <c r="T88" s="22" t="n">
        <f aca="false">S88*0.95</f>
        <v>6949368.4523963</v>
      </c>
      <c r="U88" s="22" t="n">
        <f aca="false">T88*0.95</f>
        <v>6601900.02977649</v>
      </c>
      <c r="V88" s="22" t="n">
        <f aca="false">U88*0.95</f>
        <v>6271805.02828766</v>
      </c>
      <c r="W88" s="22" t="n">
        <f aca="false">V88*0.95</f>
        <v>5958214.77687328</v>
      </c>
      <c r="X88" s="22" t="n">
        <f aca="false">W88*0.95</f>
        <v>5660304.03802961</v>
      </c>
      <c r="Y88" s="22" t="n">
        <f aca="false">X88*0.95</f>
        <v>5377288.83612813</v>
      </c>
    </row>
    <row r="89" customFormat="false" ht="15" hidden="false" customHeight="false" outlineLevel="0" collapsed="false">
      <c r="B89" s="0" t="str">
        <f aca="false">C89&amp;D89</f>
        <v>SYMElite</v>
      </c>
      <c r="C89" s="0" t="s">
        <v>2298</v>
      </c>
      <c r="D89" s="0" t="s">
        <v>2462</v>
      </c>
      <c r="E89" s="22" t="n">
        <v>21500000</v>
      </c>
      <c r="F89" s="22" t="n">
        <f aca="false">E89*0.95</f>
        <v>20425000</v>
      </c>
      <c r="G89" s="22" t="n">
        <f aca="false">F89*0.95</f>
        <v>19403750</v>
      </c>
      <c r="H89" s="22" t="n">
        <f aca="false">G89*0.95</f>
        <v>18433562.5</v>
      </c>
      <c r="I89" s="22" t="n">
        <f aca="false">H89*0.95</f>
        <v>17511884.375</v>
      </c>
      <c r="J89" s="22" t="n">
        <f aca="false">I89*0.95</f>
        <v>16636290.15625</v>
      </c>
      <c r="K89" s="22" t="n">
        <f aca="false">J89*0.95</f>
        <v>15804475.6484375</v>
      </c>
      <c r="L89" s="22" t="n">
        <f aca="false">K89*0.95</f>
        <v>15014251.8660156</v>
      </c>
      <c r="M89" s="22" t="n">
        <f aca="false">L89*0.95</f>
        <v>14263539.2727148</v>
      </c>
      <c r="N89" s="22" t="n">
        <f aca="false">M89*0.95</f>
        <v>13550362.3090791</v>
      </c>
      <c r="O89" s="22" t="n">
        <f aca="false">N89*0.95</f>
        <v>12872844.1936251</v>
      </c>
      <c r="P89" s="22" t="n">
        <f aca="false">O89*0.95</f>
        <v>12229201.9839439</v>
      </c>
      <c r="Q89" s="22" t="n">
        <f aca="false">P89*0.95</f>
        <v>11617741.8847467</v>
      </c>
      <c r="R89" s="22" t="n">
        <f aca="false">Q89*0.95</f>
        <v>11036854.7905094</v>
      </c>
      <c r="S89" s="22" t="n">
        <f aca="false">R89*0.95</f>
        <v>10485012.0509839</v>
      </c>
      <c r="T89" s="22" t="n">
        <f aca="false">S89*0.95</f>
        <v>9960761.44843469</v>
      </c>
      <c r="U89" s="22" t="n">
        <f aca="false">T89*0.95</f>
        <v>9462723.37601296</v>
      </c>
      <c r="V89" s="22" t="n">
        <f aca="false">U89*0.95</f>
        <v>8989587.20721231</v>
      </c>
      <c r="W89" s="22" t="n">
        <f aca="false">V89*0.95</f>
        <v>8540107.84685169</v>
      </c>
      <c r="X89" s="22" t="n">
        <f aca="false">W89*0.95</f>
        <v>8113102.45450911</v>
      </c>
      <c r="Y89" s="22" t="n">
        <f aca="false">X89*0.95</f>
        <v>7707447.33178365</v>
      </c>
    </row>
    <row r="90" customFormat="false" ht="15" hidden="false" customHeight="false" outlineLevel="0" collapsed="false">
      <c r="B90" s="0" t="str">
        <f aca="false">C90&amp;D90</f>
        <v>SYMElizabeth</v>
      </c>
      <c r="C90" s="0" t="s">
        <v>2298</v>
      </c>
      <c r="D90" s="0" t="s">
        <v>2464</v>
      </c>
      <c r="E90" s="22" t="n">
        <v>30000000</v>
      </c>
      <c r="F90" s="22" t="n">
        <f aca="false">E90*0.95</f>
        <v>28500000</v>
      </c>
      <c r="G90" s="22" t="n">
        <f aca="false">F90*0.95</f>
        <v>27075000</v>
      </c>
      <c r="H90" s="22" t="n">
        <f aca="false">G90*0.95</f>
        <v>25721250</v>
      </c>
      <c r="I90" s="22" t="n">
        <f aca="false">H90*0.95</f>
        <v>24435187.5</v>
      </c>
      <c r="J90" s="22" t="n">
        <f aca="false">I90*0.95</f>
        <v>23213428.125</v>
      </c>
      <c r="K90" s="22" t="n">
        <f aca="false">J90*0.95</f>
        <v>22052756.71875</v>
      </c>
      <c r="L90" s="22" t="n">
        <f aca="false">K90*0.95</f>
        <v>20950118.8828125</v>
      </c>
      <c r="M90" s="22" t="n">
        <f aca="false">L90*0.95</f>
        <v>19902612.9386719</v>
      </c>
      <c r="N90" s="22" t="n">
        <f aca="false">M90*0.95</f>
        <v>18907482.2917383</v>
      </c>
      <c r="O90" s="22" t="n">
        <f aca="false">N90*0.95</f>
        <v>17962108.1771514</v>
      </c>
      <c r="P90" s="22" t="n">
        <f aca="false">O90*0.95</f>
        <v>17064002.7682938</v>
      </c>
      <c r="Q90" s="22" t="n">
        <f aca="false">P90*0.95</f>
        <v>16210802.6298791</v>
      </c>
      <c r="R90" s="22" t="n">
        <f aca="false">Q90*0.95</f>
        <v>15400262.4983852</v>
      </c>
      <c r="S90" s="22" t="n">
        <f aca="false">R90*0.95</f>
        <v>14630249.3734659</v>
      </c>
      <c r="T90" s="22" t="n">
        <f aca="false">S90*0.95</f>
        <v>13898736.9047926</v>
      </c>
      <c r="U90" s="22" t="n">
        <f aca="false">T90*0.95</f>
        <v>13203800.059553</v>
      </c>
      <c r="V90" s="22" t="n">
        <f aca="false">U90*0.95</f>
        <v>12543610.0565753</v>
      </c>
      <c r="W90" s="22" t="n">
        <f aca="false">V90*0.95</f>
        <v>11916429.5537466</v>
      </c>
      <c r="X90" s="22" t="n">
        <f aca="false">W90*0.95</f>
        <v>11320608.0760592</v>
      </c>
      <c r="Y90" s="22" t="n">
        <f aca="false">X90*0.95</f>
        <v>10754577.6722563</v>
      </c>
    </row>
    <row r="91" customFormat="false" ht="15" hidden="false" customHeight="false" outlineLevel="0" collapsed="false">
      <c r="B91" s="0" t="str">
        <f aca="false">C91&amp;D91</f>
        <v>SYMFancy</v>
      </c>
      <c r="C91" s="0" t="s">
        <v>2298</v>
      </c>
      <c r="D91" s="0" t="s">
        <v>2466</v>
      </c>
      <c r="E91" s="22" t="n">
        <v>38900000</v>
      </c>
      <c r="F91" s="22" t="n">
        <f aca="false">E91*0.95</f>
        <v>36955000</v>
      </c>
      <c r="G91" s="22" t="n">
        <f aca="false">F91*0.95</f>
        <v>35107250</v>
      </c>
      <c r="H91" s="22" t="n">
        <f aca="false">G91*0.95</f>
        <v>33351887.5</v>
      </c>
      <c r="I91" s="22" t="n">
        <f aca="false">H91*0.95</f>
        <v>31684293.125</v>
      </c>
      <c r="J91" s="22" t="n">
        <f aca="false">I91*0.95</f>
        <v>30100078.46875</v>
      </c>
      <c r="K91" s="22" t="n">
        <f aca="false">J91*0.95</f>
        <v>28595074.5453125</v>
      </c>
      <c r="L91" s="22" t="n">
        <f aca="false">K91*0.95</f>
        <v>27165320.8180469</v>
      </c>
      <c r="M91" s="22" t="n">
        <f aca="false">L91*0.95</f>
        <v>25807054.7771445</v>
      </c>
      <c r="N91" s="22" t="n">
        <f aca="false">M91*0.95</f>
        <v>24516702.0382873</v>
      </c>
      <c r="O91" s="22" t="n">
        <f aca="false">N91*0.95</f>
        <v>23290866.9363729</v>
      </c>
      <c r="P91" s="22" t="n">
        <f aca="false">O91*0.95</f>
        <v>22126323.5895543</v>
      </c>
      <c r="Q91" s="22" t="n">
        <f aca="false">P91*0.95</f>
        <v>21020007.4100766</v>
      </c>
      <c r="R91" s="22" t="n">
        <f aca="false">Q91*0.95</f>
        <v>19969007.0395727</v>
      </c>
      <c r="S91" s="22" t="n">
        <f aca="false">R91*0.95</f>
        <v>18970556.6875941</v>
      </c>
      <c r="T91" s="22" t="n">
        <f aca="false">S91*0.95</f>
        <v>18022028.8532144</v>
      </c>
      <c r="U91" s="22" t="n">
        <f aca="false">T91*0.95</f>
        <v>17120927.4105537</v>
      </c>
      <c r="V91" s="22" t="n">
        <f aca="false">U91*0.95</f>
        <v>16264881.040026</v>
      </c>
      <c r="W91" s="22" t="n">
        <f aca="false">V91*0.95</f>
        <v>15451636.9880247</v>
      </c>
      <c r="X91" s="22" t="n">
        <f aca="false">W91*0.95</f>
        <v>14679055.1386235</v>
      </c>
      <c r="Y91" s="22" t="n">
        <f aca="false">X91*0.95</f>
        <v>13945102.3816923</v>
      </c>
    </row>
    <row r="92" customFormat="false" ht="15" hidden="false" customHeight="false" outlineLevel="0" collapsed="false">
      <c r="B92" s="0" t="str">
        <f aca="false">C92&amp;D92</f>
        <v>SYMGalaxy</v>
      </c>
      <c r="C92" s="0" t="s">
        <v>2298</v>
      </c>
      <c r="D92" s="0" t="s">
        <v>2468</v>
      </c>
      <c r="E92" s="22" t="n">
        <v>20000000</v>
      </c>
      <c r="F92" s="22" t="n">
        <f aca="false">E92*0.95</f>
        <v>19000000</v>
      </c>
      <c r="G92" s="22" t="n">
        <f aca="false">F92*0.95</f>
        <v>18050000</v>
      </c>
      <c r="H92" s="22" t="n">
        <f aca="false">G92*0.95</f>
        <v>17147500</v>
      </c>
      <c r="I92" s="22" t="n">
        <f aca="false">H92*0.95</f>
        <v>16290125</v>
      </c>
      <c r="J92" s="22" t="n">
        <f aca="false">I92*0.95</f>
        <v>15475618.75</v>
      </c>
      <c r="K92" s="22" t="n">
        <f aca="false">J92*0.95</f>
        <v>14701837.8125</v>
      </c>
      <c r="L92" s="22" t="n">
        <f aca="false">K92*0.95</f>
        <v>13966745.921875</v>
      </c>
      <c r="M92" s="22" t="n">
        <f aca="false">L92*0.95</f>
        <v>13268408.6257813</v>
      </c>
      <c r="N92" s="22" t="n">
        <f aca="false">M92*0.95</f>
        <v>12604988.1944922</v>
      </c>
      <c r="O92" s="22" t="n">
        <f aca="false">N92*0.95</f>
        <v>11974738.7847676</v>
      </c>
      <c r="P92" s="22" t="n">
        <f aca="false">O92*0.95</f>
        <v>11376001.8455292</v>
      </c>
      <c r="Q92" s="22" t="n">
        <f aca="false">P92*0.95</f>
        <v>10807201.7532527</v>
      </c>
      <c r="R92" s="22" t="n">
        <f aca="false">Q92*0.95</f>
        <v>10266841.6655901</v>
      </c>
      <c r="S92" s="22" t="n">
        <f aca="false">R92*0.95</f>
        <v>9753499.58231059</v>
      </c>
      <c r="T92" s="22" t="n">
        <f aca="false">S92*0.95</f>
        <v>9265824.60319506</v>
      </c>
      <c r="U92" s="22" t="n">
        <f aca="false">T92*0.95</f>
        <v>8802533.37303531</v>
      </c>
      <c r="V92" s="22" t="n">
        <f aca="false">U92*0.95</f>
        <v>8362406.70438354</v>
      </c>
      <c r="W92" s="22" t="n">
        <f aca="false">V92*0.95</f>
        <v>7944286.36916437</v>
      </c>
      <c r="X92" s="22" t="n">
        <f aca="false">W92*0.95</f>
        <v>7547072.05070615</v>
      </c>
      <c r="Y92" s="22" t="n">
        <f aca="false">X92*0.95</f>
        <v>7169718.44817084</v>
      </c>
    </row>
    <row r="93" customFormat="false" ht="15" hidden="false" customHeight="false" outlineLevel="0" collapsed="false">
      <c r="B93" s="0" t="str">
        <f aca="false">C93&amp;D93</f>
        <v>SYMHusky</v>
      </c>
      <c r="C93" s="0" t="s">
        <v>2298</v>
      </c>
      <c r="D93" s="0" t="s">
        <v>2470</v>
      </c>
      <c r="E93" s="22" t="n">
        <v>31900000</v>
      </c>
      <c r="F93" s="22" t="n">
        <f aca="false">E93*0.95</f>
        <v>30305000</v>
      </c>
      <c r="G93" s="22" t="n">
        <f aca="false">F93*0.95</f>
        <v>28789750</v>
      </c>
      <c r="H93" s="22" t="n">
        <f aca="false">G93*0.95</f>
        <v>27350262.5</v>
      </c>
      <c r="I93" s="22" t="n">
        <f aca="false">H93*0.95</f>
        <v>25982749.375</v>
      </c>
      <c r="J93" s="22" t="n">
        <f aca="false">I93*0.95</f>
        <v>24683611.90625</v>
      </c>
      <c r="K93" s="22" t="n">
        <f aca="false">J93*0.95</f>
        <v>23449431.3109375</v>
      </c>
      <c r="L93" s="22" t="n">
        <f aca="false">K93*0.95</f>
        <v>22276959.7453906</v>
      </c>
      <c r="M93" s="22" t="n">
        <f aca="false">L93*0.95</f>
        <v>21163111.7581211</v>
      </c>
      <c r="N93" s="22" t="n">
        <f aca="false">M93*0.95</f>
        <v>20104956.170215</v>
      </c>
      <c r="O93" s="22" t="n">
        <f aca="false">N93*0.95</f>
        <v>19099708.3617043</v>
      </c>
      <c r="P93" s="22" t="n">
        <f aca="false">O93*0.95</f>
        <v>18144722.9436191</v>
      </c>
      <c r="Q93" s="22" t="n">
        <f aca="false">P93*0.95</f>
        <v>17237486.7964381</v>
      </c>
      <c r="R93" s="22" t="n">
        <f aca="false">Q93*0.95</f>
        <v>16375612.4566162</v>
      </c>
      <c r="S93" s="22" t="n">
        <f aca="false">R93*0.95</f>
        <v>15556831.8337854</v>
      </c>
      <c r="T93" s="22" t="n">
        <f aca="false">S93*0.95</f>
        <v>14778990.2420961</v>
      </c>
      <c r="U93" s="22" t="n">
        <f aca="false">T93*0.95</f>
        <v>14040040.7299913</v>
      </c>
      <c r="V93" s="22" t="n">
        <f aca="false">U93*0.95</f>
        <v>13338038.6934918</v>
      </c>
      <c r="W93" s="22" t="n">
        <f aca="false">V93*0.95</f>
        <v>12671136.7588172</v>
      </c>
      <c r="X93" s="22" t="n">
        <f aca="false">W93*0.95</f>
        <v>12037579.9208763</v>
      </c>
      <c r="Y93" s="22" t="n">
        <f aca="false">X93*0.95</f>
        <v>11435700.9248325</v>
      </c>
    </row>
    <row r="94" customFormat="false" ht="15" hidden="false" customHeight="false" outlineLevel="0" collapsed="false">
      <c r="B94" s="0" t="str">
        <f aca="false">C94&amp;D94</f>
        <v>SYMShark</v>
      </c>
      <c r="C94" s="0" t="s">
        <v>2298</v>
      </c>
      <c r="D94" s="0" t="s">
        <v>2472</v>
      </c>
      <c r="E94" s="22" t="n">
        <v>30000000</v>
      </c>
      <c r="F94" s="22" t="n">
        <f aca="false">E94*0.95</f>
        <v>28500000</v>
      </c>
      <c r="G94" s="22" t="n">
        <f aca="false">F94*0.95</f>
        <v>27075000</v>
      </c>
      <c r="H94" s="22" t="n">
        <f aca="false">G94*0.95</f>
        <v>25721250</v>
      </c>
      <c r="I94" s="22" t="n">
        <f aca="false">H94*0.95</f>
        <v>24435187.5</v>
      </c>
      <c r="J94" s="22" t="n">
        <f aca="false">I94*0.95</f>
        <v>23213428.125</v>
      </c>
      <c r="K94" s="22" t="n">
        <f aca="false">J94*0.95</f>
        <v>22052756.71875</v>
      </c>
      <c r="L94" s="22" t="n">
        <f aca="false">K94*0.95</f>
        <v>20950118.8828125</v>
      </c>
      <c r="M94" s="22" t="n">
        <f aca="false">L94*0.95</f>
        <v>19902612.9386719</v>
      </c>
      <c r="N94" s="22" t="n">
        <f aca="false">M94*0.95</f>
        <v>18907482.2917383</v>
      </c>
      <c r="O94" s="22" t="n">
        <f aca="false">N94*0.95</f>
        <v>17962108.1771514</v>
      </c>
      <c r="P94" s="22" t="n">
        <f aca="false">O94*0.95</f>
        <v>17064002.7682938</v>
      </c>
      <c r="Q94" s="22" t="n">
        <f aca="false">P94*0.95</f>
        <v>16210802.6298791</v>
      </c>
      <c r="R94" s="22" t="n">
        <f aca="false">Q94*0.95</f>
        <v>15400262.4983852</v>
      </c>
      <c r="S94" s="22" t="n">
        <f aca="false">R94*0.95</f>
        <v>14630249.3734659</v>
      </c>
      <c r="T94" s="22" t="n">
        <f aca="false">S94*0.95</f>
        <v>13898736.9047926</v>
      </c>
      <c r="U94" s="22" t="n">
        <f aca="false">T94*0.95</f>
        <v>13203800.059553</v>
      </c>
      <c r="V94" s="22" t="n">
        <f aca="false">U94*0.95</f>
        <v>12543610.0565753</v>
      </c>
      <c r="W94" s="22" t="n">
        <f aca="false">V94*0.95</f>
        <v>11916429.5537466</v>
      </c>
      <c r="X94" s="22" t="n">
        <f aca="false">W94*0.95</f>
        <v>11320608.0760592</v>
      </c>
      <c r="Y94" s="22" t="n">
        <f aca="false">X94*0.95</f>
        <v>10754577.6722563</v>
      </c>
    </row>
    <row r="95" customFormat="false" ht="15" hidden="false" customHeight="false" outlineLevel="0" collapsed="false">
      <c r="B95" s="0" t="str">
        <f aca="false">C95&amp;D95</f>
        <v>SYMStar</v>
      </c>
      <c r="C95" s="0" t="s">
        <v>2298</v>
      </c>
      <c r="D95" s="0" t="s">
        <v>2474</v>
      </c>
      <c r="E95" s="22" t="n">
        <v>49900000</v>
      </c>
      <c r="F95" s="22" t="n">
        <f aca="false">E95*0.95</f>
        <v>47405000</v>
      </c>
      <c r="G95" s="22" t="n">
        <f aca="false">F95*0.95</f>
        <v>45034750</v>
      </c>
      <c r="H95" s="22" t="n">
        <f aca="false">G95*0.95</f>
        <v>42783012.5</v>
      </c>
      <c r="I95" s="22" t="n">
        <f aca="false">H95*0.95</f>
        <v>40643861.875</v>
      </c>
      <c r="J95" s="22" t="n">
        <f aca="false">I95*0.95</f>
        <v>38611668.78125</v>
      </c>
      <c r="K95" s="22" t="n">
        <f aca="false">J95*0.95</f>
        <v>36681085.3421875</v>
      </c>
      <c r="L95" s="22" t="n">
        <f aca="false">K95*0.95</f>
        <v>34847031.0750781</v>
      </c>
      <c r="M95" s="22" t="n">
        <f aca="false">L95*0.95</f>
        <v>33104679.5213242</v>
      </c>
      <c r="N95" s="22" t="n">
        <f aca="false">M95*0.95</f>
        <v>31449445.545258</v>
      </c>
      <c r="O95" s="22" t="n">
        <f aca="false">N95*0.95</f>
        <v>29876973.2679951</v>
      </c>
      <c r="P95" s="22" t="n">
        <f aca="false">O95*0.95</f>
        <v>28383124.6045953</v>
      </c>
      <c r="Q95" s="22" t="n">
        <f aca="false">P95*0.95</f>
        <v>26963968.3743656</v>
      </c>
      <c r="R95" s="22" t="n">
        <f aca="false">Q95*0.95</f>
        <v>25615769.9556473</v>
      </c>
      <c r="S95" s="22" t="n">
        <f aca="false">R95*0.95</f>
        <v>24334981.4578649</v>
      </c>
      <c r="T95" s="22" t="n">
        <f aca="false">S95*0.95</f>
        <v>23118232.3849717</v>
      </c>
      <c r="U95" s="22" t="n">
        <f aca="false">T95*0.95</f>
        <v>21962320.7657231</v>
      </c>
      <c r="V95" s="22" t="n">
        <f aca="false">U95*0.95</f>
        <v>20864204.7274369</v>
      </c>
      <c r="W95" s="22" t="n">
        <f aca="false">V95*0.95</f>
        <v>19820994.4910651</v>
      </c>
      <c r="X95" s="22" t="n">
        <f aca="false">W95*0.95</f>
        <v>18829944.7665118</v>
      </c>
      <c r="Y95" s="22" t="n">
        <f aca="false">X95*0.95</f>
        <v>17888447.5281862</v>
      </c>
    </row>
    <row r="96" customFormat="false" ht="15" hidden="false" customHeight="false" outlineLevel="0" collapsed="false">
      <c r="B96" s="0" t="str">
        <f aca="false">C96&amp;D96</f>
        <v>SYMStarX</v>
      </c>
      <c r="C96" s="0" t="s">
        <v>2298</v>
      </c>
      <c r="D96" s="0" t="s">
        <v>2476</v>
      </c>
      <c r="E96" s="22" t="n">
        <v>25000000</v>
      </c>
      <c r="F96" s="22" t="n">
        <f aca="false">E96*0.95</f>
        <v>23750000</v>
      </c>
      <c r="G96" s="22" t="n">
        <f aca="false">F96*0.95</f>
        <v>22562500</v>
      </c>
      <c r="H96" s="22" t="n">
        <f aca="false">G96*0.95</f>
        <v>21434375</v>
      </c>
      <c r="I96" s="22" t="n">
        <f aca="false">H96*0.95</f>
        <v>20362656.25</v>
      </c>
      <c r="J96" s="22" t="n">
        <f aca="false">I96*0.95</f>
        <v>19344523.4375</v>
      </c>
      <c r="K96" s="22" t="n">
        <f aca="false">J96*0.95</f>
        <v>18377297.265625</v>
      </c>
      <c r="L96" s="22" t="n">
        <f aca="false">K96*0.95</f>
        <v>17458432.4023438</v>
      </c>
      <c r="M96" s="22" t="n">
        <f aca="false">L96*0.95</f>
        <v>16585510.7822266</v>
      </c>
      <c r="N96" s="22" t="n">
        <f aca="false">M96*0.95</f>
        <v>15756235.2431152</v>
      </c>
      <c r="O96" s="22" t="n">
        <f aca="false">N96*0.95</f>
        <v>14968423.4809595</v>
      </c>
      <c r="P96" s="22" t="n">
        <f aca="false">O96*0.95</f>
        <v>14220002.3069115</v>
      </c>
      <c r="Q96" s="22" t="n">
        <f aca="false">P96*0.95</f>
        <v>13509002.1915659</v>
      </c>
      <c r="R96" s="22" t="n">
        <f aca="false">Q96*0.95</f>
        <v>12833552.0819876</v>
      </c>
      <c r="S96" s="22" t="n">
        <f aca="false">R96*0.95</f>
        <v>12191874.4778882</v>
      </c>
      <c r="T96" s="22" t="n">
        <f aca="false">S96*0.95</f>
        <v>11582280.7539938</v>
      </c>
      <c r="U96" s="22" t="n">
        <f aca="false">T96*0.95</f>
        <v>11003166.7162941</v>
      </c>
      <c r="V96" s="22" t="n">
        <f aca="false">U96*0.95</f>
        <v>10453008.3804794</v>
      </c>
      <c r="W96" s="22" t="n">
        <f aca="false">V96*0.95</f>
        <v>9930357.96145546</v>
      </c>
      <c r="X96" s="22" t="n">
        <f aca="false">W96*0.95</f>
        <v>9433840.06338269</v>
      </c>
      <c r="Y96" s="22" t="n">
        <f aca="false">X96*0.95</f>
        <v>8962148.06021355</v>
      </c>
    </row>
    <row r="97" customFormat="false" ht="15" hidden="false" customHeight="false" outlineLevel="0" collapsed="false">
      <c r="B97" s="0" t="str">
        <f aca="false">C97&amp;D97</f>
        <v>SYMVeus</v>
      </c>
      <c r="C97" s="0" t="s">
        <v>2298</v>
      </c>
      <c r="D97" s="0" t="s">
        <v>2478</v>
      </c>
      <c r="E97" s="22" t="n">
        <v>34000000</v>
      </c>
      <c r="F97" s="22" t="n">
        <f aca="false">E97*0.95</f>
        <v>32300000</v>
      </c>
      <c r="G97" s="22" t="n">
        <f aca="false">F97*0.95</f>
        <v>30685000</v>
      </c>
      <c r="H97" s="22" t="n">
        <f aca="false">G97*0.95</f>
        <v>29150750</v>
      </c>
      <c r="I97" s="22" t="n">
        <f aca="false">H97*0.95</f>
        <v>27693212.5</v>
      </c>
      <c r="J97" s="22" t="n">
        <f aca="false">I97*0.95</f>
        <v>26308551.875</v>
      </c>
      <c r="K97" s="22" t="n">
        <f aca="false">J97*0.95</f>
        <v>24993124.28125</v>
      </c>
      <c r="L97" s="22" t="n">
        <f aca="false">K97*0.95</f>
        <v>23743468.0671875</v>
      </c>
      <c r="M97" s="22" t="n">
        <f aca="false">L97*0.95</f>
        <v>22556294.6638281</v>
      </c>
      <c r="N97" s="22" t="n">
        <f aca="false">M97*0.95</f>
        <v>21428479.9306367</v>
      </c>
      <c r="O97" s="22" t="n">
        <f aca="false">N97*0.95</f>
        <v>20357055.9341049</v>
      </c>
      <c r="P97" s="22" t="n">
        <f aca="false">O97*0.95</f>
        <v>19339203.1373996</v>
      </c>
      <c r="Q97" s="22" t="n">
        <f aca="false">P97*0.95</f>
        <v>18372242.9805297</v>
      </c>
      <c r="R97" s="22" t="n">
        <f aca="false">Q97*0.95</f>
        <v>17453630.8315032</v>
      </c>
      <c r="S97" s="22" t="n">
        <f aca="false">R97*0.95</f>
        <v>16580949.289928</v>
      </c>
      <c r="T97" s="22" t="n">
        <f aca="false">S97*0.95</f>
        <v>15751901.8254316</v>
      </c>
      <c r="U97" s="22" t="n">
        <f aca="false">T97*0.95</f>
        <v>14964306.73416</v>
      </c>
      <c r="V97" s="22" t="n">
        <f aca="false">U97*0.95</f>
        <v>14216091.397452</v>
      </c>
      <c r="W97" s="22" t="n">
        <f aca="false">V97*0.95</f>
        <v>13505286.8275794</v>
      </c>
      <c r="X97" s="22" t="n">
        <f aca="false">W97*0.95</f>
        <v>12830022.4862005</v>
      </c>
      <c r="Y97" s="22" t="n">
        <f aca="false">X97*0.95</f>
        <v>12188521.3618904</v>
      </c>
    </row>
    <row r="98" customFormat="false" ht="15" hidden="false" customHeight="false" outlineLevel="0" collapsed="false">
      <c r="B98" s="0" t="str">
        <f aca="false">C98&amp;D98</f>
        <v>TriumphBobber</v>
      </c>
      <c r="C98" s="0" t="s">
        <v>2300</v>
      </c>
      <c r="D98" s="0" t="s">
        <v>2480</v>
      </c>
      <c r="E98" s="22" t="n">
        <v>570000000</v>
      </c>
      <c r="F98" s="22" t="n">
        <f aca="false">E98*0.95</f>
        <v>541500000</v>
      </c>
      <c r="G98" s="22" t="n">
        <f aca="false">F98*0.95</f>
        <v>514425000</v>
      </c>
      <c r="H98" s="22" t="n">
        <f aca="false">G98*0.95</f>
        <v>488703750</v>
      </c>
      <c r="I98" s="22" t="n">
        <f aca="false">H98*0.95</f>
        <v>464268562.5</v>
      </c>
      <c r="J98" s="22" t="n">
        <f aca="false">I98*0.95</f>
        <v>441055134.375</v>
      </c>
      <c r="K98" s="22" t="n">
        <f aca="false">J98*0.95</f>
        <v>419002377.65625</v>
      </c>
      <c r="L98" s="22" t="n">
        <f aca="false">K98*0.95</f>
        <v>398052258.773437</v>
      </c>
      <c r="M98" s="22" t="n">
        <f aca="false">L98*0.95</f>
        <v>378149645.834766</v>
      </c>
      <c r="N98" s="22" t="n">
        <f aca="false">M98*0.95</f>
        <v>359242163.543027</v>
      </c>
      <c r="O98" s="22" t="n">
        <f aca="false">N98*0.95</f>
        <v>341280055.365876</v>
      </c>
      <c r="P98" s="22" t="n">
        <f aca="false">O98*0.95</f>
        <v>324216052.597582</v>
      </c>
      <c r="Q98" s="22" t="n">
        <f aca="false">P98*0.95</f>
        <v>308005249.967703</v>
      </c>
      <c r="R98" s="22" t="n">
        <f aca="false">Q98*0.95</f>
        <v>292604987.469318</v>
      </c>
      <c r="S98" s="22" t="n">
        <f aca="false">R98*0.95</f>
        <v>277974738.095852</v>
      </c>
      <c r="T98" s="22" t="n">
        <f aca="false">S98*0.95</f>
        <v>264076001.191059</v>
      </c>
      <c r="U98" s="22" t="n">
        <f aca="false">T98*0.95</f>
        <v>250872201.131506</v>
      </c>
      <c r="V98" s="22" t="n">
        <f aca="false">U98*0.95</f>
        <v>238328591.074931</v>
      </c>
      <c r="W98" s="22" t="n">
        <f aca="false">V98*0.95</f>
        <v>226412161.521184</v>
      </c>
      <c r="X98" s="22" t="n">
        <f aca="false">W98*0.95</f>
        <v>215091553.445125</v>
      </c>
      <c r="Y98" s="22" t="n">
        <f aca="false">X98*0.95</f>
        <v>204336975.772869</v>
      </c>
    </row>
    <row r="99" customFormat="false" ht="15" hidden="false" customHeight="false" outlineLevel="0" collapsed="false">
      <c r="B99" s="0" t="str">
        <f aca="false">C99&amp;D99</f>
        <v>TriumphSpeed</v>
      </c>
      <c r="C99" s="0" t="s">
        <v>2300</v>
      </c>
      <c r="D99" s="0" t="s">
        <v>2482</v>
      </c>
      <c r="E99" s="22" t="n">
        <v>400000000</v>
      </c>
      <c r="F99" s="22" t="n">
        <f aca="false">E99*0.95</f>
        <v>380000000</v>
      </c>
      <c r="G99" s="22" t="n">
        <f aca="false">F99*0.95</f>
        <v>361000000</v>
      </c>
      <c r="H99" s="22" t="n">
        <f aca="false">G99*0.95</f>
        <v>342950000</v>
      </c>
      <c r="I99" s="22" t="n">
        <f aca="false">H99*0.95</f>
        <v>325802500</v>
      </c>
      <c r="J99" s="22" t="n">
        <f aca="false">I99*0.95</f>
        <v>309512375</v>
      </c>
      <c r="K99" s="22" t="n">
        <f aca="false">J99*0.95</f>
        <v>294036756.25</v>
      </c>
      <c r="L99" s="22" t="n">
        <f aca="false">K99*0.95</f>
        <v>279334918.4375</v>
      </c>
      <c r="M99" s="22" t="n">
        <f aca="false">L99*0.95</f>
        <v>265368172.515625</v>
      </c>
      <c r="N99" s="22" t="n">
        <f aca="false">M99*0.95</f>
        <v>252099763.889844</v>
      </c>
      <c r="O99" s="22" t="n">
        <f aca="false">N99*0.95</f>
        <v>239494775.695352</v>
      </c>
      <c r="P99" s="22" t="n">
        <f aca="false">O99*0.95</f>
        <v>227520036.910584</v>
      </c>
      <c r="Q99" s="22" t="n">
        <f aca="false">P99*0.95</f>
        <v>216144035.065055</v>
      </c>
      <c r="R99" s="22" t="n">
        <f aca="false">Q99*0.95</f>
        <v>205336833.311802</v>
      </c>
      <c r="S99" s="22" t="n">
        <f aca="false">R99*0.95</f>
        <v>195069991.646212</v>
      </c>
      <c r="T99" s="22" t="n">
        <f aca="false">S99*0.95</f>
        <v>185316492.063901</v>
      </c>
      <c r="U99" s="22" t="n">
        <f aca="false">T99*0.95</f>
        <v>176050667.460706</v>
      </c>
      <c r="V99" s="22" t="n">
        <f aca="false">U99*0.95</f>
        <v>167248134.087671</v>
      </c>
      <c r="W99" s="22" t="n">
        <f aca="false">V99*0.95</f>
        <v>158885727.383287</v>
      </c>
      <c r="X99" s="22" t="n">
        <f aca="false">W99*0.95</f>
        <v>150941441.014123</v>
      </c>
      <c r="Y99" s="22" t="n">
        <f aca="false">X99*0.95</f>
        <v>143394368.963417</v>
      </c>
    </row>
    <row r="100" customFormat="false" ht="15" hidden="false" customHeight="false" outlineLevel="0" collapsed="false">
      <c r="B100" s="0" t="str">
        <f aca="false">C100&amp;D100</f>
        <v>TriumphSpeedmaster</v>
      </c>
      <c r="C100" s="0" t="s">
        <v>2300</v>
      </c>
      <c r="D100" s="0" t="s">
        <v>2484</v>
      </c>
      <c r="E100" s="22" t="n">
        <v>595000000</v>
      </c>
      <c r="F100" s="22" t="n">
        <f aca="false">E100*0.95</f>
        <v>565250000</v>
      </c>
      <c r="G100" s="22" t="n">
        <f aca="false">F100*0.95</f>
        <v>536987500</v>
      </c>
      <c r="H100" s="22" t="n">
        <f aca="false">G100*0.95</f>
        <v>510138125</v>
      </c>
      <c r="I100" s="22" t="n">
        <f aca="false">H100*0.95</f>
        <v>484631218.75</v>
      </c>
      <c r="J100" s="22" t="n">
        <f aca="false">I100*0.95</f>
        <v>460399657.8125</v>
      </c>
      <c r="K100" s="22" t="n">
        <f aca="false">J100*0.95</f>
        <v>437379674.921875</v>
      </c>
      <c r="L100" s="22" t="n">
        <f aca="false">K100*0.95</f>
        <v>415510691.175781</v>
      </c>
      <c r="M100" s="22" t="n">
        <f aca="false">L100*0.95</f>
        <v>394735156.616992</v>
      </c>
      <c r="N100" s="22" t="n">
        <f aca="false">M100*0.95</f>
        <v>374998398.786143</v>
      </c>
      <c r="O100" s="22" t="n">
        <f aca="false">N100*0.95</f>
        <v>356248478.846835</v>
      </c>
      <c r="P100" s="22" t="n">
        <f aca="false">O100*0.95</f>
        <v>338436054.904494</v>
      </c>
      <c r="Q100" s="22" t="n">
        <f aca="false">P100*0.95</f>
        <v>321514252.159269</v>
      </c>
      <c r="R100" s="22" t="n">
        <f aca="false">Q100*0.95</f>
        <v>305438539.551305</v>
      </c>
      <c r="S100" s="22" t="n">
        <f aca="false">R100*0.95</f>
        <v>290166612.57374</v>
      </c>
      <c r="T100" s="22" t="n">
        <f aca="false">S100*0.95</f>
        <v>275658281.945053</v>
      </c>
      <c r="U100" s="22" t="n">
        <f aca="false">T100*0.95</f>
        <v>261875367.8478</v>
      </c>
      <c r="V100" s="22" t="n">
        <f aca="false">U100*0.95</f>
        <v>248781599.45541</v>
      </c>
      <c r="W100" s="22" t="n">
        <f aca="false">V100*0.95</f>
        <v>236342519.48264</v>
      </c>
      <c r="X100" s="22" t="n">
        <f aca="false">W100*0.95</f>
        <v>224525393.508508</v>
      </c>
      <c r="Y100" s="22" t="n">
        <f aca="false">X100*0.95</f>
        <v>213299123.833082</v>
      </c>
    </row>
    <row r="101" customFormat="false" ht="15" hidden="false" customHeight="false" outlineLevel="0" collapsed="false">
      <c r="B101" s="0" t="str">
        <f aca="false">C101&amp;D101</f>
        <v>TriumphStreet</v>
      </c>
      <c r="C101" s="0" t="s">
        <v>2300</v>
      </c>
      <c r="D101" s="0" t="s">
        <v>2486</v>
      </c>
      <c r="E101" s="22" t="n">
        <v>365000000</v>
      </c>
      <c r="F101" s="22" t="n">
        <f aca="false">E101*0.95</f>
        <v>346750000</v>
      </c>
      <c r="G101" s="22" t="n">
        <f aca="false">F101*0.95</f>
        <v>329412500</v>
      </c>
      <c r="H101" s="22" t="n">
        <f aca="false">G101*0.95</f>
        <v>312941875</v>
      </c>
      <c r="I101" s="22" t="n">
        <f aca="false">H101*0.95</f>
        <v>297294781.25</v>
      </c>
      <c r="J101" s="22" t="n">
        <f aca="false">I101*0.95</f>
        <v>282430042.1875</v>
      </c>
      <c r="K101" s="22" t="n">
        <f aca="false">J101*0.95</f>
        <v>268308540.078125</v>
      </c>
      <c r="L101" s="22" t="n">
        <f aca="false">K101*0.95</f>
        <v>254893113.074219</v>
      </c>
      <c r="M101" s="22" t="n">
        <f aca="false">L101*0.95</f>
        <v>242148457.420508</v>
      </c>
      <c r="N101" s="22" t="n">
        <f aca="false">M101*0.95</f>
        <v>230041034.549482</v>
      </c>
      <c r="O101" s="22" t="n">
        <f aca="false">N101*0.95</f>
        <v>218538982.822008</v>
      </c>
      <c r="P101" s="22" t="n">
        <f aca="false">O101*0.95</f>
        <v>207612033.680908</v>
      </c>
      <c r="Q101" s="22" t="n">
        <f aca="false">P101*0.95</f>
        <v>197231431.996862</v>
      </c>
      <c r="R101" s="22" t="n">
        <f aca="false">Q101*0.95</f>
        <v>187369860.397019</v>
      </c>
      <c r="S101" s="22" t="n">
        <f aca="false">R101*0.95</f>
        <v>178001367.377168</v>
      </c>
      <c r="T101" s="22" t="n">
        <f aca="false">S101*0.95</f>
        <v>169101299.00831</v>
      </c>
      <c r="U101" s="22" t="n">
        <f aca="false">T101*0.95</f>
        <v>160646234.057894</v>
      </c>
      <c r="V101" s="22" t="n">
        <f aca="false">U101*0.95</f>
        <v>152613922.355</v>
      </c>
      <c r="W101" s="22" t="n">
        <f aca="false">V101*0.95</f>
        <v>144983226.23725</v>
      </c>
      <c r="X101" s="22" t="n">
        <f aca="false">W101*0.95</f>
        <v>137734064.925387</v>
      </c>
      <c r="Y101" s="22" t="n">
        <f aca="false">X101*0.95</f>
        <v>130847361.679118</v>
      </c>
    </row>
    <row r="102" customFormat="false" ht="15" hidden="false" customHeight="false" outlineLevel="0" collapsed="false">
      <c r="B102" s="0" t="str">
        <f aca="false">C102&amp;D102</f>
        <v>TriumphT100</v>
      </c>
      <c r="C102" s="0" t="s">
        <v>2300</v>
      </c>
      <c r="D102" s="0" t="s">
        <v>2488</v>
      </c>
      <c r="E102" s="22" t="n">
        <v>399000000</v>
      </c>
      <c r="F102" s="22" t="n">
        <f aca="false">E102*0.95</f>
        <v>379050000</v>
      </c>
      <c r="G102" s="22" t="n">
        <f aca="false">F102*0.95</f>
        <v>360097500</v>
      </c>
      <c r="H102" s="22" t="n">
        <f aca="false">G102*0.95</f>
        <v>342092625</v>
      </c>
      <c r="I102" s="22" t="n">
        <f aca="false">H102*0.95</f>
        <v>324987993.75</v>
      </c>
      <c r="J102" s="22" t="n">
        <f aca="false">I102*0.95</f>
        <v>308738594.0625</v>
      </c>
      <c r="K102" s="22" t="n">
        <f aca="false">J102*0.95</f>
        <v>293301664.359375</v>
      </c>
      <c r="L102" s="22" t="n">
        <f aca="false">K102*0.95</f>
        <v>278636581.141406</v>
      </c>
      <c r="M102" s="22" t="n">
        <f aca="false">L102*0.95</f>
        <v>264704752.084336</v>
      </c>
      <c r="N102" s="22" t="n">
        <f aca="false">M102*0.95</f>
        <v>251469514.480119</v>
      </c>
      <c r="O102" s="22" t="n">
        <f aca="false">N102*0.95</f>
        <v>238896038.756113</v>
      </c>
      <c r="P102" s="22" t="n">
        <f aca="false">O102*0.95</f>
        <v>226951236.818307</v>
      </c>
      <c r="Q102" s="22" t="n">
        <f aca="false">P102*0.95</f>
        <v>215603674.977392</v>
      </c>
      <c r="R102" s="22" t="n">
        <f aca="false">Q102*0.95</f>
        <v>204823491.228522</v>
      </c>
      <c r="S102" s="22" t="n">
        <f aca="false">R102*0.95</f>
        <v>194582316.667096</v>
      </c>
      <c r="T102" s="22" t="n">
        <f aca="false">S102*0.95</f>
        <v>184853200.833741</v>
      </c>
      <c r="U102" s="22" t="n">
        <f aca="false">T102*0.95</f>
        <v>175610540.792054</v>
      </c>
      <c r="V102" s="22" t="n">
        <f aca="false">U102*0.95</f>
        <v>166830013.752452</v>
      </c>
      <c r="W102" s="22" t="n">
        <f aca="false">V102*0.95</f>
        <v>158488513.064829</v>
      </c>
      <c r="X102" s="22" t="n">
        <f aca="false">W102*0.95</f>
        <v>150564087.411588</v>
      </c>
      <c r="Y102" s="22" t="n">
        <f aca="false">X102*0.95</f>
        <v>143035883.041008</v>
      </c>
    </row>
    <row r="103" customFormat="false" ht="15" hidden="false" customHeight="false" outlineLevel="0" collapsed="false">
      <c r="B103" s="0" t="str">
        <f aca="false">C103&amp;D103</f>
        <v>TriumphT120</v>
      </c>
      <c r="C103" s="0" t="s">
        <v>2300</v>
      </c>
      <c r="D103" s="0" t="s">
        <v>2490</v>
      </c>
      <c r="E103" s="22" t="n">
        <v>555000000</v>
      </c>
      <c r="F103" s="22" t="n">
        <f aca="false">E103*0.95</f>
        <v>527250000</v>
      </c>
      <c r="G103" s="22" t="n">
        <f aca="false">F103*0.95</f>
        <v>500887500</v>
      </c>
      <c r="H103" s="22" t="n">
        <f aca="false">G103*0.95</f>
        <v>475843125</v>
      </c>
      <c r="I103" s="22" t="n">
        <f aca="false">H103*0.95</f>
        <v>452050968.75</v>
      </c>
      <c r="J103" s="22" t="n">
        <f aca="false">I103*0.95</f>
        <v>429448420.3125</v>
      </c>
      <c r="K103" s="22" t="n">
        <f aca="false">J103*0.95</f>
        <v>407975999.296875</v>
      </c>
      <c r="L103" s="22" t="n">
        <f aca="false">K103*0.95</f>
        <v>387577199.332031</v>
      </c>
      <c r="M103" s="22" t="n">
        <f aca="false">L103*0.95</f>
        <v>368198339.36543</v>
      </c>
      <c r="N103" s="22" t="n">
        <f aca="false">M103*0.95</f>
        <v>349788422.397158</v>
      </c>
      <c r="O103" s="22" t="n">
        <f aca="false">N103*0.95</f>
        <v>332299001.2773</v>
      </c>
      <c r="P103" s="22" t="n">
        <f aca="false">O103*0.95</f>
        <v>315684051.213435</v>
      </c>
      <c r="Q103" s="22" t="n">
        <f aca="false">P103*0.95</f>
        <v>299899848.652763</v>
      </c>
      <c r="R103" s="22" t="n">
        <f aca="false">Q103*0.95</f>
        <v>284904856.220125</v>
      </c>
      <c r="S103" s="22" t="n">
        <f aca="false">R103*0.95</f>
        <v>270659613.409119</v>
      </c>
      <c r="T103" s="22" t="n">
        <f aca="false">S103*0.95</f>
        <v>257126632.738663</v>
      </c>
      <c r="U103" s="22" t="n">
        <f aca="false">T103*0.95</f>
        <v>244270301.10173</v>
      </c>
      <c r="V103" s="22" t="n">
        <f aca="false">U103*0.95</f>
        <v>232056786.046643</v>
      </c>
      <c r="W103" s="22" t="n">
        <f aca="false">V103*0.95</f>
        <v>220453946.744311</v>
      </c>
      <c r="X103" s="22" t="n">
        <f aca="false">W103*0.95</f>
        <v>209431249.407096</v>
      </c>
      <c r="Y103" s="22" t="n">
        <f aca="false">X103*0.95</f>
        <v>198959686.936741</v>
      </c>
    </row>
    <row r="104" customFormat="false" ht="15" hidden="false" customHeight="false" outlineLevel="0" collapsed="false">
      <c r="B104" s="0" t="str">
        <f aca="false">C104&amp;D104</f>
        <v>TriumphThruxton</v>
      </c>
      <c r="C104" s="0" t="s">
        <v>2300</v>
      </c>
      <c r="D104" s="0" t="s">
        <v>2492</v>
      </c>
      <c r="E104" s="22" t="n">
        <v>595000000</v>
      </c>
      <c r="F104" s="22" t="n">
        <f aca="false">E104*0.95</f>
        <v>565250000</v>
      </c>
      <c r="G104" s="22" t="n">
        <f aca="false">F104*0.95</f>
        <v>536987500</v>
      </c>
      <c r="H104" s="22" t="n">
        <f aca="false">G104*0.95</f>
        <v>510138125</v>
      </c>
      <c r="I104" s="22" t="n">
        <f aca="false">H104*0.95</f>
        <v>484631218.75</v>
      </c>
      <c r="J104" s="22" t="n">
        <f aca="false">I104*0.95</f>
        <v>460399657.8125</v>
      </c>
      <c r="K104" s="22" t="n">
        <f aca="false">J104*0.95</f>
        <v>437379674.921875</v>
      </c>
      <c r="L104" s="22" t="n">
        <f aca="false">K104*0.95</f>
        <v>415510691.175781</v>
      </c>
      <c r="M104" s="22" t="n">
        <f aca="false">L104*0.95</f>
        <v>394735156.616992</v>
      </c>
      <c r="N104" s="22" t="n">
        <f aca="false">M104*0.95</f>
        <v>374998398.786143</v>
      </c>
      <c r="O104" s="22" t="n">
        <f aca="false">N104*0.95</f>
        <v>356248478.846835</v>
      </c>
      <c r="P104" s="22" t="n">
        <f aca="false">O104*0.95</f>
        <v>338436054.904494</v>
      </c>
      <c r="Q104" s="22" t="n">
        <f aca="false">P104*0.95</f>
        <v>321514252.159269</v>
      </c>
      <c r="R104" s="22" t="n">
        <f aca="false">Q104*0.95</f>
        <v>305438539.551305</v>
      </c>
      <c r="S104" s="22" t="n">
        <f aca="false">R104*0.95</f>
        <v>290166612.57374</v>
      </c>
      <c r="T104" s="22" t="n">
        <f aca="false">S104*0.95</f>
        <v>275658281.945053</v>
      </c>
      <c r="U104" s="22" t="n">
        <f aca="false">T104*0.95</f>
        <v>261875367.8478</v>
      </c>
      <c r="V104" s="22" t="n">
        <f aca="false">U104*0.95</f>
        <v>248781599.45541</v>
      </c>
      <c r="W104" s="22" t="n">
        <f aca="false">V104*0.95</f>
        <v>236342519.48264</v>
      </c>
      <c r="X104" s="22" t="n">
        <f aca="false">W104*0.95</f>
        <v>224525393.508508</v>
      </c>
      <c r="Y104" s="22" t="n">
        <f aca="false">X104*0.95</f>
        <v>213299123.833082</v>
      </c>
    </row>
    <row r="105" customFormat="false" ht="15" hidden="false" customHeight="false" outlineLevel="0" collapsed="false">
      <c r="B105" s="0" t="str">
        <f aca="false">C105&amp;D105</f>
        <v>TriumphTiger</v>
      </c>
      <c r="C105" s="0" t="s">
        <v>2300</v>
      </c>
      <c r="D105" s="0" t="s">
        <v>2494</v>
      </c>
      <c r="E105" s="22" t="n">
        <v>680000000</v>
      </c>
      <c r="F105" s="22" t="n">
        <f aca="false">E105*0.95</f>
        <v>646000000</v>
      </c>
      <c r="G105" s="22" t="n">
        <f aca="false">F105*0.95</f>
        <v>613700000</v>
      </c>
      <c r="H105" s="22" t="n">
        <f aca="false">G105*0.95</f>
        <v>583015000</v>
      </c>
      <c r="I105" s="22" t="n">
        <f aca="false">H105*0.95</f>
        <v>553864250</v>
      </c>
      <c r="J105" s="22" t="n">
        <f aca="false">I105*0.95</f>
        <v>526171037.5</v>
      </c>
      <c r="K105" s="22" t="n">
        <f aca="false">J105*0.95</f>
        <v>499862485.625</v>
      </c>
      <c r="L105" s="22" t="n">
        <f aca="false">K105*0.95</f>
        <v>474869361.34375</v>
      </c>
      <c r="M105" s="22" t="n">
        <f aca="false">L105*0.95</f>
        <v>451125893.276562</v>
      </c>
      <c r="N105" s="22" t="n">
        <f aca="false">M105*0.95</f>
        <v>428569598.612734</v>
      </c>
      <c r="O105" s="22" t="n">
        <f aca="false">N105*0.95</f>
        <v>407141118.682098</v>
      </c>
      <c r="P105" s="22" t="n">
        <f aca="false">O105*0.95</f>
        <v>386784062.747993</v>
      </c>
      <c r="Q105" s="22" t="n">
        <f aca="false">P105*0.95</f>
        <v>367444859.610593</v>
      </c>
      <c r="R105" s="22" t="n">
        <f aca="false">Q105*0.95</f>
        <v>349072616.630063</v>
      </c>
      <c r="S105" s="22" t="n">
        <f aca="false">R105*0.95</f>
        <v>331618985.79856</v>
      </c>
      <c r="T105" s="22" t="n">
        <f aca="false">S105*0.95</f>
        <v>315038036.508632</v>
      </c>
      <c r="U105" s="22" t="n">
        <f aca="false">T105*0.95</f>
        <v>299286134.6832</v>
      </c>
      <c r="V105" s="22" t="n">
        <f aca="false">U105*0.95</f>
        <v>284321827.94904</v>
      </c>
      <c r="W105" s="22" t="n">
        <f aca="false">V105*0.95</f>
        <v>270105736.551588</v>
      </c>
      <c r="X105" s="22" t="n">
        <f aca="false">W105*0.95</f>
        <v>256600449.724009</v>
      </c>
      <c r="Y105" s="22" t="n">
        <f aca="false">X105*0.95</f>
        <v>243770427.237808</v>
      </c>
    </row>
    <row r="106" customFormat="false" ht="15" hidden="false" customHeight="false" outlineLevel="0" collapsed="false">
      <c r="B106" s="0" t="str">
        <f aca="false">C106&amp;D106</f>
        <v>VinfastImpes</v>
      </c>
      <c r="C106" s="0" t="s">
        <v>2302</v>
      </c>
      <c r="D106" s="0" t="s">
        <v>2496</v>
      </c>
      <c r="E106" s="22" t="n">
        <v>14900000</v>
      </c>
      <c r="F106" s="22" t="n">
        <f aca="false">E106*0.95</f>
        <v>14155000</v>
      </c>
      <c r="G106" s="22" t="n">
        <f aca="false">F106*0.95</f>
        <v>13447250</v>
      </c>
      <c r="H106" s="22" t="n">
        <f aca="false">G106*0.95</f>
        <v>12774887.5</v>
      </c>
      <c r="I106" s="22" t="n">
        <f aca="false">H106*0.95</f>
        <v>12136143.125</v>
      </c>
      <c r="J106" s="22" t="n">
        <f aca="false">I106*0.95</f>
        <v>11529335.96875</v>
      </c>
      <c r="K106" s="22" t="n">
        <f aca="false">J106*0.95</f>
        <v>10952869.1703125</v>
      </c>
      <c r="L106" s="22" t="n">
        <f aca="false">K106*0.95</f>
        <v>10405225.7117969</v>
      </c>
      <c r="M106" s="22" t="n">
        <f aca="false">L106*0.95</f>
        <v>9884964.42620703</v>
      </c>
      <c r="N106" s="22" t="n">
        <f aca="false">M106*0.95</f>
        <v>9390716.20489668</v>
      </c>
      <c r="O106" s="22" t="n">
        <f aca="false">N106*0.95</f>
        <v>8921180.39465185</v>
      </c>
      <c r="P106" s="22" t="n">
        <f aca="false">O106*0.95</f>
        <v>8475121.37491925</v>
      </c>
      <c r="Q106" s="22" t="n">
        <f aca="false">P106*0.95</f>
        <v>8051365.30617329</v>
      </c>
      <c r="R106" s="22" t="n">
        <f aca="false">Q106*0.95</f>
        <v>7648797.04086462</v>
      </c>
      <c r="S106" s="22" t="n">
        <f aca="false">R106*0.95</f>
        <v>7266357.18882139</v>
      </c>
      <c r="T106" s="22" t="n">
        <f aca="false">S106*0.95</f>
        <v>6903039.32938032</v>
      </c>
      <c r="U106" s="22" t="n">
        <f aca="false">T106*0.95</f>
        <v>6557887.36291131</v>
      </c>
      <c r="V106" s="22" t="n">
        <f aca="false">U106*0.95</f>
        <v>6229992.99476574</v>
      </c>
      <c r="W106" s="22" t="n">
        <f aca="false">V106*0.95</f>
        <v>5918493.34502745</v>
      </c>
      <c r="X106" s="22" t="n">
        <f aca="false">W106*0.95</f>
        <v>5622568.67777608</v>
      </c>
      <c r="Y106" s="22" t="n">
        <f aca="false">X106*0.95</f>
        <v>5341440.24388728</v>
      </c>
    </row>
    <row r="107" customFormat="false" ht="15" hidden="false" customHeight="false" outlineLevel="0" collapsed="false">
      <c r="B107" s="0" t="str">
        <f aca="false">C107&amp;D107</f>
        <v>VinfastKlara</v>
      </c>
      <c r="C107" s="0" t="s">
        <v>2302</v>
      </c>
      <c r="D107" s="0" t="s">
        <v>2498</v>
      </c>
      <c r="E107" s="22" t="n">
        <v>40000000</v>
      </c>
      <c r="F107" s="22" t="n">
        <f aca="false">E107*0.95</f>
        <v>38000000</v>
      </c>
      <c r="G107" s="22" t="n">
        <f aca="false">F107*0.95</f>
        <v>36100000</v>
      </c>
      <c r="H107" s="22" t="n">
        <f aca="false">G107*0.95</f>
        <v>34295000</v>
      </c>
      <c r="I107" s="22" t="n">
        <f aca="false">H107*0.95</f>
        <v>32580250</v>
      </c>
      <c r="J107" s="22" t="n">
        <f aca="false">I107*0.95</f>
        <v>30951237.5</v>
      </c>
      <c r="K107" s="22" t="n">
        <f aca="false">J107*0.95</f>
        <v>29403675.625</v>
      </c>
      <c r="L107" s="22" t="n">
        <f aca="false">K107*0.95</f>
        <v>27933491.84375</v>
      </c>
      <c r="M107" s="22" t="n">
        <f aca="false">L107*0.95</f>
        <v>26536817.2515625</v>
      </c>
      <c r="N107" s="22" t="n">
        <f aca="false">M107*0.95</f>
        <v>25209976.3889844</v>
      </c>
      <c r="O107" s="22" t="n">
        <f aca="false">N107*0.95</f>
        <v>23949477.5695352</v>
      </c>
      <c r="P107" s="22" t="n">
        <f aca="false">O107*0.95</f>
        <v>22752003.6910584</v>
      </c>
      <c r="Q107" s="22" t="n">
        <f aca="false">P107*0.95</f>
        <v>21614403.5065055</v>
      </c>
      <c r="R107" s="22" t="n">
        <f aca="false">Q107*0.95</f>
        <v>20533683.3311802</v>
      </c>
      <c r="S107" s="22" t="n">
        <f aca="false">R107*0.95</f>
        <v>19506999.1646212</v>
      </c>
      <c r="T107" s="22" t="n">
        <f aca="false">S107*0.95</f>
        <v>18531649.2063901</v>
      </c>
      <c r="U107" s="22" t="n">
        <f aca="false">T107*0.95</f>
        <v>17605066.7460706</v>
      </c>
      <c r="V107" s="22" t="n">
        <f aca="false">U107*0.95</f>
        <v>16724813.4087671</v>
      </c>
      <c r="W107" s="22" t="n">
        <f aca="false">V107*0.95</f>
        <v>15888572.7383287</v>
      </c>
      <c r="X107" s="22" t="n">
        <f aca="false">W107*0.95</f>
        <v>15094144.1014123</v>
      </c>
      <c r="Y107" s="22" t="n">
        <f aca="false">X107*0.95</f>
        <v>14339436.8963417</v>
      </c>
    </row>
    <row r="108" customFormat="false" ht="15" hidden="false" customHeight="false" outlineLevel="0" collapsed="false">
      <c r="B108" s="0" t="str">
        <f aca="false">C108&amp;D108</f>
        <v>VinfastLudo</v>
      </c>
      <c r="C108" s="0" t="s">
        <v>2302</v>
      </c>
      <c r="D108" s="0" t="s">
        <v>2500</v>
      </c>
      <c r="E108" s="22" t="n">
        <v>12900000</v>
      </c>
      <c r="F108" s="22" t="n">
        <f aca="false">E108*0.95</f>
        <v>12255000</v>
      </c>
      <c r="G108" s="22" t="n">
        <f aca="false">F108*0.95</f>
        <v>11642250</v>
      </c>
      <c r="H108" s="22" t="n">
        <f aca="false">G108*0.95</f>
        <v>11060137.5</v>
      </c>
      <c r="I108" s="22" t="n">
        <f aca="false">H108*0.95</f>
        <v>10507130.625</v>
      </c>
      <c r="J108" s="22" t="n">
        <f aca="false">I108*0.95</f>
        <v>9981774.09375</v>
      </c>
      <c r="K108" s="22" t="n">
        <f aca="false">J108*0.95</f>
        <v>9482685.3890625</v>
      </c>
      <c r="L108" s="22" t="n">
        <f aca="false">K108*0.95</f>
        <v>9008551.11960937</v>
      </c>
      <c r="M108" s="22" t="n">
        <f aca="false">L108*0.95</f>
        <v>8558123.5636289</v>
      </c>
      <c r="N108" s="22" t="n">
        <f aca="false">M108*0.95</f>
        <v>8130217.38544746</v>
      </c>
      <c r="O108" s="22" t="n">
        <f aca="false">N108*0.95</f>
        <v>7723706.51617509</v>
      </c>
      <c r="P108" s="22" t="n">
        <f aca="false">O108*0.95</f>
        <v>7337521.19036633</v>
      </c>
      <c r="Q108" s="22" t="n">
        <f aca="false">P108*0.95</f>
        <v>6970645.13084801</v>
      </c>
      <c r="R108" s="22" t="n">
        <f aca="false">Q108*0.95</f>
        <v>6622112.87430561</v>
      </c>
      <c r="S108" s="22" t="n">
        <f aca="false">R108*0.95</f>
        <v>6291007.23059033</v>
      </c>
      <c r="T108" s="22" t="n">
        <f aca="false">S108*0.95</f>
        <v>5976456.86906082</v>
      </c>
      <c r="U108" s="22" t="n">
        <f aca="false">T108*0.95</f>
        <v>5677634.02560777</v>
      </c>
      <c r="V108" s="22" t="n">
        <f aca="false">U108*0.95</f>
        <v>5393752.32432739</v>
      </c>
      <c r="W108" s="22" t="n">
        <f aca="false">V108*0.95</f>
        <v>5124064.70811102</v>
      </c>
      <c r="X108" s="22" t="n">
        <f aca="false">W108*0.95</f>
        <v>4867861.47270546</v>
      </c>
      <c r="Y108" s="22" t="n">
        <f aca="false">X108*0.95</f>
        <v>4624468.39907019</v>
      </c>
    </row>
    <row r="109" customFormat="false" ht="15" hidden="false" customHeight="false" outlineLevel="0" collapsed="false">
      <c r="B109" s="0" t="str">
        <f aca="false">C109&amp;D109</f>
        <v>YamahaArcuzo</v>
      </c>
      <c r="C109" s="0" t="s">
        <v>2304</v>
      </c>
      <c r="D109" s="0" t="s">
        <v>2502</v>
      </c>
      <c r="E109" s="22" t="n">
        <v>36000000</v>
      </c>
      <c r="F109" s="22" t="n">
        <f aca="false">E109*0.95</f>
        <v>34200000</v>
      </c>
      <c r="G109" s="22" t="n">
        <f aca="false">F109*0.95</f>
        <v>32490000</v>
      </c>
      <c r="H109" s="22" t="n">
        <f aca="false">G109*0.95</f>
        <v>30865500</v>
      </c>
      <c r="I109" s="22" t="n">
        <f aca="false">H109*0.95</f>
        <v>29322225</v>
      </c>
      <c r="J109" s="22" t="n">
        <f aca="false">I109*0.95</f>
        <v>27856113.75</v>
      </c>
      <c r="K109" s="22" t="n">
        <f aca="false">J109*0.95</f>
        <v>26463308.0625</v>
      </c>
      <c r="L109" s="22" t="n">
        <f aca="false">K109*0.95</f>
        <v>25140142.659375</v>
      </c>
      <c r="M109" s="22" t="n">
        <f aca="false">L109*0.95</f>
        <v>23883135.5264062</v>
      </c>
      <c r="N109" s="22" t="n">
        <f aca="false">M109*0.95</f>
        <v>22688978.7500859</v>
      </c>
      <c r="O109" s="22" t="n">
        <f aca="false">N109*0.95</f>
        <v>21554529.8125816</v>
      </c>
      <c r="P109" s="22" t="n">
        <f aca="false">O109*0.95</f>
        <v>20476803.3219525</v>
      </c>
      <c r="Q109" s="22" t="n">
        <f aca="false">P109*0.95</f>
        <v>19452963.1558549</v>
      </c>
      <c r="R109" s="22" t="n">
        <f aca="false">Q109*0.95</f>
        <v>18480314.9980622</v>
      </c>
      <c r="S109" s="22" t="n">
        <f aca="false">R109*0.95</f>
        <v>17556299.2481591</v>
      </c>
      <c r="T109" s="22" t="n">
        <f aca="false">S109*0.95</f>
        <v>16678484.2857511</v>
      </c>
      <c r="U109" s="22" t="n">
        <f aca="false">T109*0.95</f>
        <v>15844560.0714636</v>
      </c>
      <c r="V109" s="22" t="n">
        <f aca="false">U109*0.95</f>
        <v>15052332.0678904</v>
      </c>
      <c r="W109" s="22" t="n">
        <f aca="false">V109*0.95</f>
        <v>14299715.4644959</v>
      </c>
      <c r="X109" s="22" t="n">
        <f aca="false">W109*0.95</f>
        <v>13584729.6912711</v>
      </c>
      <c r="Y109" s="22" t="n">
        <f aca="false">X109*0.95</f>
        <v>12905493.2067075</v>
      </c>
    </row>
    <row r="110" customFormat="false" ht="15" hidden="false" customHeight="false" outlineLevel="0" collapsed="false">
      <c r="B110" s="0" t="str">
        <f aca="false">C110&amp;D110</f>
        <v>YamahaExciter</v>
      </c>
      <c r="C110" s="0" t="s">
        <v>2304</v>
      </c>
      <c r="D110" s="0" t="s">
        <v>2504</v>
      </c>
      <c r="E110" s="22" t="n">
        <v>48000000</v>
      </c>
      <c r="F110" s="22" t="n">
        <f aca="false">E110*0.95</f>
        <v>45600000</v>
      </c>
      <c r="G110" s="22" t="n">
        <f aca="false">F110*0.95</f>
        <v>43320000</v>
      </c>
      <c r="H110" s="22" t="n">
        <f aca="false">G110*0.95</f>
        <v>41154000</v>
      </c>
      <c r="I110" s="22" t="n">
        <f aca="false">H110*0.95</f>
        <v>39096300</v>
      </c>
      <c r="J110" s="22" t="n">
        <f aca="false">I110*0.95</f>
        <v>37141485</v>
      </c>
      <c r="K110" s="22" t="n">
        <f aca="false">J110*0.95</f>
        <v>35284410.75</v>
      </c>
      <c r="L110" s="22" t="n">
        <f aca="false">K110*0.95</f>
        <v>33520190.2125</v>
      </c>
      <c r="M110" s="22" t="n">
        <f aca="false">L110*0.95</f>
        <v>31844180.701875</v>
      </c>
      <c r="N110" s="22" t="n">
        <f aca="false">M110*0.95</f>
        <v>30251971.6667812</v>
      </c>
      <c r="O110" s="22" t="n">
        <f aca="false">N110*0.95</f>
        <v>28739373.0834422</v>
      </c>
      <c r="P110" s="22" t="n">
        <f aca="false">O110*0.95</f>
        <v>27302404.4292701</v>
      </c>
      <c r="Q110" s="22" t="n">
        <f aca="false">P110*0.95</f>
        <v>25937284.2078066</v>
      </c>
      <c r="R110" s="22" t="n">
        <f aca="false">Q110*0.95</f>
        <v>24640419.9974162</v>
      </c>
      <c r="S110" s="22" t="n">
        <f aca="false">R110*0.95</f>
        <v>23408398.9975454</v>
      </c>
      <c r="T110" s="22" t="n">
        <f aca="false">S110*0.95</f>
        <v>22237979.0476681</v>
      </c>
      <c r="U110" s="22" t="n">
        <f aca="false">T110*0.95</f>
        <v>21126080.0952847</v>
      </c>
      <c r="V110" s="22" t="n">
        <f aca="false">U110*0.95</f>
        <v>20069776.0905205</v>
      </c>
      <c r="W110" s="22" t="n">
        <f aca="false">V110*0.95</f>
        <v>19066287.2859945</v>
      </c>
      <c r="X110" s="22" t="n">
        <f aca="false">W110*0.95</f>
        <v>18112972.9216947</v>
      </c>
      <c r="Y110" s="22" t="n">
        <f aca="false">X110*0.95</f>
        <v>17207324.27561</v>
      </c>
    </row>
    <row r="111" customFormat="false" ht="15" hidden="false" customHeight="false" outlineLevel="0" collapsed="false">
      <c r="B111" s="0" t="str">
        <f aca="false">C111&amp;D111</f>
        <v>YamahaFZ</v>
      </c>
      <c r="C111" s="0" t="s">
        <v>2304</v>
      </c>
      <c r="D111" s="0" t="s">
        <v>2506</v>
      </c>
      <c r="E111" s="22" t="n">
        <v>69000000</v>
      </c>
      <c r="F111" s="22" t="n">
        <f aca="false">E111*0.95</f>
        <v>65550000</v>
      </c>
      <c r="G111" s="22" t="n">
        <f aca="false">F111*0.95</f>
        <v>62272500</v>
      </c>
      <c r="H111" s="22" t="n">
        <f aca="false">G111*0.95</f>
        <v>59158875</v>
      </c>
      <c r="I111" s="22" t="n">
        <f aca="false">H111*0.95</f>
        <v>56200931.25</v>
      </c>
      <c r="J111" s="22" t="n">
        <f aca="false">I111*0.95</f>
        <v>53390884.6875</v>
      </c>
      <c r="K111" s="22" t="n">
        <f aca="false">J111*0.95</f>
        <v>50721340.453125</v>
      </c>
      <c r="L111" s="22" t="n">
        <f aca="false">K111*0.95</f>
        <v>48185273.4304688</v>
      </c>
      <c r="M111" s="22" t="n">
        <f aca="false">L111*0.95</f>
        <v>45776009.7589453</v>
      </c>
      <c r="N111" s="22" t="n">
        <f aca="false">M111*0.95</f>
        <v>43487209.270998</v>
      </c>
      <c r="O111" s="22" t="n">
        <f aca="false">N111*0.95</f>
        <v>41312848.8074481</v>
      </c>
      <c r="P111" s="22" t="n">
        <f aca="false">O111*0.95</f>
        <v>39247206.3670757</v>
      </c>
      <c r="Q111" s="22" t="n">
        <f aca="false">P111*0.95</f>
        <v>37284846.0487219</v>
      </c>
      <c r="R111" s="22" t="n">
        <f aca="false">Q111*0.95</f>
        <v>35420603.7462858</v>
      </c>
      <c r="S111" s="22" t="n">
        <f aca="false">R111*0.95</f>
        <v>33649573.5589715</v>
      </c>
      <c r="T111" s="22" t="n">
        <f aca="false">S111*0.95</f>
        <v>31967094.881023</v>
      </c>
      <c r="U111" s="22" t="n">
        <f aca="false">T111*0.95</f>
        <v>30368740.1369718</v>
      </c>
      <c r="V111" s="22" t="n">
        <f aca="false">U111*0.95</f>
        <v>28850303.1301232</v>
      </c>
      <c r="W111" s="22" t="n">
        <f aca="false">V111*0.95</f>
        <v>27407787.9736171</v>
      </c>
      <c r="X111" s="22" t="n">
        <f aca="false">W111*0.95</f>
        <v>26037398.5749362</v>
      </c>
      <c r="Y111" s="22" t="n">
        <f aca="false">X111*0.95</f>
        <v>24735528.6461894</v>
      </c>
    </row>
    <row r="112" customFormat="false" ht="15" hidden="false" customHeight="false" outlineLevel="0" collapsed="false">
      <c r="B112" s="0" t="str">
        <f aca="false">C112&amp;D112</f>
        <v>YamahaFZ150i</v>
      </c>
      <c r="C112" s="0" t="s">
        <v>2304</v>
      </c>
      <c r="D112" s="0" t="s">
        <v>2508</v>
      </c>
      <c r="E112" s="22" t="n">
        <v>70000000</v>
      </c>
      <c r="F112" s="22" t="n">
        <f aca="false">E112*0.95</f>
        <v>66500000</v>
      </c>
      <c r="G112" s="22" t="n">
        <f aca="false">F112*0.95</f>
        <v>63175000</v>
      </c>
      <c r="H112" s="22" t="n">
        <f aca="false">G112*0.95</f>
        <v>60016250</v>
      </c>
      <c r="I112" s="22" t="n">
        <f aca="false">H112*0.95</f>
        <v>57015437.5</v>
      </c>
      <c r="J112" s="22" t="n">
        <f aca="false">I112*0.95</f>
        <v>54164665.625</v>
      </c>
      <c r="K112" s="22" t="n">
        <f aca="false">J112*0.95</f>
        <v>51456432.34375</v>
      </c>
      <c r="L112" s="22" t="n">
        <f aca="false">K112*0.95</f>
        <v>48883610.7265625</v>
      </c>
      <c r="M112" s="22" t="n">
        <f aca="false">L112*0.95</f>
        <v>46439430.1902344</v>
      </c>
      <c r="N112" s="22" t="n">
        <f aca="false">M112*0.95</f>
        <v>44117458.6807226</v>
      </c>
      <c r="O112" s="22" t="n">
        <f aca="false">N112*0.95</f>
        <v>41911585.7466865</v>
      </c>
      <c r="P112" s="22" t="n">
        <f aca="false">O112*0.95</f>
        <v>39816006.4593522</v>
      </c>
      <c r="Q112" s="22" t="n">
        <f aca="false">P112*0.95</f>
        <v>37825206.1363846</v>
      </c>
      <c r="R112" s="22" t="n">
        <f aca="false">Q112*0.95</f>
        <v>35933945.8295653</v>
      </c>
      <c r="S112" s="22" t="n">
        <f aca="false">R112*0.95</f>
        <v>34137248.5380871</v>
      </c>
      <c r="T112" s="22" t="n">
        <f aca="false">S112*0.95</f>
        <v>32430386.1111827</v>
      </c>
      <c r="U112" s="22" t="n">
        <f aca="false">T112*0.95</f>
        <v>30808866.8056236</v>
      </c>
      <c r="V112" s="22" t="n">
        <f aca="false">U112*0.95</f>
        <v>29268423.4653424</v>
      </c>
      <c r="W112" s="22" t="n">
        <f aca="false">V112*0.95</f>
        <v>27805002.2920753</v>
      </c>
      <c r="X112" s="22" t="n">
        <f aca="false">W112*0.95</f>
        <v>26414752.1774715</v>
      </c>
      <c r="Y112" s="22" t="n">
        <f aca="false">X112*0.95</f>
        <v>25094014.5685979</v>
      </c>
    </row>
    <row r="113" customFormat="false" ht="15" hidden="false" customHeight="false" outlineLevel="0" collapsed="false">
      <c r="B113" s="0" t="str">
        <f aca="false">C113&amp;D113</f>
        <v>YamahaFZ25</v>
      </c>
      <c r="C113" s="0" t="s">
        <v>2304</v>
      </c>
      <c r="D113" s="0" t="s">
        <v>2510</v>
      </c>
      <c r="E113" s="22" t="n">
        <v>66000000</v>
      </c>
      <c r="F113" s="22" t="n">
        <f aca="false">E113*0.95</f>
        <v>62700000</v>
      </c>
      <c r="G113" s="22" t="n">
        <f aca="false">F113*0.95</f>
        <v>59565000</v>
      </c>
      <c r="H113" s="22" t="n">
        <f aca="false">G113*0.95</f>
        <v>56586750</v>
      </c>
      <c r="I113" s="22" t="n">
        <f aca="false">H113*0.95</f>
        <v>53757412.5</v>
      </c>
      <c r="J113" s="22" t="n">
        <f aca="false">I113*0.95</f>
        <v>51069541.875</v>
      </c>
      <c r="K113" s="22" t="n">
        <f aca="false">J113*0.95</f>
        <v>48516064.78125</v>
      </c>
      <c r="L113" s="22" t="n">
        <f aca="false">K113*0.95</f>
        <v>46090261.5421875</v>
      </c>
      <c r="M113" s="22" t="n">
        <f aca="false">L113*0.95</f>
        <v>43785748.4650781</v>
      </c>
      <c r="N113" s="22" t="n">
        <f aca="false">M113*0.95</f>
        <v>41596461.0418242</v>
      </c>
      <c r="O113" s="22" t="n">
        <f aca="false">N113*0.95</f>
        <v>39516637.989733</v>
      </c>
      <c r="P113" s="22" t="n">
        <f aca="false">O113*0.95</f>
        <v>37540806.0902463</v>
      </c>
      <c r="Q113" s="22" t="n">
        <f aca="false">P113*0.95</f>
        <v>35663765.785734</v>
      </c>
      <c r="R113" s="22" t="n">
        <f aca="false">Q113*0.95</f>
        <v>33880577.4964473</v>
      </c>
      <c r="S113" s="22" t="n">
        <f aca="false">R113*0.95</f>
        <v>32186548.621625</v>
      </c>
      <c r="T113" s="22" t="n">
        <f aca="false">S113*0.95</f>
        <v>30577221.1905437</v>
      </c>
      <c r="U113" s="22" t="n">
        <f aca="false">T113*0.95</f>
        <v>29048360.1310165</v>
      </c>
      <c r="V113" s="22" t="n">
        <f aca="false">U113*0.95</f>
        <v>27595942.1244657</v>
      </c>
      <c r="W113" s="22" t="n">
        <f aca="false">V113*0.95</f>
        <v>26216145.0182424</v>
      </c>
      <c r="X113" s="22" t="n">
        <f aca="false">W113*0.95</f>
        <v>24905337.7673303</v>
      </c>
      <c r="Y113" s="22" t="n">
        <f aca="false">X113*0.95</f>
        <v>23660070.8789638</v>
      </c>
    </row>
    <row r="114" customFormat="false" ht="15" hidden="false" customHeight="false" outlineLevel="0" collapsed="false">
      <c r="B114" s="0" t="str">
        <f aca="false">C114&amp;D114</f>
        <v>YamahaFZS</v>
      </c>
      <c r="C114" s="0" t="s">
        <v>2304</v>
      </c>
      <c r="D114" s="0" t="s">
        <v>2512</v>
      </c>
      <c r="E114" s="22" t="n">
        <v>74000000</v>
      </c>
      <c r="F114" s="22" t="n">
        <f aca="false">E114*0.95</f>
        <v>70300000</v>
      </c>
      <c r="G114" s="22" t="n">
        <f aca="false">F114*0.95</f>
        <v>66785000</v>
      </c>
      <c r="H114" s="22" t="n">
        <f aca="false">G114*0.95</f>
        <v>63445750</v>
      </c>
      <c r="I114" s="22" t="n">
        <f aca="false">H114*0.95</f>
        <v>60273462.5</v>
      </c>
      <c r="J114" s="22" t="n">
        <f aca="false">I114*0.95</f>
        <v>57259789.375</v>
      </c>
      <c r="K114" s="22" t="n">
        <f aca="false">J114*0.95</f>
        <v>54396799.90625</v>
      </c>
      <c r="L114" s="22" t="n">
        <f aca="false">K114*0.95</f>
        <v>51676959.9109375</v>
      </c>
      <c r="M114" s="22" t="n">
        <f aca="false">L114*0.95</f>
        <v>49093111.9153906</v>
      </c>
      <c r="N114" s="22" t="n">
        <f aca="false">M114*0.95</f>
        <v>46638456.3196211</v>
      </c>
      <c r="O114" s="22" t="n">
        <f aca="false">N114*0.95</f>
        <v>44306533.50364</v>
      </c>
      <c r="P114" s="22" t="n">
        <f aca="false">O114*0.95</f>
        <v>42091206.828458</v>
      </c>
      <c r="Q114" s="22" t="n">
        <f aca="false">P114*0.95</f>
        <v>39986646.4870351</v>
      </c>
      <c r="R114" s="22" t="n">
        <f aca="false">Q114*0.95</f>
        <v>37987314.1626834</v>
      </c>
      <c r="S114" s="22" t="n">
        <f aca="false">R114*0.95</f>
        <v>36087948.4545492</v>
      </c>
      <c r="T114" s="22" t="n">
        <f aca="false">S114*0.95</f>
        <v>34283551.0318217</v>
      </c>
      <c r="U114" s="22" t="n">
        <f aca="false">T114*0.95</f>
        <v>32569373.4802307</v>
      </c>
      <c r="V114" s="22" t="n">
        <f aca="false">U114*0.95</f>
        <v>30940904.8062191</v>
      </c>
      <c r="W114" s="22" t="n">
        <f aca="false">V114*0.95</f>
        <v>29393859.5659082</v>
      </c>
      <c r="X114" s="22" t="n">
        <f aca="false">W114*0.95</f>
        <v>27924166.5876128</v>
      </c>
      <c r="Y114" s="22" t="n">
        <f aca="false">X114*0.95</f>
        <v>26527958.2582321</v>
      </c>
    </row>
    <row r="115" customFormat="false" ht="15" hidden="false" customHeight="false" outlineLevel="0" collapsed="false">
      <c r="B115" s="0" t="str">
        <f aca="false">C115&amp;D115</f>
        <v>YamahaJanus</v>
      </c>
      <c r="C115" s="0" t="s">
        <v>2304</v>
      </c>
      <c r="D115" s="0" t="s">
        <v>2514</v>
      </c>
      <c r="E115" s="22" t="n">
        <v>30000000</v>
      </c>
      <c r="F115" s="22" t="n">
        <f aca="false">E115*0.95</f>
        <v>28500000</v>
      </c>
      <c r="G115" s="22" t="n">
        <f aca="false">F115*0.95</f>
        <v>27075000</v>
      </c>
      <c r="H115" s="22" t="n">
        <f aca="false">G115*0.95</f>
        <v>25721250</v>
      </c>
      <c r="I115" s="22" t="n">
        <f aca="false">H115*0.95</f>
        <v>24435187.5</v>
      </c>
      <c r="J115" s="22" t="n">
        <f aca="false">I115*0.95</f>
        <v>23213428.125</v>
      </c>
      <c r="K115" s="22" t="n">
        <f aca="false">J115*0.95</f>
        <v>22052756.71875</v>
      </c>
      <c r="L115" s="22" t="n">
        <f aca="false">K115*0.95</f>
        <v>20950118.8828125</v>
      </c>
      <c r="M115" s="22" t="n">
        <f aca="false">L115*0.95</f>
        <v>19902612.9386719</v>
      </c>
      <c r="N115" s="22" t="n">
        <f aca="false">M115*0.95</f>
        <v>18907482.2917383</v>
      </c>
      <c r="O115" s="22" t="n">
        <f aca="false">N115*0.95</f>
        <v>17962108.1771514</v>
      </c>
      <c r="P115" s="22" t="n">
        <f aca="false">O115*0.95</f>
        <v>17064002.7682938</v>
      </c>
      <c r="Q115" s="22" t="n">
        <f aca="false">P115*0.95</f>
        <v>16210802.6298791</v>
      </c>
      <c r="R115" s="22" t="n">
        <f aca="false">Q115*0.95</f>
        <v>15400262.4983852</v>
      </c>
      <c r="S115" s="22" t="n">
        <f aca="false">R115*0.95</f>
        <v>14630249.3734659</v>
      </c>
      <c r="T115" s="22" t="n">
        <f aca="false">S115*0.95</f>
        <v>13898736.9047926</v>
      </c>
      <c r="U115" s="22" t="n">
        <f aca="false">T115*0.95</f>
        <v>13203800.059553</v>
      </c>
      <c r="V115" s="22" t="n">
        <f aca="false">U115*0.95</f>
        <v>12543610.0565753</v>
      </c>
      <c r="W115" s="22" t="n">
        <f aca="false">V115*0.95</f>
        <v>11916429.5537466</v>
      </c>
      <c r="X115" s="22" t="n">
        <f aca="false">W115*0.95</f>
        <v>11320608.0760592</v>
      </c>
      <c r="Y115" s="22" t="n">
        <f aca="false">X115*0.95</f>
        <v>10754577.6722563</v>
      </c>
    </row>
    <row r="116" customFormat="false" ht="15" hidden="false" customHeight="false" outlineLevel="0" collapsed="false">
      <c r="B116" s="0" t="str">
        <f aca="false">C116&amp;D116</f>
        <v>YamahaJupiter</v>
      </c>
      <c r="C116" s="0" t="s">
        <v>2304</v>
      </c>
      <c r="D116" s="0" t="s">
        <v>2516</v>
      </c>
      <c r="E116" s="22" t="n">
        <v>30000000</v>
      </c>
      <c r="F116" s="22" t="n">
        <f aca="false">E116*0.95</f>
        <v>28500000</v>
      </c>
      <c r="G116" s="22" t="n">
        <f aca="false">F116*0.95</f>
        <v>27075000</v>
      </c>
      <c r="H116" s="22" t="n">
        <f aca="false">G116*0.95</f>
        <v>25721250</v>
      </c>
      <c r="I116" s="22" t="n">
        <f aca="false">H116*0.95</f>
        <v>24435187.5</v>
      </c>
      <c r="J116" s="22" t="n">
        <f aca="false">I116*0.95</f>
        <v>23213428.125</v>
      </c>
      <c r="K116" s="22" t="n">
        <f aca="false">J116*0.95</f>
        <v>22052756.71875</v>
      </c>
      <c r="L116" s="22" t="n">
        <f aca="false">K116*0.95</f>
        <v>20950118.8828125</v>
      </c>
      <c r="M116" s="22" t="n">
        <f aca="false">L116*0.95</f>
        <v>19902612.9386719</v>
      </c>
      <c r="N116" s="22" t="n">
        <f aca="false">M116*0.95</f>
        <v>18907482.2917383</v>
      </c>
      <c r="O116" s="22" t="n">
        <f aca="false">N116*0.95</f>
        <v>17962108.1771514</v>
      </c>
      <c r="P116" s="22" t="n">
        <f aca="false">O116*0.95</f>
        <v>17064002.7682938</v>
      </c>
      <c r="Q116" s="22" t="n">
        <f aca="false">P116*0.95</f>
        <v>16210802.6298791</v>
      </c>
      <c r="R116" s="22" t="n">
        <f aca="false">Q116*0.95</f>
        <v>15400262.4983852</v>
      </c>
      <c r="S116" s="22" t="n">
        <f aca="false">R116*0.95</f>
        <v>14630249.3734659</v>
      </c>
      <c r="T116" s="22" t="n">
        <f aca="false">S116*0.95</f>
        <v>13898736.9047926</v>
      </c>
      <c r="U116" s="22" t="n">
        <f aca="false">T116*0.95</f>
        <v>13203800.059553</v>
      </c>
      <c r="V116" s="22" t="n">
        <f aca="false">U116*0.95</f>
        <v>12543610.0565753</v>
      </c>
      <c r="W116" s="22" t="n">
        <f aca="false">V116*0.95</f>
        <v>11916429.5537466</v>
      </c>
      <c r="X116" s="22" t="n">
        <f aca="false">W116*0.95</f>
        <v>11320608.0760592</v>
      </c>
      <c r="Y116" s="22" t="n">
        <f aca="false">X116*0.95</f>
        <v>10754577.6722563</v>
      </c>
    </row>
    <row r="117" customFormat="false" ht="15" hidden="false" customHeight="false" outlineLevel="0" collapsed="false">
      <c r="B117" s="0" t="str">
        <f aca="false">C117&amp;D117</f>
        <v>YamahaMT-03</v>
      </c>
      <c r="C117" s="0" t="s">
        <v>2304</v>
      </c>
      <c r="D117" s="0" t="s">
        <v>2518</v>
      </c>
      <c r="E117" s="22" t="n">
        <v>139000000</v>
      </c>
      <c r="F117" s="22" t="n">
        <f aca="false">E117*0.95</f>
        <v>132050000</v>
      </c>
      <c r="G117" s="22" t="n">
        <f aca="false">F117*0.95</f>
        <v>125447500</v>
      </c>
      <c r="H117" s="22" t="n">
        <f aca="false">G117*0.95</f>
        <v>119175125</v>
      </c>
      <c r="I117" s="22" t="n">
        <f aca="false">H117*0.95</f>
        <v>113216368.75</v>
      </c>
      <c r="J117" s="22" t="n">
        <f aca="false">I117*0.95</f>
        <v>107555550.3125</v>
      </c>
      <c r="K117" s="22" t="n">
        <f aca="false">J117*0.95</f>
        <v>102177772.796875</v>
      </c>
      <c r="L117" s="22" t="n">
        <f aca="false">K117*0.95</f>
        <v>97068884.1570312</v>
      </c>
      <c r="M117" s="22" t="n">
        <f aca="false">L117*0.95</f>
        <v>92215439.9491797</v>
      </c>
      <c r="N117" s="22" t="n">
        <f aca="false">M117*0.95</f>
        <v>87604667.9517207</v>
      </c>
      <c r="O117" s="22" t="n">
        <f aca="false">N117*0.95</f>
        <v>83224434.5541347</v>
      </c>
      <c r="P117" s="22" t="n">
        <f aca="false">O117*0.95</f>
        <v>79063212.8264279</v>
      </c>
      <c r="Q117" s="22" t="n">
        <f aca="false">P117*0.95</f>
        <v>75110052.1851065</v>
      </c>
      <c r="R117" s="22" t="n">
        <f aca="false">Q117*0.95</f>
        <v>71354549.5758512</v>
      </c>
      <c r="S117" s="22" t="n">
        <f aca="false">R117*0.95</f>
        <v>67786822.0970586</v>
      </c>
      <c r="T117" s="22" t="n">
        <f aca="false">S117*0.95</f>
        <v>64397480.9922057</v>
      </c>
      <c r="U117" s="22" t="n">
        <f aca="false">T117*0.95</f>
        <v>61177606.9425954</v>
      </c>
      <c r="V117" s="22" t="n">
        <f aca="false">U117*0.95</f>
        <v>58118726.5954656</v>
      </c>
      <c r="W117" s="22" t="n">
        <f aca="false">V117*0.95</f>
        <v>55212790.2656923</v>
      </c>
      <c r="X117" s="22" t="n">
        <f aca="false">W117*0.95</f>
        <v>52452150.7524077</v>
      </c>
      <c r="Y117" s="22" t="n">
        <f aca="false">X117*0.95</f>
        <v>49829543.2147873</v>
      </c>
    </row>
    <row r="118" customFormat="false" ht="15" hidden="false" customHeight="false" outlineLevel="0" collapsed="false">
      <c r="B118" s="0" t="str">
        <f aca="false">C118&amp;D118</f>
        <v>YamahaMT-09</v>
      </c>
      <c r="C118" s="0" t="s">
        <v>2304</v>
      </c>
      <c r="D118" s="0" t="s">
        <v>2520</v>
      </c>
      <c r="E118" s="22" t="n">
        <v>350000000</v>
      </c>
      <c r="F118" s="22" t="n">
        <f aca="false">E118*0.95</f>
        <v>332500000</v>
      </c>
      <c r="G118" s="22" t="n">
        <f aca="false">F118*0.95</f>
        <v>315875000</v>
      </c>
      <c r="H118" s="22" t="n">
        <f aca="false">G118*0.95</f>
        <v>300081250</v>
      </c>
      <c r="I118" s="22" t="n">
        <f aca="false">H118*0.95</f>
        <v>285077187.5</v>
      </c>
      <c r="J118" s="22" t="n">
        <f aca="false">I118*0.95</f>
        <v>270823328.125</v>
      </c>
      <c r="K118" s="22" t="n">
        <f aca="false">J118*0.95</f>
        <v>257282161.71875</v>
      </c>
      <c r="L118" s="22" t="n">
        <f aca="false">K118*0.95</f>
        <v>244418053.632812</v>
      </c>
      <c r="M118" s="22" t="n">
        <f aca="false">L118*0.95</f>
        <v>232197150.951172</v>
      </c>
      <c r="N118" s="22" t="n">
        <f aca="false">M118*0.95</f>
        <v>220587293.403613</v>
      </c>
      <c r="O118" s="22" t="n">
        <f aca="false">N118*0.95</f>
        <v>209557928.733433</v>
      </c>
      <c r="P118" s="22" t="n">
        <f aca="false">O118*0.95</f>
        <v>199080032.296761</v>
      </c>
      <c r="Q118" s="22" t="n">
        <f aca="false">P118*0.95</f>
        <v>189126030.681923</v>
      </c>
      <c r="R118" s="22" t="n">
        <f aca="false">Q118*0.95</f>
        <v>179669729.147827</v>
      </c>
      <c r="S118" s="22" t="n">
        <f aca="false">R118*0.95</f>
        <v>170686242.690435</v>
      </c>
      <c r="T118" s="22" t="n">
        <f aca="false">S118*0.95</f>
        <v>162151930.555914</v>
      </c>
      <c r="U118" s="22" t="n">
        <f aca="false">T118*0.95</f>
        <v>154044334.028118</v>
      </c>
      <c r="V118" s="22" t="n">
        <f aca="false">U118*0.95</f>
        <v>146342117.326712</v>
      </c>
      <c r="W118" s="22" t="n">
        <f aca="false">V118*0.95</f>
        <v>139025011.460376</v>
      </c>
      <c r="X118" s="22" t="n">
        <f aca="false">W118*0.95</f>
        <v>132073760.887358</v>
      </c>
      <c r="Y118" s="22" t="n">
        <f aca="false">X118*0.95</f>
        <v>125470072.84299</v>
      </c>
    </row>
    <row r="119" customFormat="false" ht="15" hidden="false" customHeight="false" outlineLevel="0" collapsed="false">
      <c r="B119" s="0" t="str">
        <f aca="false">C119&amp;D119</f>
        <v>YamahaMT-10</v>
      </c>
      <c r="C119" s="0" t="s">
        <v>2304</v>
      </c>
      <c r="D119" s="0" t="s">
        <v>2522</v>
      </c>
      <c r="E119" s="22" t="n">
        <v>739000000</v>
      </c>
      <c r="F119" s="22" t="n">
        <f aca="false">E119*0.95</f>
        <v>702050000</v>
      </c>
      <c r="G119" s="22" t="n">
        <f aca="false">F119*0.95</f>
        <v>666947500</v>
      </c>
      <c r="H119" s="22" t="n">
        <f aca="false">G119*0.95</f>
        <v>633600125</v>
      </c>
      <c r="I119" s="22" t="n">
        <f aca="false">H119*0.95</f>
        <v>601920118.75</v>
      </c>
      <c r="J119" s="22" t="n">
        <f aca="false">I119*0.95</f>
        <v>571824112.8125</v>
      </c>
      <c r="K119" s="22" t="n">
        <f aca="false">J119*0.95</f>
        <v>543232907.171875</v>
      </c>
      <c r="L119" s="22" t="n">
        <f aca="false">K119*0.95</f>
        <v>516071261.813281</v>
      </c>
      <c r="M119" s="22" t="n">
        <f aca="false">L119*0.95</f>
        <v>490267698.722617</v>
      </c>
      <c r="N119" s="22" t="n">
        <f aca="false">M119*0.95</f>
        <v>465754313.786486</v>
      </c>
      <c r="O119" s="22" t="n">
        <f aca="false">N119*0.95</f>
        <v>442466598.097162</v>
      </c>
      <c r="P119" s="22" t="n">
        <f aca="false">O119*0.95</f>
        <v>420343268.192304</v>
      </c>
      <c r="Q119" s="22" t="n">
        <f aca="false">P119*0.95</f>
        <v>399326104.782689</v>
      </c>
      <c r="R119" s="22" t="n">
        <f aca="false">Q119*0.95</f>
        <v>379359799.543554</v>
      </c>
      <c r="S119" s="22" t="n">
        <f aca="false">R119*0.95</f>
        <v>360391809.566376</v>
      </c>
      <c r="T119" s="22" t="n">
        <f aca="false">S119*0.95</f>
        <v>342372219.088058</v>
      </c>
      <c r="U119" s="22" t="n">
        <f aca="false">T119*0.95</f>
        <v>325253608.133655</v>
      </c>
      <c r="V119" s="22" t="n">
        <f aca="false">U119*0.95</f>
        <v>308990927.726972</v>
      </c>
      <c r="W119" s="22" t="n">
        <f aca="false">V119*0.95</f>
        <v>293541381.340623</v>
      </c>
      <c r="X119" s="22" t="n">
        <f aca="false">W119*0.95</f>
        <v>278864312.273592</v>
      </c>
      <c r="Y119" s="22" t="n">
        <f aca="false">X119*0.95</f>
        <v>264921096.659913</v>
      </c>
    </row>
    <row r="120" customFormat="false" ht="15" hidden="false" customHeight="false" outlineLevel="0" collapsed="false">
      <c r="B120" s="0" t="str">
        <f aca="false">C120&amp;D120</f>
        <v>YamahaNM-X</v>
      </c>
      <c r="C120" s="0" t="s">
        <v>2304</v>
      </c>
      <c r="D120" s="0" t="s">
        <v>2524</v>
      </c>
      <c r="E120" s="22" t="n">
        <v>82000000</v>
      </c>
      <c r="F120" s="22" t="n">
        <f aca="false">E120*0.95</f>
        <v>77900000</v>
      </c>
      <c r="G120" s="22" t="n">
        <f aca="false">F120*0.95</f>
        <v>74005000</v>
      </c>
      <c r="H120" s="22" t="n">
        <f aca="false">G120*0.95</f>
        <v>70304750</v>
      </c>
      <c r="I120" s="22" t="n">
        <f aca="false">H120*0.95</f>
        <v>66789512.5</v>
      </c>
      <c r="J120" s="22" t="n">
        <f aca="false">I120*0.95</f>
        <v>63450036.875</v>
      </c>
      <c r="K120" s="22" t="n">
        <f aca="false">J120*0.95</f>
        <v>60277535.03125</v>
      </c>
      <c r="L120" s="22" t="n">
        <f aca="false">K120*0.95</f>
        <v>57263658.2796875</v>
      </c>
      <c r="M120" s="22" t="n">
        <f aca="false">L120*0.95</f>
        <v>54400475.3657031</v>
      </c>
      <c r="N120" s="22" t="n">
        <f aca="false">M120*0.95</f>
        <v>51680451.597418</v>
      </c>
      <c r="O120" s="22" t="n">
        <f aca="false">N120*0.95</f>
        <v>49096429.0175471</v>
      </c>
      <c r="P120" s="22" t="n">
        <f aca="false">O120*0.95</f>
        <v>46641607.5666697</v>
      </c>
      <c r="Q120" s="22" t="n">
        <f aca="false">P120*0.95</f>
        <v>44309527.1883362</v>
      </c>
      <c r="R120" s="22" t="n">
        <f aca="false">Q120*0.95</f>
        <v>42094050.8289194</v>
      </c>
      <c r="S120" s="22" t="n">
        <f aca="false">R120*0.95</f>
        <v>39989348.2874734</v>
      </c>
      <c r="T120" s="22" t="n">
        <f aca="false">S120*0.95</f>
        <v>37989880.8730998</v>
      </c>
      <c r="U120" s="22" t="n">
        <f aca="false">T120*0.95</f>
        <v>36090386.8294448</v>
      </c>
      <c r="V120" s="22" t="n">
        <f aca="false">U120*0.95</f>
        <v>34285867.4879725</v>
      </c>
      <c r="W120" s="22" t="n">
        <f aca="false">V120*0.95</f>
        <v>32571574.1135739</v>
      </c>
      <c r="X120" s="22" t="n">
        <f aca="false">W120*0.95</f>
        <v>30942995.4078952</v>
      </c>
      <c r="Y120" s="22" t="n">
        <f aca="false">X120*0.95</f>
        <v>29395845.6375004</v>
      </c>
    </row>
    <row r="121" customFormat="false" ht="15" hidden="false" customHeight="false" outlineLevel="0" collapsed="false">
      <c r="B121" s="0" t="str">
        <f aca="false">C121&amp;D121</f>
        <v>YamahaNozza</v>
      </c>
      <c r="C121" s="0" t="s">
        <v>2304</v>
      </c>
      <c r="D121" s="0" t="s">
        <v>2526</v>
      </c>
      <c r="E121" s="22" t="n">
        <v>43000000</v>
      </c>
      <c r="F121" s="22" t="n">
        <f aca="false">E121*0.95</f>
        <v>40850000</v>
      </c>
      <c r="G121" s="22" t="n">
        <f aca="false">F121*0.95</f>
        <v>38807500</v>
      </c>
      <c r="H121" s="22" t="n">
        <f aca="false">G121*0.95</f>
        <v>36867125</v>
      </c>
      <c r="I121" s="22" t="n">
        <f aca="false">H121*0.95</f>
        <v>35023768.75</v>
      </c>
      <c r="J121" s="22" t="n">
        <f aca="false">I121*0.95</f>
        <v>33272580.3125</v>
      </c>
      <c r="K121" s="22" t="n">
        <f aca="false">J121*0.95</f>
        <v>31608951.296875</v>
      </c>
      <c r="L121" s="22" t="n">
        <f aca="false">K121*0.95</f>
        <v>30028503.7320312</v>
      </c>
      <c r="M121" s="22" t="n">
        <f aca="false">L121*0.95</f>
        <v>28527078.5454297</v>
      </c>
      <c r="N121" s="22" t="n">
        <f aca="false">M121*0.95</f>
        <v>27100724.6181582</v>
      </c>
      <c r="O121" s="22" t="n">
        <f aca="false">N121*0.95</f>
        <v>25745688.3872503</v>
      </c>
      <c r="P121" s="22" t="n">
        <f aca="false">O121*0.95</f>
        <v>24458403.9678878</v>
      </c>
      <c r="Q121" s="22" t="n">
        <f aca="false">P121*0.95</f>
        <v>23235483.7694934</v>
      </c>
      <c r="R121" s="22" t="n">
        <f aca="false">Q121*0.95</f>
        <v>22073709.5810187</v>
      </c>
      <c r="S121" s="22" t="n">
        <f aca="false">R121*0.95</f>
        <v>20970024.1019678</v>
      </c>
      <c r="T121" s="22" t="n">
        <f aca="false">S121*0.95</f>
        <v>19921522.8968694</v>
      </c>
      <c r="U121" s="22" t="n">
        <f aca="false">T121*0.95</f>
        <v>18925446.7520259</v>
      </c>
      <c r="V121" s="22" t="n">
        <f aca="false">U121*0.95</f>
        <v>17979174.4144246</v>
      </c>
      <c r="W121" s="22" t="n">
        <f aca="false">V121*0.95</f>
        <v>17080215.6937034</v>
      </c>
      <c r="X121" s="22" t="n">
        <f aca="false">W121*0.95</f>
        <v>16226204.9090182</v>
      </c>
      <c r="Y121" s="22" t="n">
        <f aca="false">X121*0.95</f>
        <v>15414894.6635673</v>
      </c>
    </row>
    <row r="122" customFormat="false" ht="15" hidden="false" customHeight="false" outlineLevel="0" collapsed="false">
      <c r="B122" s="0" t="str">
        <f aca="false">C122&amp;D122</f>
        <v>YamahaNVX</v>
      </c>
      <c r="C122" s="0" t="s">
        <v>2304</v>
      </c>
      <c r="D122" s="0" t="s">
        <v>2528</v>
      </c>
      <c r="E122" s="22" t="n">
        <v>47000000</v>
      </c>
      <c r="F122" s="22" t="n">
        <f aca="false">E122*0.95</f>
        <v>44650000</v>
      </c>
      <c r="G122" s="22" t="n">
        <f aca="false">F122*0.95</f>
        <v>42417500</v>
      </c>
      <c r="H122" s="22" t="n">
        <f aca="false">G122*0.95</f>
        <v>40296625</v>
      </c>
      <c r="I122" s="22" t="n">
        <f aca="false">H122*0.95</f>
        <v>38281793.75</v>
      </c>
      <c r="J122" s="22" t="n">
        <f aca="false">I122*0.95</f>
        <v>36367704.0625</v>
      </c>
      <c r="K122" s="22" t="n">
        <f aca="false">J122*0.95</f>
        <v>34549318.859375</v>
      </c>
      <c r="L122" s="22" t="n">
        <f aca="false">K122*0.95</f>
        <v>32821852.9164062</v>
      </c>
      <c r="M122" s="22" t="n">
        <f aca="false">L122*0.95</f>
        <v>31180760.2705859</v>
      </c>
      <c r="N122" s="22" t="n">
        <f aca="false">M122*0.95</f>
        <v>29621722.2570566</v>
      </c>
      <c r="O122" s="22" t="n">
        <f aca="false">N122*0.95</f>
        <v>28140636.1442038</v>
      </c>
      <c r="P122" s="22" t="n">
        <f aca="false">O122*0.95</f>
        <v>26733604.3369936</v>
      </c>
      <c r="Q122" s="22" t="n">
        <f aca="false">P122*0.95</f>
        <v>25396924.1201439</v>
      </c>
      <c r="R122" s="22" t="n">
        <f aca="false">Q122*0.95</f>
        <v>24127077.9141367</v>
      </c>
      <c r="S122" s="22" t="n">
        <f aca="false">R122*0.95</f>
        <v>22920724.0184299</v>
      </c>
      <c r="T122" s="22" t="n">
        <f aca="false">S122*0.95</f>
        <v>21774687.8175084</v>
      </c>
      <c r="U122" s="22" t="n">
        <f aca="false">T122*0.95</f>
        <v>20685953.426633</v>
      </c>
      <c r="V122" s="22" t="n">
        <f aca="false">U122*0.95</f>
        <v>19651655.7553013</v>
      </c>
      <c r="W122" s="22" t="n">
        <f aca="false">V122*0.95</f>
        <v>18669072.9675363</v>
      </c>
      <c r="X122" s="22" t="n">
        <f aca="false">W122*0.95</f>
        <v>17735619.3191594</v>
      </c>
      <c r="Y122" s="22" t="n">
        <f aca="false">X122*0.95</f>
        <v>16848838.3532015</v>
      </c>
    </row>
    <row r="123" customFormat="false" ht="15" hidden="false" customHeight="false" outlineLevel="0" collapsed="false">
      <c r="B123" s="0" t="str">
        <f aca="false">C123&amp;D123</f>
        <v>YamahaR1</v>
      </c>
      <c r="C123" s="0" t="s">
        <v>2304</v>
      </c>
      <c r="D123" s="0" t="s">
        <v>2530</v>
      </c>
      <c r="E123" s="22" t="n">
        <v>736000000</v>
      </c>
      <c r="F123" s="22" t="n">
        <f aca="false">E123*0.95</f>
        <v>699200000</v>
      </c>
      <c r="G123" s="22" t="n">
        <f aca="false">F123*0.95</f>
        <v>664240000</v>
      </c>
      <c r="H123" s="22" t="n">
        <f aca="false">G123*0.95</f>
        <v>631028000</v>
      </c>
      <c r="I123" s="22" t="n">
        <f aca="false">H123*0.95</f>
        <v>599476600</v>
      </c>
      <c r="J123" s="22" t="n">
        <f aca="false">I123*0.95</f>
        <v>569502770</v>
      </c>
      <c r="K123" s="22" t="n">
        <f aca="false">J123*0.95</f>
        <v>541027631.5</v>
      </c>
      <c r="L123" s="22" t="n">
        <f aca="false">K123*0.95</f>
        <v>513976249.925</v>
      </c>
      <c r="M123" s="22" t="n">
        <f aca="false">L123*0.95</f>
        <v>488277437.42875</v>
      </c>
      <c r="N123" s="22" t="n">
        <f aca="false">M123*0.95</f>
        <v>463863565.557312</v>
      </c>
      <c r="O123" s="22" t="n">
        <f aca="false">N123*0.95</f>
        <v>440670387.279447</v>
      </c>
      <c r="P123" s="22" t="n">
        <f aca="false">O123*0.95</f>
        <v>418636867.915474</v>
      </c>
      <c r="Q123" s="22" t="n">
        <f aca="false">P123*0.95</f>
        <v>397705024.519701</v>
      </c>
      <c r="R123" s="22" t="n">
        <f aca="false">Q123*0.95</f>
        <v>377819773.293716</v>
      </c>
      <c r="S123" s="22" t="n">
        <f aca="false">R123*0.95</f>
        <v>358928784.62903</v>
      </c>
      <c r="T123" s="22" t="n">
        <f aca="false">S123*0.95</f>
        <v>340982345.397578</v>
      </c>
      <c r="U123" s="22" t="n">
        <f aca="false">T123*0.95</f>
        <v>323933228.127699</v>
      </c>
      <c r="V123" s="22" t="n">
        <f aca="false">U123*0.95</f>
        <v>307736566.721314</v>
      </c>
      <c r="W123" s="22" t="n">
        <f aca="false">V123*0.95</f>
        <v>292349738.385249</v>
      </c>
      <c r="X123" s="22" t="n">
        <f aca="false">W123*0.95</f>
        <v>277732251.465986</v>
      </c>
      <c r="Y123" s="22" t="n">
        <f aca="false">X123*0.95</f>
        <v>263845638.892687</v>
      </c>
    </row>
    <row r="124" customFormat="false" ht="15" hidden="false" customHeight="false" outlineLevel="0" collapsed="false">
      <c r="B124" s="0" t="str">
        <f aca="false">C124&amp;D124</f>
        <v>YamahaR15</v>
      </c>
      <c r="C124" s="0" t="s">
        <v>2304</v>
      </c>
      <c r="D124" s="0" t="s">
        <v>2532</v>
      </c>
      <c r="E124" s="22" t="n">
        <v>79000000</v>
      </c>
      <c r="F124" s="22" t="n">
        <f aca="false">E124*0.95</f>
        <v>75050000</v>
      </c>
      <c r="G124" s="22" t="n">
        <f aca="false">F124*0.95</f>
        <v>71297500</v>
      </c>
      <c r="H124" s="22" t="n">
        <f aca="false">G124*0.95</f>
        <v>67732625</v>
      </c>
      <c r="I124" s="22" t="n">
        <f aca="false">H124*0.95</f>
        <v>64345993.75</v>
      </c>
      <c r="J124" s="22" t="n">
        <f aca="false">I124*0.95</f>
        <v>61128694.0625</v>
      </c>
      <c r="K124" s="22" t="n">
        <f aca="false">J124*0.95</f>
        <v>58072259.359375</v>
      </c>
      <c r="L124" s="22" t="n">
        <f aca="false">K124*0.95</f>
        <v>55168646.3914063</v>
      </c>
      <c r="M124" s="22" t="n">
        <f aca="false">L124*0.95</f>
        <v>52410214.0718359</v>
      </c>
      <c r="N124" s="22" t="n">
        <f aca="false">M124*0.95</f>
        <v>49789703.3682441</v>
      </c>
      <c r="O124" s="22" t="n">
        <f aca="false">N124*0.95</f>
        <v>47300218.1998319</v>
      </c>
      <c r="P124" s="22" t="n">
        <f aca="false">O124*0.95</f>
        <v>44935207.2898403</v>
      </c>
      <c r="Q124" s="22" t="n">
        <f aca="false">P124*0.95</f>
        <v>42688446.9253483</v>
      </c>
      <c r="R124" s="22" t="n">
        <f aca="false">Q124*0.95</f>
        <v>40554024.5790809</v>
      </c>
      <c r="S124" s="22" t="n">
        <f aca="false">R124*0.95</f>
        <v>38526323.3501268</v>
      </c>
      <c r="T124" s="22" t="n">
        <f aca="false">S124*0.95</f>
        <v>36600007.1826205</v>
      </c>
      <c r="U124" s="22" t="n">
        <f aca="false">T124*0.95</f>
        <v>34770006.8234895</v>
      </c>
      <c r="V124" s="22" t="n">
        <f aca="false">U124*0.95</f>
        <v>33031506.482315</v>
      </c>
      <c r="W124" s="22" t="n">
        <f aca="false">V124*0.95</f>
        <v>31379931.1581992</v>
      </c>
      <c r="X124" s="22" t="n">
        <f aca="false">W124*0.95</f>
        <v>29810934.6002893</v>
      </c>
      <c r="Y124" s="22" t="n">
        <f aca="false">X124*0.95</f>
        <v>28320387.8702748</v>
      </c>
    </row>
    <row r="125" customFormat="false" ht="15" hidden="false" customHeight="false" outlineLevel="0" collapsed="false">
      <c r="B125" s="0" t="str">
        <f aca="false">C125&amp;D125</f>
        <v>YamahaR1M</v>
      </c>
      <c r="C125" s="0" t="s">
        <v>2304</v>
      </c>
      <c r="D125" s="0" t="s">
        <v>2534</v>
      </c>
      <c r="E125" s="22" t="n">
        <v>888000000</v>
      </c>
      <c r="F125" s="22" t="n">
        <f aca="false">E125*0.95</f>
        <v>843600000</v>
      </c>
      <c r="G125" s="22" t="n">
        <f aca="false">F125*0.95</f>
        <v>801420000</v>
      </c>
      <c r="H125" s="22" t="n">
        <f aca="false">G125*0.95</f>
        <v>761349000</v>
      </c>
      <c r="I125" s="22" t="n">
        <f aca="false">H125*0.95</f>
        <v>723281550</v>
      </c>
      <c r="J125" s="22" t="n">
        <f aca="false">I125*0.95</f>
        <v>687117472.5</v>
      </c>
      <c r="K125" s="22" t="n">
        <f aca="false">J125*0.95</f>
        <v>652761598.875</v>
      </c>
      <c r="L125" s="22" t="n">
        <f aca="false">K125*0.95</f>
        <v>620123518.93125</v>
      </c>
      <c r="M125" s="22" t="n">
        <f aca="false">L125*0.95</f>
        <v>589117342.984688</v>
      </c>
      <c r="N125" s="22" t="n">
        <f aca="false">M125*0.95</f>
        <v>559661475.835453</v>
      </c>
      <c r="O125" s="22" t="n">
        <f aca="false">N125*0.95</f>
        <v>531678402.04368</v>
      </c>
      <c r="P125" s="22" t="n">
        <f aca="false">O125*0.95</f>
        <v>505094481.941496</v>
      </c>
      <c r="Q125" s="22" t="n">
        <f aca="false">P125*0.95</f>
        <v>479839757.844422</v>
      </c>
      <c r="R125" s="22" t="n">
        <f aca="false">Q125*0.95</f>
        <v>455847769.9522</v>
      </c>
      <c r="S125" s="22" t="n">
        <f aca="false">R125*0.95</f>
        <v>433055381.45459</v>
      </c>
      <c r="T125" s="22" t="n">
        <f aca="false">S125*0.95</f>
        <v>411402612.381861</v>
      </c>
      <c r="U125" s="22" t="n">
        <f aca="false">T125*0.95</f>
        <v>390832481.762768</v>
      </c>
      <c r="V125" s="22" t="n">
        <f aca="false">U125*0.95</f>
        <v>371290857.674629</v>
      </c>
      <c r="W125" s="22" t="n">
        <f aca="false">V125*0.95</f>
        <v>352726314.790898</v>
      </c>
      <c r="X125" s="22" t="n">
        <f aca="false">W125*0.95</f>
        <v>335089999.051353</v>
      </c>
      <c r="Y125" s="22" t="n">
        <f aca="false">X125*0.95</f>
        <v>318335499.098785</v>
      </c>
    </row>
    <row r="126" customFormat="false" ht="15" hidden="false" customHeight="false" outlineLevel="0" collapsed="false">
      <c r="B126" s="0" t="str">
        <f aca="false">C126&amp;D126</f>
        <v>YamahaR25</v>
      </c>
      <c r="C126" s="0" t="s">
        <v>2304</v>
      </c>
      <c r="D126" s="0" t="s">
        <v>2536</v>
      </c>
      <c r="E126" s="22" t="n">
        <v>198000000</v>
      </c>
      <c r="F126" s="22" t="n">
        <f aca="false">E126*0.95</f>
        <v>188100000</v>
      </c>
      <c r="G126" s="22" t="n">
        <f aca="false">F126*0.95</f>
        <v>178695000</v>
      </c>
      <c r="H126" s="22" t="n">
        <f aca="false">G126*0.95</f>
        <v>169760250</v>
      </c>
      <c r="I126" s="22" t="n">
        <f aca="false">H126*0.95</f>
        <v>161272237.5</v>
      </c>
      <c r="J126" s="22" t="n">
        <f aca="false">I126*0.95</f>
        <v>153208625.625</v>
      </c>
      <c r="K126" s="22" t="n">
        <f aca="false">J126*0.95</f>
        <v>145548194.34375</v>
      </c>
      <c r="L126" s="22" t="n">
        <f aca="false">K126*0.95</f>
        <v>138270784.626563</v>
      </c>
      <c r="M126" s="22" t="n">
        <f aca="false">L126*0.95</f>
        <v>131357245.395234</v>
      </c>
      <c r="N126" s="22" t="n">
        <f aca="false">M126*0.95</f>
        <v>124789383.125473</v>
      </c>
      <c r="O126" s="22" t="n">
        <f aca="false">N126*0.95</f>
        <v>118549913.969199</v>
      </c>
      <c r="P126" s="22" t="n">
        <f aca="false">O126*0.95</f>
        <v>112622418.270739</v>
      </c>
      <c r="Q126" s="22" t="n">
        <f aca="false">P126*0.95</f>
        <v>106991297.357202</v>
      </c>
      <c r="R126" s="22" t="n">
        <f aca="false">Q126*0.95</f>
        <v>101641732.489342</v>
      </c>
      <c r="S126" s="22" t="n">
        <f aca="false">R126*0.95</f>
        <v>96559645.8648749</v>
      </c>
      <c r="T126" s="22" t="n">
        <f aca="false">S126*0.95</f>
        <v>91731663.5716312</v>
      </c>
      <c r="U126" s="22" t="n">
        <f aca="false">T126*0.95</f>
        <v>87145080.3930496</v>
      </c>
      <c r="V126" s="22" t="n">
        <f aca="false">U126*0.95</f>
        <v>82787826.3733971</v>
      </c>
      <c r="W126" s="22" t="n">
        <f aca="false">V126*0.95</f>
        <v>78648435.0547272</v>
      </c>
      <c r="X126" s="22" t="n">
        <f aca="false">W126*0.95</f>
        <v>74716013.3019909</v>
      </c>
      <c r="Y126" s="22" t="n">
        <f aca="false">X126*0.95</f>
        <v>70980212.6368913</v>
      </c>
    </row>
    <row r="127" customFormat="false" ht="15" hidden="false" customHeight="false" outlineLevel="0" collapsed="false">
      <c r="B127" s="0" t="str">
        <f aca="false">C127&amp;D127</f>
        <v>YamahaR3</v>
      </c>
      <c r="C127" s="0" t="s">
        <v>2304</v>
      </c>
      <c r="D127" s="0" t="s">
        <v>2538</v>
      </c>
      <c r="E127" s="22" t="n">
        <v>139000000</v>
      </c>
      <c r="F127" s="22" t="n">
        <f aca="false">E127*0.95</f>
        <v>132050000</v>
      </c>
      <c r="G127" s="22" t="n">
        <f aca="false">F127*0.95</f>
        <v>125447500</v>
      </c>
      <c r="H127" s="22" t="n">
        <f aca="false">G127*0.95</f>
        <v>119175125</v>
      </c>
      <c r="I127" s="22" t="n">
        <f aca="false">H127*0.95</f>
        <v>113216368.75</v>
      </c>
      <c r="J127" s="22" t="n">
        <f aca="false">I127*0.95</f>
        <v>107555550.3125</v>
      </c>
      <c r="K127" s="22" t="n">
        <f aca="false">J127*0.95</f>
        <v>102177772.796875</v>
      </c>
      <c r="L127" s="22" t="n">
        <f aca="false">K127*0.95</f>
        <v>97068884.1570312</v>
      </c>
      <c r="M127" s="22" t="n">
        <f aca="false">L127*0.95</f>
        <v>92215439.9491797</v>
      </c>
      <c r="N127" s="22" t="n">
        <f aca="false">M127*0.95</f>
        <v>87604667.9517207</v>
      </c>
      <c r="O127" s="22" t="n">
        <f aca="false">N127*0.95</f>
        <v>83224434.5541347</v>
      </c>
      <c r="P127" s="22" t="n">
        <f aca="false">O127*0.95</f>
        <v>79063212.8264279</v>
      </c>
      <c r="Q127" s="22" t="n">
        <f aca="false">P127*0.95</f>
        <v>75110052.1851065</v>
      </c>
      <c r="R127" s="22" t="n">
        <f aca="false">Q127*0.95</f>
        <v>71354549.5758512</v>
      </c>
      <c r="S127" s="22" t="n">
        <f aca="false">R127*0.95</f>
        <v>67786822.0970586</v>
      </c>
      <c r="T127" s="22" t="n">
        <f aca="false">S127*0.95</f>
        <v>64397480.9922057</v>
      </c>
      <c r="U127" s="22" t="n">
        <f aca="false">T127*0.95</f>
        <v>61177606.9425954</v>
      </c>
      <c r="V127" s="22" t="n">
        <f aca="false">U127*0.95</f>
        <v>58118726.5954656</v>
      </c>
      <c r="W127" s="22" t="n">
        <f aca="false">V127*0.95</f>
        <v>55212790.2656923</v>
      </c>
      <c r="X127" s="22" t="n">
        <f aca="false">W127*0.95</f>
        <v>52452150.7524077</v>
      </c>
      <c r="Y127" s="22" t="n">
        <f aca="false">X127*0.95</f>
        <v>49829543.2147873</v>
      </c>
    </row>
    <row r="128" customFormat="false" ht="15" hidden="false" customHeight="false" outlineLevel="0" collapsed="false">
      <c r="B128" s="0" t="str">
        <f aca="false">C128&amp;D128</f>
        <v>YamahaR6</v>
      </c>
      <c r="C128" s="0" t="s">
        <v>2304</v>
      </c>
      <c r="D128" s="0" t="s">
        <v>2540</v>
      </c>
      <c r="E128" s="22" t="n">
        <v>525000000</v>
      </c>
      <c r="F128" s="22" t="n">
        <f aca="false">E128*0.95</f>
        <v>498750000</v>
      </c>
      <c r="G128" s="22" t="n">
        <f aca="false">F128*0.95</f>
        <v>473812500</v>
      </c>
      <c r="H128" s="22" t="n">
        <f aca="false">G128*0.95</f>
        <v>450121875</v>
      </c>
      <c r="I128" s="22" t="n">
        <f aca="false">H128*0.95</f>
        <v>427615781.25</v>
      </c>
      <c r="J128" s="22" t="n">
        <f aca="false">I128*0.95</f>
        <v>406234992.1875</v>
      </c>
      <c r="K128" s="22" t="n">
        <f aca="false">J128*0.95</f>
        <v>385923242.578125</v>
      </c>
      <c r="L128" s="22" t="n">
        <f aca="false">K128*0.95</f>
        <v>366627080.449219</v>
      </c>
      <c r="M128" s="22" t="n">
        <f aca="false">L128*0.95</f>
        <v>348295726.426758</v>
      </c>
      <c r="N128" s="22" t="n">
        <f aca="false">M128*0.95</f>
        <v>330880940.10542</v>
      </c>
      <c r="O128" s="22" t="n">
        <f aca="false">N128*0.95</f>
        <v>314336893.100149</v>
      </c>
      <c r="P128" s="22" t="n">
        <f aca="false">O128*0.95</f>
        <v>298620048.445141</v>
      </c>
      <c r="Q128" s="22" t="n">
        <f aca="false">P128*0.95</f>
        <v>283689046.022884</v>
      </c>
      <c r="R128" s="22" t="n">
        <f aca="false">Q128*0.95</f>
        <v>269504593.72174</v>
      </c>
      <c r="S128" s="22" t="n">
        <f aca="false">R128*0.95</f>
        <v>256029364.035653</v>
      </c>
      <c r="T128" s="22" t="n">
        <f aca="false">S128*0.95</f>
        <v>243227895.83387</v>
      </c>
      <c r="U128" s="22" t="n">
        <f aca="false">T128*0.95</f>
        <v>231066501.042177</v>
      </c>
      <c r="V128" s="22" t="n">
        <f aca="false">U128*0.95</f>
        <v>219513175.990068</v>
      </c>
      <c r="W128" s="22" t="n">
        <f aca="false">V128*0.95</f>
        <v>208537517.190565</v>
      </c>
      <c r="X128" s="22" t="n">
        <f aca="false">W128*0.95</f>
        <v>198110641.331036</v>
      </c>
      <c r="Y128" s="22" t="n">
        <f aca="false">X128*0.95</f>
        <v>188205109.264485</v>
      </c>
    </row>
    <row r="129" customFormat="false" ht="15" hidden="false" customHeight="false" outlineLevel="0" collapsed="false">
      <c r="B129" s="0" t="str">
        <f aca="false">C129&amp;D129</f>
        <v>YamahaSirius</v>
      </c>
      <c r="C129" s="0" t="s">
        <v>2304</v>
      </c>
      <c r="D129" s="0" t="s">
        <v>2542</v>
      </c>
      <c r="E129" s="22" t="n">
        <v>20000000</v>
      </c>
      <c r="F129" s="22" t="n">
        <f aca="false">E129*0.95</f>
        <v>19000000</v>
      </c>
      <c r="G129" s="22" t="n">
        <f aca="false">F129*0.95</f>
        <v>18050000</v>
      </c>
      <c r="H129" s="22" t="n">
        <f aca="false">G129*0.95</f>
        <v>17147500</v>
      </c>
      <c r="I129" s="22" t="n">
        <f aca="false">H129*0.95</f>
        <v>16290125</v>
      </c>
      <c r="J129" s="22" t="n">
        <f aca="false">I129*0.95</f>
        <v>15475618.75</v>
      </c>
      <c r="K129" s="22" t="n">
        <f aca="false">J129*0.95</f>
        <v>14701837.8125</v>
      </c>
      <c r="L129" s="22" t="n">
        <f aca="false">K129*0.95</f>
        <v>13966745.921875</v>
      </c>
      <c r="M129" s="22" t="n">
        <f aca="false">L129*0.95</f>
        <v>13268408.6257813</v>
      </c>
      <c r="N129" s="22" t="n">
        <f aca="false">M129*0.95</f>
        <v>12604988.1944922</v>
      </c>
      <c r="O129" s="22" t="n">
        <f aca="false">N129*0.95</f>
        <v>11974738.7847676</v>
      </c>
      <c r="P129" s="22" t="n">
        <f aca="false">O129*0.95</f>
        <v>11376001.8455292</v>
      </c>
      <c r="Q129" s="22" t="n">
        <f aca="false">P129*0.95</f>
        <v>10807201.7532527</v>
      </c>
      <c r="R129" s="22" t="n">
        <f aca="false">Q129*0.95</f>
        <v>10266841.6655901</v>
      </c>
      <c r="S129" s="22" t="n">
        <f aca="false">R129*0.95</f>
        <v>9753499.58231059</v>
      </c>
      <c r="T129" s="22" t="n">
        <f aca="false">S129*0.95</f>
        <v>9265824.60319506</v>
      </c>
      <c r="U129" s="22" t="n">
        <f aca="false">T129*0.95</f>
        <v>8802533.37303531</v>
      </c>
      <c r="V129" s="22" t="n">
        <f aca="false">U129*0.95</f>
        <v>8362406.70438354</v>
      </c>
      <c r="W129" s="22" t="n">
        <f aca="false">V129*0.95</f>
        <v>7944286.36916437</v>
      </c>
      <c r="X129" s="22" t="n">
        <f aca="false">W129*0.95</f>
        <v>7547072.05070615</v>
      </c>
      <c r="Y129" s="22" t="n">
        <f aca="false">X129*0.95</f>
        <v>7169718.44817084</v>
      </c>
    </row>
    <row r="130" customFormat="false" ht="15" hidden="false" customHeight="false" outlineLevel="0" collapsed="false">
      <c r="B130" s="0" t="str">
        <f aca="false">C130&amp;D130</f>
        <v>YamahaTFX</v>
      </c>
      <c r="C130" s="0" t="s">
        <v>2304</v>
      </c>
      <c r="D130" s="0" t="s">
        <v>2544</v>
      </c>
      <c r="E130" s="22" t="n">
        <v>82900000</v>
      </c>
      <c r="F130" s="22" t="n">
        <f aca="false">E130*0.95</f>
        <v>78755000</v>
      </c>
      <c r="G130" s="22" t="n">
        <f aca="false">F130*0.95</f>
        <v>74817250</v>
      </c>
      <c r="H130" s="22" t="n">
        <f aca="false">G130*0.95</f>
        <v>71076387.5</v>
      </c>
      <c r="I130" s="22" t="n">
        <f aca="false">H130*0.95</f>
        <v>67522568.125</v>
      </c>
      <c r="J130" s="22" t="n">
        <f aca="false">I130*0.95</f>
        <v>64146439.71875</v>
      </c>
      <c r="K130" s="22" t="n">
        <f aca="false">J130*0.95</f>
        <v>60939117.7328125</v>
      </c>
      <c r="L130" s="22" t="n">
        <f aca="false">K130*0.95</f>
        <v>57892161.8461719</v>
      </c>
      <c r="M130" s="22" t="n">
        <f aca="false">L130*0.95</f>
        <v>54997553.7538633</v>
      </c>
      <c r="N130" s="22" t="n">
        <f aca="false">M130*0.95</f>
        <v>52247676.0661701</v>
      </c>
      <c r="O130" s="22" t="n">
        <f aca="false">N130*0.95</f>
        <v>49635292.2628616</v>
      </c>
      <c r="P130" s="22" t="n">
        <f aca="false">O130*0.95</f>
        <v>47153527.6497185</v>
      </c>
      <c r="Q130" s="22" t="n">
        <f aca="false">P130*0.95</f>
        <v>44795851.2672326</v>
      </c>
      <c r="R130" s="22" t="n">
        <f aca="false">Q130*0.95</f>
        <v>42556058.703871</v>
      </c>
      <c r="S130" s="22" t="n">
        <f aca="false">R130*0.95</f>
        <v>40428255.7686774</v>
      </c>
      <c r="T130" s="22" t="n">
        <f aca="false">S130*0.95</f>
        <v>38406842.9802435</v>
      </c>
      <c r="U130" s="22" t="n">
        <f aca="false">T130*0.95</f>
        <v>36486500.8312314</v>
      </c>
      <c r="V130" s="22" t="n">
        <f aca="false">U130*0.95</f>
        <v>34662175.7896698</v>
      </c>
      <c r="W130" s="22" t="n">
        <f aca="false">V130*0.95</f>
        <v>32929067.0001863</v>
      </c>
      <c r="X130" s="22" t="n">
        <f aca="false">W130*0.95</f>
        <v>31282613.650177</v>
      </c>
      <c r="Y130" s="22" t="n">
        <f aca="false">X130*0.95</f>
        <v>29718482.9676681</v>
      </c>
    </row>
    <row r="131" customFormat="false" ht="15" hidden="false" customHeight="false" outlineLevel="0" collapsed="false">
      <c r="B131" s="0" t="str">
        <f aca="false">C131&amp;D131</f>
        <v>YamahaTFX150</v>
      </c>
      <c r="C131" s="0" t="s">
        <v>2304</v>
      </c>
      <c r="D131" s="0" t="s">
        <v>2546</v>
      </c>
      <c r="E131" s="22" t="n">
        <v>82900000</v>
      </c>
      <c r="F131" s="22" t="n">
        <f aca="false">E131*0.95</f>
        <v>78755000</v>
      </c>
      <c r="G131" s="22" t="n">
        <f aca="false">F131*0.95</f>
        <v>74817250</v>
      </c>
      <c r="H131" s="22" t="n">
        <f aca="false">G131*0.95</f>
        <v>71076387.5</v>
      </c>
      <c r="I131" s="22" t="n">
        <f aca="false">H131*0.95</f>
        <v>67522568.125</v>
      </c>
      <c r="J131" s="22" t="n">
        <f aca="false">I131*0.95</f>
        <v>64146439.71875</v>
      </c>
      <c r="K131" s="22" t="n">
        <f aca="false">J131*0.95</f>
        <v>60939117.7328125</v>
      </c>
      <c r="L131" s="22" t="n">
        <f aca="false">K131*0.95</f>
        <v>57892161.8461719</v>
      </c>
      <c r="M131" s="22" t="n">
        <f aca="false">L131*0.95</f>
        <v>54997553.7538633</v>
      </c>
      <c r="N131" s="22" t="n">
        <f aca="false">M131*0.95</f>
        <v>52247676.0661701</v>
      </c>
      <c r="O131" s="22" t="n">
        <f aca="false">N131*0.95</f>
        <v>49635292.2628616</v>
      </c>
      <c r="P131" s="22" t="n">
        <f aca="false">O131*0.95</f>
        <v>47153527.6497185</v>
      </c>
      <c r="Q131" s="22" t="n">
        <f aca="false">P131*0.95</f>
        <v>44795851.2672326</v>
      </c>
      <c r="R131" s="22" t="n">
        <f aca="false">Q131*0.95</f>
        <v>42556058.703871</v>
      </c>
      <c r="S131" s="22" t="n">
        <f aca="false">R131*0.95</f>
        <v>40428255.7686774</v>
      </c>
      <c r="T131" s="22" t="n">
        <f aca="false">S131*0.95</f>
        <v>38406842.9802435</v>
      </c>
      <c r="U131" s="22" t="n">
        <f aca="false">T131*0.95</f>
        <v>36486500.8312314</v>
      </c>
      <c r="V131" s="22" t="n">
        <f aca="false">U131*0.95</f>
        <v>34662175.7896698</v>
      </c>
      <c r="W131" s="22" t="n">
        <f aca="false">V131*0.95</f>
        <v>32929067.0001863</v>
      </c>
      <c r="X131" s="22" t="n">
        <f aca="false">W131*0.95</f>
        <v>31282613.650177</v>
      </c>
      <c r="Y131" s="22" t="n">
        <f aca="false">X131*0.95</f>
        <v>29718482.9676681</v>
      </c>
    </row>
    <row r="132" customFormat="false" ht="15" hidden="false" customHeight="false" outlineLevel="0" collapsed="false">
      <c r="B132" s="0" t="str">
        <f aca="false">C132&amp;D132</f>
        <v>YamahaTwin</v>
      </c>
      <c r="C132" s="0" t="s">
        <v>2304</v>
      </c>
      <c r="D132" s="0" t="s">
        <v>2548</v>
      </c>
      <c r="E132" s="22" t="n">
        <v>1400000000</v>
      </c>
      <c r="F132" s="22" t="n">
        <f aca="false">E132*0.95</f>
        <v>1330000000</v>
      </c>
      <c r="G132" s="22" t="n">
        <f aca="false">F132*0.95</f>
        <v>1263500000</v>
      </c>
      <c r="H132" s="22" t="n">
        <f aca="false">G132*0.95</f>
        <v>1200325000</v>
      </c>
      <c r="I132" s="22" t="n">
        <f aca="false">H132*0.95</f>
        <v>1140308750</v>
      </c>
      <c r="J132" s="22" t="n">
        <f aca="false">I132*0.95</f>
        <v>1083293312.5</v>
      </c>
      <c r="K132" s="22" t="n">
        <f aca="false">J132*0.95</f>
        <v>1029128646.875</v>
      </c>
      <c r="L132" s="22" t="n">
        <f aca="false">K132*0.95</f>
        <v>977672214.53125</v>
      </c>
      <c r="M132" s="22" t="n">
        <f aca="false">L132*0.95</f>
        <v>928788603.804687</v>
      </c>
      <c r="N132" s="22" t="n">
        <f aca="false">M132*0.95</f>
        <v>882349173.614453</v>
      </c>
      <c r="O132" s="22" t="n">
        <f aca="false">N132*0.95</f>
        <v>838231714.93373</v>
      </c>
      <c r="P132" s="22" t="n">
        <f aca="false">O132*0.95</f>
        <v>796320129.187044</v>
      </c>
      <c r="Q132" s="22" t="n">
        <f aca="false">P132*0.95</f>
        <v>756504122.727692</v>
      </c>
      <c r="R132" s="22" t="n">
        <f aca="false">Q132*0.95</f>
        <v>718678916.591307</v>
      </c>
      <c r="S132" s="22" t="n">
        <f aca="false">R132*0.95</f>
        <v>682744970.761742</v>
      </c>
      <c r="T132" s="22" t="n">
        <f aca="false">S132*0.95</f>
        <v>648607722.223654</v>
      </c>
      <c r="U132" s="22" t="n">
        <f aca="false">T132*0.95</f>
        <v>616177336.112472</v>
      </c>
      <c r="V132" s="22" t="n">
        <f aca="false">U132*0.95</f>
        <v>585368469.306848</v>
      </c>
      <c r="W132" s="22" t="n">
        <f aca="false">V132*0.95</f>
        <v>556100045.841506</v>
      </c>
      <c r="X132" s="22" t="n">
        <f aca="false">W132*0.95</f>
        <v>528295043.54943</v>
      </c>
      <c r="Y132" s="22" t="n">
        <f aca="false">X132*0.95</f>
        <v>501880291.371959</v>
      </c>
    </row>
    <row r="133" customFormat="false" ht="15" hidden="false" customHeight="false" outlineLevel="0" collapsed="false">
      <c r="B133" s="0" t="str">
        <f aca="false">C133&amp;D133</f>
        <v>YamahaVmax</v>
      </c>
      <c r="C133" s="0" t="s">
        <v>2304</v>
      </c>
      <c r="D133" s="0" t="s">
        <v>2550</v>
      </c>
      <c r="E133" s="22" t="n">
        <v>820000000</v>
      </c>
      <c r="F133" s="22" t="n">
        <f aca="false">E133*0.95</f>
        <v>779000000</v>
      </c>
      <c r="G133" s="22" t="n">
        <f aca="false">F133*0.95</f>
        <v>740050000</v>
      </c>
      <c r="H133" s="22" t="n">
        <f aca="false">G133*0.95</f>
        <v>703047500</v>
      </c>
      <c r="I133" s="22" t="n">
        <f aca="false">H133*0.95</f>
        <v>667895125</v>
      </c>
      <c r="J133" s="22" t="n">
        <f aca="false">I133*0.95</f>
        <v>634500368.75</v>
      </c>
      <c r="K133" s="22" t="n">
        <f aca="false">J133*0.95</f>
        <v>602775350.3125</v>
      </c>
      <c r="L133" s="22" t="n">
        <f aca="false">K133*0.95</f>
        <v>572636582.796875</v>
      </c>
      <c r="M133" s="22" t="n">
        <f aca="false">L133*0.95</f>
        <v>544004753.657031</v>
      </c>
      <c r="N133" s="22" t="n">
        <f aca="false">M133*0.95</f>
        <v>516804515.97418</v>
      </c>
      <c r="O133" s="22" t="n">
        <f aca="false">N133*0.95</f>
        <v>490964290.175471</v>
      </c>
      <c r="P133" s="22" t="n">
        <f aca="false">O133*0.95</f>
        <v>466416075.666697</v>
      </c>
      <c r="Q133" s="22" t="n">
        <f aca="false">P133*0.95</f>
        <v>443095271.883362</v>
      </c>
      <c r="R133" s="22" t="n">
        <f aca="false">Q133*0.95</f>
        <v>420940508.289194</v>
      </c>
      <c r="S133" s="22" t="n">
        <f aca="false">R133*0.95</f>
        <v>399893482.874734</v>
      </c>
      <c r="T133" s="22" t="n">
        <f aca="false">S133*0.95</f>
        <v>379898808.730998</v>
      </c>
      <c r="U133" s="22" t="n">
        <f aca="false">T133*0.95</f>
        <v>360903868.294448</v>
      </c>
      <c r="V133" s="22" t="n">
        <f aca="false">U133*0.95</f>
        <v>342858674.879725</v>
      </c>
      <c r="W133" s="22" t="n">
        <f aca="false">V133*0.95</f>
        <v>325715741.135739</v>
      </c>
      <c r="X133" s="22" t="n">
        <f aca="false">W133*0.95</f>
        <v>309429954.078952</v>
      </c>
      <c r="Y133" s="22" t="n">
        <f aca="false">X133*0.95</f>
        <v>293958456.375004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U723"/>
  <sheetViews>
    <sheetView showFormulas="false" showGridLines="true" showRowColHeaders="true" showZeros="true" rightToLeft="false" tabSelected="false" showOutlineSymbols="true" defaultGridColor="true" view="normal" topLeftCell="A298" colorId="64" zoomScale="115" zoomScaleNormal="115" zoomScalePageLayoutView="100" workbookViewId="0">
      <selection pane="topLeft" activeCell="G325" activeCellId="1" sqref="W158:X158 G325"/>
    </sheetView>
  </sheetViews>
  <sheetFormatPr defaultColWidth="8.55078125" defaultRowHeight="15" zeroHeight="false" outlineLevelRow="0" outlineLevelCol="0"/>
  <cols>
    <col collapsed="false" customWidth="true" hidden="false" outlineLevel="0" max="2" min="2" style="0" width="13.43"/>
    <col collapsed="false" customWidth="true" hidden="false" outlineLevel="0" max="3" min="3" style="0" width="36.14"/>
    <col collapsed="false" customWidth="true" hidden="false" outlineLevel="0" max="6" min="4" style="0" width="13.43"/>
    <col collapsed="false" customWidth="true" hidden="false" outlineLevel="0" max="7" min="7" style="0" width="18.58"/>
    <col collapsed="false" customWidth="true" hidden="false" outlineLevel="0" max="9" min="8" style="0" width="17.58"/>
    <col collapsed="false" customWidth="true" hidden="false" outlineLevel="0" max="10" min="10" style="0" width="12.86"/>
    <col collapsed="false" customWidth="true" hidden="false" outlineLevel="0" max="11" min="11" style="0" width="14.86"/>
    <col collapsed="false" customWidth="true" hidden="false" outlineLevel="0" max="12" min="12" style="0" width="15.57"/>
    <col collapsed="false" customWidth="true" hidden="false" outlineLevel="0" max="13" min="13" style="0" width="13.14"/>
    <col collapsed="false" customWidth="true" hidden="false" outlineLevel="0" max="14" min="14" style="0" width="12.57"/>
    <col collapsed="false" customWidth="true" hidden="false" outlineLevel="0" max="16" min="15" style="0" width="9.14"/>
    <col collapsed="false" customWidth="true" hidden="false" outlineLevel="0" max="17" min="17" style="0" width="13.7"/>
    <col collapsed="false" customWidth="true" hidden="false" outlineLevel="0" max="24" min="18" style="0" width="9.14"/>
    <col collapsed="false" customWidth="true" hidden="false" outlineLevel="0" max="25" min="25" style="0" width="19.71"/>
    <col collapsed="false" customWidth="true" hidden="false" outlineLevel="0" max="26" min="26" style="0" width="14.15"/>
    <col collapsed="false" customWidth="true" hidden="false" outlineLevel="0" max="27" min="27" style="0" width="13.14"/>
    <col collapsed="false" customWidth="true" hidden="false" outlineLevel="0" max="30" min="28" style="0" width="14.43"/>
    <col collapsed="false" customWidth="true" hidden="false" outlineLevel="0" max="31" min="31" style="0" width="15.29"/>
    <col collapsed="false" customWidth="true" hidden="false" outlineLevel="0" max="33" min="32" style="0" width="9.14"/>
    <col collapsed="false" customWidth="true" hidden="false" outlineLevel="0" max="34" min="34" style="0" width="13.29"/>
    <col collapsed="false" customWidth="true" hidden="false" outlineLevel="0" max="38" min="35" style="0" width="9.14"/>
    <col collapsed="false" customWidth="true" hidden="false" outlineLevel="0" max="39" min="39" style="0" width="26"/>
    <col collapsed="false" customWidth="true" hidden="false" outlineLevel="0" max="41" min="40" style="0" width="9.14"/>
    <col collapsed="false" customWidth="true" hidden="false" outlineLevel="0" max="42" min="42" style="0" width="12.42"/>
    <col collapsed="false" customWidth="true" hidden="false" outlineLevel="0" max="43" min="43" style="0" width="25.29"/>
    <col collapsed="false" customWidth="true" hidden="false" outlineLevel="0" max="44" min="44" style="0" width="40.28"/>
  </cols>
  <sheetData>
    <row r="1" customFormat="false" ht="15" hidden="false" customHeight="false" outlineLevel="0" collapsed="false">
      <c r="A1" s="5"/>
      <c r="B1" s="0" t="s">
        <v>59</v>
      </c>
      <c r="C1" s="6"/>
      <c r="D1" s="6"/>
    </row>
    <row r="2" customFormat="false" ht="15" hidden="false" customHeight="false" outlineLevel="0" collapsed="false">
      <c r="AE2" s="7" t="n">
        <v>400000000</v>
      </c>
      <c r="AF2" s="8" t="n">
        <v>0.0005</v>
      </c>
      <c r="AK2" s="0" t="n">
        <v>1.5</v>
      </c>
      <c r="AM2" s="7" t="n">
        <v>2000000000</v>
      </c>
      <c r="AN2" s="8" t="n">
        <v>0.003</v>
      </c>
      <c r="AO2" s="7" t="n">
        <v>15</v>
      </c>
      <c r="AP2" s="8"/>
      <c r="AQ2" s="8"/>
    </row>
    <row r="3" customFormat="false" ht="15" hidden="false" customHeight="false" outlineLevel="0" collapsed="false">
      <c r="A3" s="5" t="n">
        <v>1</v>
      </c>
      <c r="B3" s="5" t="n">
        <v>2</v>
      </c>
      <c r="C3" s="9" t="s">
        <v>60</v>
      </c>
      <c r="D3" s="9" t="s">
        <v>61</v>
      </c>
      <c r="E3" s="9" t="s">
        <v>62</v>
      </c>
      <c r="F3" s="9" t="s">
        <v>63</v>
      </c>
      <c r="G3" s="9" t="s">
        <v>64</v>
      </c>
      <c r="H3" s="9" t="s">
        <v>65</v>
      </c>
      <c r="I3" s="9" t="s">
        <v>66</v>
      </c>
      <c r="J3" s="9" t="s">
        <v>67</v>
      </c>
      <c r="K3" s="9" t="s">
        <v>68</v>
      </c>
      <c r="L3" s="9" t="s">
        <v>69</v>
      </c>
      <c r="M3" s="9" t="s">
        <v>70</v>
      </c>
      <c r="N3" s="9" t="s">
        <v>71</v>
      </c>
      <c r="O3" s="10" t="s">
        <v>72</v>
      </c>
      <c r="P3" s="10" t="s">
        <v>73</v>
      </c>
      <c r="Q3" s="10" t="s">
        <v>74</v>
      </c>
      <c r="R3" s="10" t="s">
        <v>75</v>
      </c>
      <c r="S3" s="10" t="s">
        <v>76</v>
      </c>
      <c r="T3" s="10" t="s">
        <v>77</v>
      </c>
      <c r="U3" s="10" t="s">
        <v>78</v>
      </c>
      <c r="V3" s="10" t="s">
        <v>79</v>
      </c>
      <c r="W3" s="10" t="s">
        <v>80</v>
      </c>
      <c r="X3" s="10" t="s">
        <v>81</v>
      </c>
      <c r="Y3" s="11" t="s">
        <v>82</v>
      </c>
      <c r="Z3" s="12" t="s">
        <v>83</v>
      </c>
      <c r="AA3" s="12" t="s">
        <v>84</v>
      </c>
      <c r="AB3" s="12" t="s">
        <v>85</v>
      </c>
      <c r="AC3" s="12" t="s">
        <v>86</v>
      </c>
      <c r="AD3" s="13" t="s">
        <v>87</v>
      </c>
      <c r="AE3" s="14" t="s">
        <v>88</v>
      </c>
      <c r="AF3" s="15" t="s">
        <v>72</v>
      </c>
      <c r="AG3" s="15" t="s">
        <v>73</v>
      </c>
      <c r="AH3" s="15" t="s">
        <v>74</v>
      </c>
      <c r="AI3" s="15" t="s">
        <v>75</v>
      </c>
      <c r="AJ3" s="16" t="s">
        <v>76</v>
      </c>
      <c r="AK3" s="16" t="s">
        <v>77</v>
      </c>
      <c r="AL3" s="15" t="s">
        <v>78</v>
      </c>
      <c r="AM3" s="15" t="s">
        <v>79</v>
      </c>
      <c r="AN3" s="15" t="s">
        <v>81</v>
      </c>
      <c r="AO3" s="15" t="s">
        <v>80</v>
      </c>
      <c r="AP3" s="17" t="s">
        <v>89</v>
      </c>
      <c r="AQ3" s="18" t="s">
        <v>90</v>
      </c>
      <c r="AR3" s="19" t="s">
        <v>91</v>
      </c>
    </row>
    <row r="4" customFormat="false" ht="15" hidden="false" customHeight="false" outlineLevel="0" collapsed="false">
      <c r="A4" s="20" t="s">
        <v>92</v>
      </c>
      <c r="B4" s="20" t="s">
        <v>93</v>
      </c>
      <c r="C4" s="21" t="s">
        <v>94</v>
      </c>
      <c r="D4" s="21" t="s">
        <v>95</v>
      </c>
      <c r="E4" s="21" t="s">
        <v>96</v>
      </c>
      <c r="F4" s="21" t="s">
        <v>97</v>
      </c>
      <c r="G4" s="22" t="n">
        <v>390000000</v>
      </c>
      <c r="H4" s="22" t="n">
        <v>100000000</v>
      </c>
      <c r="I4" s="22" t="n">
        <v>0</v>
      </c>
      <c r="J4" s="0" t="n">
        <v>2020</v>
      </c>
      <c r="K4" s="23" t="n">
        <v>43831</v>
      </c>
      <c r="L4" s="23" t="n">
        <v>43831</v>
      </c>
      <c r="M4" s="23" t="n">
        <v>43831</v>
      </c>
      <c r="N4" s="23" t="n">
        <v>44196</v>
      </c>
      <c r="O4" s="24" t="s">
        <v>98</v>
      </c>
      <c r="P4" s="24" t="s">
        <v>98</v>
      </c>
      <c r="Q4" s="22" t="s">
        <v>99</v>
      </c>
      <c r="R4" s="24" t="s">
        <v>98</v>
      </c>
      <c r="S4" s="24" t="s">
        <v>98</v>
      </c>
      <c r="T4" s="24" t="s">
        <v>98</v>
      </c>
      <c r="U4" s="24" t="s">
        <v>98</v>
      </c>
      <c r="V4" s="24" t="s">
        <v>98</v>
      </c>
      <c r="W4" s="24" t="s">
        <v>98</v>
      </c>
      <c r="X4" s="24" t="s">
        <v>98</v>
      </c>
      <c r="Y4" s="22" t="n">
        <v>500000</v>
      </c>
      <c r="Z4" s="23" t="n">
        <f aca="false">DATE(YEAR(M4)+1,MONTH(M4),DAY(M4))</f>
        <v>44197</v>
      </c>
      <c r="AA4" s="25" t="n">
        <f aca="false">IF(N4&lt;=Z4, VLOOKUP(DATEDIF(M4,N4,"m"),Parameters!$L$2:$M$6,2,1), 0)</f>
        <v>1</v>
      </c>
      <c r="AB4" s="0" t="n">
        <f aca="false">IF(D4="Trong nước", DATEDIF(DATE(YEAR(K4),MONTH(K4),1),DATE(YEAR(L4),MONTH(L4),1),"m"), DATEDIF(DATE(J4,1,1),DATE(YEAR(L4),MONTH(L4),1),"m"))</f>
        <v>0</v>
      </c>
      <c r="AC4" s="0" t="str">
        <f aca="false">VLOOKUP(AB4,Parameters!$A$2:$B$6,2,1)</f>
        <v>&lt;6</v>
      </c>
      <c r="AD4" s="26" t="n">
        <v>1</v>
      </c>
      <c r="AE4" s="27" t="n">
        <f aca="false">IF(G4&lt;=$AE$2,INDEX('Bieu phi VCX'!$D$8:$H$33,MATCH(C4,'Bieu phi VCX'!$A$8:$A$33,0),MATCH(AC4,'Bieu phi VCX'!$D$7:$H$7,)),INDEX('Bieu phi VCX'!$I$8:$M$33,MATCH(C4,'Bieu phi VCX'!$A$8:$A$33,0),MATCH(AC4,'Bieu phi VCX'!$I$7:$M$7,)))</f>
        <v>0.011</v>
      </c>
      <c r="AF4" s="27" t="n">
        <f aca="false">IF(O4="Y",$AF$2,0)</f>
        <v>0</v>
      </c>
      <c r="AG4" s="27" t="n">
        <f aca="false">IF(P4="Y", INDEX('Bieu phi VCX'!$P$8:$T$31,MATCH(C4,'Bieu phi VCX'!$A$8:$A$33,0),MATCH(AC4,'Bieu phi VCX'!$P$7:$T$7,0)), 0)</f>
        <v>0</v>
      </c>
      <c r="AH4" s="22" t="n">
        <f aca="false">VLOOKUP(Q4,Parameters!$F$2:$G$5,2,0)</f>
        <v>0</v>
      </c>
      <c r="AI4" s="27" t="n">
        <f aca="false">IF(R4="Y", INDEX('Bieu phi VCX'!$V$8:$Z$31,MATCH(C4,'Bieu phi VCX'!$A$8:$A$33,0),MATCH(AC4,'Bieu phi VCX'!$V$7:$Z$7,0)),0)</f>
        <v>0</v>
      </c>
      <c r="AJ4" s="27" t="n">
        <f aca="false">IF(S4="Y",INDEX('Bieu phi VCX'!$AG$8:$AI$31,MATCH(C4,'Bieu phi VCX'!$A$8:$A$33,0),MATCH(VLOOKUP(I4,Parameters!$I$2:$J$4,2),'Bieu phi VCX'!$AG$7:$AI$7,0))-AE4, 0)</f>
        <v>0</v>
      </c>
      <c r="AK4" s="0" t="n">
        <f aca="false">IF(T4="Y",$AK$2,1)</f>
        <v>1</v>
      </c>
      <c r="AL4" s="27" t="n">
        <f aca="false">IF(U4="Y", INDEX('Bieu phi VCX'!$AB$8:$AB$33,MATCH(C4,'Bieu phi VCX'!$A$8:$A$33,0),0),0)</f>
        <v>0</v>
      </c>
      <c r="AM4" s="27" t="n">
        <f aca="false">IF(V4="Y",IF(AB4&lt;120,IF(OR(C4='Bieu phi VCX'!$A$24,C4='Bieu phi VCX'!$A$25,C4='Bieu phi VCX'!$A$27),0.2%,IF(OR(AND(OR(E4="SEDAN",E4="HATCHBACK"),G4&gt;$AM$2),AND(OR(E4="SEDAN",E4="HATCHBACK"),F4="GERMANY")),INDEX('Bieu phi VCX'!$AC$8:$AC$33,MATCH(C4,'Bieu phi VCX'!$A$8:$A$33,0),0),INDEX('Bieu phi VCX'!$AD$8:$AD$33,MATCH(C4,'Bieu phi VCX'!$A$8:$A$33,0),0))),"NA"),0)</f>
        <v>0</v>
      </c>
      <c r="AN4" s="28" t="n">
        <f aca="false">IF(X4="Y",$AN$2,0)</f>
        <v>0</v>
      </c>
      <c r="AO4" s="29" t="n">
        <f aca="false">IF(W4="Y",IF(N4-M4&gt;$AO$2,1.5%*15/365,1.5%*(N4-M4)/365),0)</f>
        <v>0</v>
      </c>
      <c r="AP4" s="30" t="n">
        <f aca="false">IF(N4&lt;=Z4,VLOOKUP(DATEDIF(M4,N4,"m"),Parameters!$L$2:$M$6,2,1),(DATEDIF(M4,N4,"m")+1)/12)</f>
        <v>1</v>
      </c>
      <c r="AQ4" s="31" t="n">
        <f aca="false">(AK4*(SUM(AE4,AF4,AG4,AI4,AJ4,AL4,AM4,AN4)*H4+AH4)+AO4*H4)*AP4</f>
        <v>1100000</v>
      </c>
    </row>
    <row r="5" customFormat="false" ht="15" hidden="false" customHeight="false" outlineLevel="0" collapsed="false">
      <c r="A5" s="20"/>
      <c r="B5" s="20" t="s">
        <v>100</v>
      </c>
      <c r="C5" s="21" t="s">
        <v>94</v>
      </c>
      <c r="D5" s="21" t="s">
        <v>95</v>
      </c>
      <c r="E5" s="21" t="s">
        <v>96</v>
      </c>
      <c r="F5" s="21" t="s">
        <v>97</v>
      </c>
      <c r="G5" s="22" t="n">
        <v>390000000</v>
      </c>
      <c r="H5" s="22" t="n">
        <v>100000000</v>
      </c>
      <c r="I5" s="22" t="n">
        <v>0</v>
      </c>
      <c r="J5" s="0" t="n">
        <v>2017</v>
      </c>
      <c r="K5" s="23" t="n">
        <v>42736</v>
      </c>
      <c r="L5" s="23" t="n">
        <v>43831</v>
      </c>
      <c r="M5" s="23" t="n">
        <v>43831</v>
      </c>
      <c r="N5" s="23" t="n">
        <v>44196</v>
      </c>
      <c r="O5" s="24" t="s">
        <v>98</v>
      </c>
      <c r="P5" s="24" t="s">
        <v>98</v>
      </c>
      <c r="Q5" s="22" t="s">
        <v>99</v>
      </c>
      <c r="R5" s="24" t="s">
        <v>98</v>
      </c>
      <c r="S5" s="24" t="s">
        <v>98</v>
      </c>
      <c r="T5" s="24" t="s">
        <v>98</v>
      </c>
      <c r="U5" s="24" t="s">
        <v>98</v>
      </c>
      <c r="V5" s="24" t="s">
        <v>98</v>
      </c>
      <c r="W5" s="24" t="s">
        <v>98</v>
      </c>
      <c r="X5" s="24" t="s">
        <v>98</v>
      </c>
      <c r="Y5" s="22" t="n">
        <v>500000</v>
      </c>
      <c r="Z5" s="23" t="n">
        <f aca="false">DATE(YEAR(M5)+1,MONTH(M5),DAY(M5))</f>
        <v>44197</v>
      </c>
      <c r="AA5" s="25" t="n">
        <f aca="false">IF(N5&lt;=Z5, VLOOKUP(DATEDIF(M5,N5,"m"),Parameters!$L$2:$M$6,2,1), 0)</f>
        <v>1</v>
      </c>
      <c r="AB5" s="0" t="n">
        <f aca="false">IF(D5="Trong nước", DATEDIF(DATE(YEAR(K5),MONTH(K5),1),DATE(YEAR(L5),MONTH(L5),1),"m"), DATEDIF(DATE(J5,1,1),DATE(YEAR(L5),MONTH(L5),1),"m"))</f>
        <v>36</v>
      </c>
      <c r="AC5" s="0" t="str">
        <f aca="false">VLOOKUP(AB5,Parameters!$A$2:$B$6,2,1)</f>
        <v>36-72</v>
      </c>
      <c r="AD5" s="26" t="n">
        <v>1</v>
      </c>
      <c r="AE5" s="27" t="n">
        <f aca="false">IF(G5&lt;=$AE$2,INDEX('Bieu phi VCX'!$D$8:$H$33,MATCH(C5,'Bieu phi VCX'!$A$8:$A$33,0),MATCH(AC5,'Bieu phi VCX'!$D$7:$H$7,)),INDEX('Bieu phi VCX'!$I$8:$M$33,MATCH(C5,'Bieu phi VCX'!$A$8:$A$33,0),MATCH(AC5,'Bieu phi VCX'!$I$7:$M$7,)))</f>
        <v>0.012</v>
      </c>
      <c r="AF5" s="27" t="n">
        <f aca="false">IF(O5="Y",$AF$2,0)</f>
        <v>0</v>
      </c>
      <c r="AG5" s="27" t="n">
        <f aca="false">IF(P5="Y", INDEX('Bieu phi VCX'!$P$8:$T$31,MATCH(C5,'Bieu phi VCX'!$A$8:$A$33,0),MATCH(AC5,'Bieu phi VCX'!$P$7:$T$7,0)), 0)</f>
        <v>0</v>
      </c>
      <c r="AH5" s="22" t="n">
        <f aca="false">VLOOKUP(Q5,Parameters!$F$2:$G$5,2,0)</f>
        <v>0</v>
      </c>
      <c r="AI5" s="27" t="n">
        <f aca="false">IF(R5="Y", INDEX('Bieu phi VCX'!$V$8:$Z$31,MATCH(C5,'Bieu phi VCX'!$A$8:$A$33,0),MATCH(AC5,'Bieu phi VCX'!$V$7:$Z$7,0)),0)</f>
        <v>0</v>
      </c>
      <c r="AJ5" s="27" t="n">
        <f aca="false">IF(S5="Y",INDEX('Bieu phi VCX'!$AG$8:$AI$31,MATCH(C5,'Bieu phi VCX'!$A$8:$A$33,0),MATCH(VLOOKUP(I5,Parameters!$I$2:$J$4,2),'Bieu phi VCX'!$AG$7:$AI$7,0))-AE5, 0)</f>
        <v>0</v>
      </c>
      <c r="AK5" s="0" t="n">
        <f aca="false">IF(T5="Y",$AK$2,1)</f>
        <v>1</v>
      </c>
      <c r="AL5" s="27" t="n">
        <f aca="false">IF(U5="Y", INDEX('Bieu phi VCX'!$AB$8:$AB$33,MATCH(C5,'Bieu phi VCX'!$A$8:$A$33,0),0),0)</f>
        <v>0</v>
      </c>
      <c r="AM5" s="27" t="n">
        <f aca="false">IF(V5="Y",IF(AB5&lt;120,IF(OR(C5='Bieu phi VCX'!$A$24,C5='Bieu phi VCX'!$A$25,C5='Bieu phi VCX'!$A$27),0.2%,IF(OR(AND(OR(E5="SEDAN",E5="HATCHBACK"),G5&gt;$AM$2),AND(OR(E5="SEDAN",E5="HATCHBACK"),F5="GERMANY")),INDEX('Bieu phi VCX'!$AC$8:$AC$33,MATCH(C5,'Bieu phi VCX'!$A$8:$A$33,0),0),INDEX('Bieu phi VCX'!$AD$8:$AD$33,MATCH(C5,'Bieu phi VCX'!$A$8:$A$33,0),0))),"NA"),0)</f>
        <v>0</v>
      </c>
      <c r="AN5" s="28" t="n">
        <f aca="false">IF(X5="Y",$AN$2,0)</f>
        <v>0</v>
      </c>
      <c r="AO5" s="29" t="n">
        <f aca="false">IF(W5="Y",IF(N5-M5&gt;$AO$2,1.5%*15/365,1.5%*(N5-M5)/365),0)</f>
        <v>0</v>
      </c>
      <c r="AP5" s="30" t="n">
        <f aca="false">IF(N5&lt;=Z5,VLOOKUP(DATEDIF(M5,N5,"m"),Parameters!$L$2:$M$6,2,1),(DATEDIF(M5,N5,"m")+1)/12)</f>
        <v>1</v>
      </c>
      <c r="AQ5" s="31" t="n">
        <f aca="false">(AK5*(SUM(AE5,AF5,AG5,AI5,AJ5,AL5,AM5,AN5)*H5+AH5)+AO5*H5)*AP5</f>
        <v>1200000</v>
      </c>
    </row>
    <row r="6" customFormat="false" ht="15" hidden="false" customHeight="false" outlineLevel="0" collapsed="false">
      <c r="A6" s="20"/>
      <c r="B6" s="20" t="s">
        <v>101</v>
      </c>
      <c r="C6" s="21" t="s">
        <v>94</v>
      </c>
      <c r="D6" s="21" t="s">
        <v>95</v>
      </c>
      <c r="E6" s="21" t="s">
        <v>96</v>
      </c>
      <c r="F6" s="21" t="s">
        <v>97</v>
      </c>
      <c r="G6" s="22" t="n">
        <v>390000000</v>
      </c>
      <c r="H6" s="22" t="n">
        <v>100000000</v>
      </c>
      <c r="I6" s="22" t="n">
        <v>0</v>
      </c>
      <c r="J6" s="0" t="n">
        <v>2014</v>
      </c>
      <c r="K6" s="23" t="n">
        <v>41640</v>
      </c>
      <c r="L6" s="23" t="n">
        <v>43831</v>
      </c>
      <c r="M6" s="23" t="n">
        <v>43831</v>
      </c>
      <c r="N6" s="23" t="n">
        <v>44196</v>
      </c>
      <c r="O6" s="24" t="s">
        <v>98</v>
      </c>
      <c r="P6" s="24" t="s">
        <v>98</v>
      </c>
      <c r="Q6" s="22" t="s">
        <v>99</v>
      </c>
      <c r="R6" s="24" t="s">
        <v>98</v>
      </c>
      <c r="S6" s="24" t="s">
        <v>98</v>
      </c>
      <c r="T6" s="24" t="s">
        <v>98</v>
      </c>
      <c r="U6" s="24" t="s">
        <v>98</v>
      </c>
      <c r="V6" s="24" t="s">
        <v>98</v>
      </c>
      <c r="W6" s="24" t="s">
        <v>98</v>
      </c>
      <c r="X6" s="24" t="s">
        <v>98</v>
      </c>
      <c r="Y6" s="22" t="n">
        <v>500000</v>
      </c>
      <c r="Z6" s="23" t="n">
        <f aca="false">DATE(YEAR(M6)+1,MONTH(M6),DAY(M6))</f>
        <v>44197</v>
      </c>
      <c r="AA6" s="25" t="n">
        <f aca="false">IF(N6&lt;=Z6, VLOOKUP(DATEDIF(M6,N6,"m"),Parameters!$L$2:$M$6,2,1), 0)</f>
        <v>1</v>
      </c>
      <c r="AB6" s="0" t="n">
        <f aca="false">IF(D6="Trong nước", DATEDIF(DATE(YEAR(K6),MONTH(K6),1),DATE(YEAR(L6),MONTH(L6),1),"m"), DATEDIF(DATE(J6,1,1),DATE(YEAR(L6),MONTH(L6),1),"m"))</f>
        <v>72</v>
      </c>
      <c r="AC6" s="0" t="str">
        <f aca="false">VLOOKUP(AB6,Parameters!$A$2:$B$6,2,1)</f>
        <v>72-120</v>
      </c>
      <c r="AD6" s="26" t="n">
        <v>1</v>
      </c>
      <c r="AE6" s="27" t="n">
        <f aca="false">IF(G6&lt;=$AE$2,INDEX('Bieu phi VCX'!$D$8:$H$33,MATCH(C6,'Bieu phi VCX'!$A$8:$A$33,0),MATCH(AC6,'Bieu phi VCX'!$D$7:$H$7,)),INDEX('Bieu phi VCX'!$I$8:$M$33,MATCH(C6,'Bieu phi VCX'!$A$8:$A$33,0),MATCH(AC6,'Bieu phi VCX'!$I$7:$M$7,)))</f>
        <v>0.014</v>
      </c>
      <c r="AF6" s="27" t="n">
        <f aca="false">IF(O6="Y",$AF$2,0)</f>
        <v>0</v>
      </c>
      <c r="AG6" s="27" t="n">
        <f aca="false">IF(P6="Y", INDEX('Bieu phi VCX'!$P$8:$T$31,MATCH(C6,'Bieu phi VCX'!$A$8:$A$33,0),MATCH(AC6,'Bieu phi VCX'!$P$7:$T$7,0)), 0)</f>
        <v>0</v>
      </c>
      <c r="AH6" s="22" t="n">
        <f aca="false">VLOOKUP(Q6,Parameters!$F$2:$G$5,2,0)</f>
        <v>0</v>
      </c>
      <c r="AI6" s="27" t="n">
        <f aca="false">IF(R6="Y", INDEX('Bieu phi VCX'!$V$8:$Z$31,MATCH(C6,'Bieu phi VCX'!$A$8:$A$33,0),MATCH(AC6,'Bieu phi VCX'!$V$7:$Z$7,0)),0)</f>
        <v>0</v>
      </c>
      <c r="AJ6" s="27" t="n">
        <f aca="false">IF(S6="Y",INDEX('Bieu phi VCX'!$AG$8:$AI$31,MATCH(C6,'Bieu phi VCX'!$A$8:$A$33,0),MATCH(VLOOKUP(I6,Parameters!$I$2:$J$4,2),'Bieu phi VCX'!$AG$7:$AI$7,0))-AE6, 0)</f>
        <v>0</v>
      </c>
      <c r="AK6" s="0" t="n">
        <f aca="false">IF(T6="Y",$AK$2,1)</f>
        <v>1</v>
      </c>
      <c r="AL6" s="27" t="n">
        <f aca="false">IF(U6="Y", INDEX('Bieu phi VCX'!$AB$8:$AB$33,MATCH(C6,'Bieu phi VCX'!$A$8:$A$33,0),0),0)</f>
        <v>0</v>
      </c>
      <c r="AM6" s="27" t="n">
        <f aca="false">IF(V6="Y",IF(AB6&lt;120,IF(OR(C6='Bieu phi VCX'!$A$24,C6='Bieu phi VCX'!$A$25,C6='Bieu phi VCX'!$A$27),0.2%,IF(OR(AND(OR(E6="SEDAN",E6="HATCHBACK"),G6&gt;$AM$2),AND(OR(E6="SEDAN",E6="HATCHBACK"),F6="GERMANY")),INDEX('Bieu phi VCX'!$AC$8:$AC$33,MATCH(C6,'Bieu phi VCX'!$A$8:$A$33,0),0),INDEX('Bieu phi VCX'!$AD$8:$AD$33,MATCH(C6,'Bieu phi VCX'!$A$8:$A$33,0),0))),"NA"),0)</f>
        <v>0</v>
      </c>
      <c r="AN6" s="28" t="n">
        <f aca="false">IF(X6="Y",$AN$2,0)</f>
        <v>0</v>
      </c>
      <c r="AO6" s="29" t="n">
        <f aca="false">IF(W6="Y",IF(N6-M6&gt;$AO$2,1.5%*15/365,1.5%*(N6-M6)/365),0)</f>
        <v>0</v>
      </c>
      <c r="AP6" s="30" t="n">
        <f aca="false">IF(N6&lt;=Z6,VLOOKUP(DATEDIF(M6,N6,"m"),Parameters!$L$2:$M$6,2,1),(DATEDIF(M6,N6,"m")+1)/12)</f>
        <v>1</v>
      </c>
      <c r="AQ6" s="31" t="n">
        <f aca="false">(AK6*(SUM(AE6,AF6,AG6,AI6,AJ6,AL6,AM6,AN6)*H6+AH6)+AO6*H6)*AP6</f>
        <v>1400000</v>
      </c>
    </row>
    <row r="7" customFormat="false" ht="15" hidden="false" customHeight="false" outlineLevel="0" collapsed="false">
      <c r="A7" s="20"/>
      <c r="B7" s="20" t="s">
        <v>102</v>
      </c>
      <c r="C7" s="21" t="s">
        <v>94</v>
      </c>
      <c r="D7" s="21" t="s">
        <v>95</v>
      </c>
      <c r="E7" s="21" t="s">
        <v>96</v>
      </c>
      <c r="F7" s="21" t="s">
        <v>97</v>
      </c>
      <c r="G7" s="22" t="n">
        <v>390000000</v>
      </c>
      <c r="H7" s="22" t="n">
        <v>100000000</v>
      </c>
      <c r="I7" s="22" t="n">
        <v>0</v>
      </c>
      <c r="J7" s="0" t="n">
        <v>2010</v>
      </c>
      <c r="K7" s="23" t="n">
        <v>40179</v>
      </c>
      <c r="L7" s="23" t="n">
        <v>43831</v>
      </c>
      <c r="M7" s="23" t="n">
        <v>43831</v>
      </c>
      <c r="N7" s="23" t="n">
        <v>44196</v>
      </c>
      <c r="O7" s="24" t="s">
        <v>98</v>
      </c>
      <c r="P7" s="24" t="s">
        <v>98</v>
      </c>
      <c r="Q7" s="22" t="s">
        <v>99</v>
      </c>
      <c r="R7" s="24" t="s">
        <v>98</v>
      </c>
      <c r="S7" s="24" t="s">
        <v>98</v>
      </c>
      <c r="T7" s="24" t="s">
        <v>98</v>
      </c>
      <c r="U7" s="24" t="s">
        <v>98</v>
      </c>
      <c r="V7" s="24" t="s">
        <v>98</v>
      </c>
      <c r="W7" s="24" t="s">
        <v>98</v>
      </c>
      <c r="X7" s="24" t="s">
        <v>98</v>
      </c>
      <c r="Y7" s="22" t="n">
        <v>500000</v>
      </c>
      <c r="Z7" s="23" t="n">
        <f aca="false">DATE(YEAR(M7)+1,MONTH(M7),DAY(M7))</f>
        <v>44197</v>
      </c>
      <c r="AA7" s="25" t="n">
        <f aca="false">IF(N7&lt;=Z7, VLOOKUP(DATEDIF(M7,N7,"m"),Parameters!$L$2:$M$6,2,1), 0)</f>
        <v>1</v>
      </c>
      <c r="AB7" s="0" t="n">
        <f aca="false">IF(D7="Trong nước", DATEDIF(DATE(YEAR(K7),MONTH(K7),1),DATE(YEAR(L7),MONTH(L7),1),"m"), DATEDIF(DATE(J7,1,1),DATE(YEAR(L7),MONTH(L7),1),"m"))</f>
        <v>120</v>
      </c>
      <c r="AC7" s="0" t="str">
        <f aca="false">VLOOKUP(AB7,Parameters!$A$2:$B$6,2,1)</f>
        <v>&gt;=120</v>
      </c>
      <c r="AD7" s="26" t="n">
        <v>1</v>
      </c>
      <c r="AE7" s="27" t="n">
        <f aca="false">IF(G7&lt;=$AE$2,INDEX('Bieu phi VCX'!$D$8:$H$33,MATCH(C7,'Bieu phi VCX'!$A$8:$A$33,0),MATCH(AC7,'Bieu phi VCX'!$D$7:$H$7,)),INDEX('Bieu phi VCX'!$I$8:$M$33,MATCH(C7,'Bieu phi VCX'!$A$8:$A$33,0),MATCH(AC7,'Bieu phi VCX'!$I$7:$M$7,)))</f>
        <v>0.018</v>
      </c>
      <c r="AF7" s="27" t="n">
        <f aca="false">IF(O7="Y",$AF$2,0)</f>
        <v>0</v>
      </c>
      <c r="AG7" s="27" t="n">
        <f aca="false">IF(P7="Y", INDEX('Bieu phi VCX'!$P$8:$T$31,MATCH(C7,'Bieu phi VCX'!$A$8:$A$33,0),MATCH(AC7,'Bieu phi VCX'!$P$7:$T$7,0)), 0)</f>
        <v>0</v>
      </c>
      <c r="AH7" s="22" t="n">
        <f aca="false">VLOOKUP(Q7,Parameters!$F$2:$G$5,2,0)</f>
        <v>0</v>
      </c>
      <c r="AI7" s="27" t="n">
        <f aca="false">IF(R7="Y", INDEX('Bieu phi VCX'!$V$8:$Z$31,MATCH(C7,'Bieu phi VCX'!$A$8:$A$33,0),MATCH(AC7,'Bieu phi VCX'!$V$7:$Z$7,0)),0)</f>
        <v>0</v>
      </c>
      <c r="AJ7" s="27" t="n">
        <f aca="false">IF(S7="Y",INDEX('Bieu phi VCX'!$AG$8:$AI$31,MATCH(C7,'Bieu phi VCX'!$A$8:$A$33,0),MATCH(VLOOKUP(I7,Parameters!$I$2:$J$4,2),'Bieu phi VCX'!$AG$7:$AI$7,0))-AE7, 0)</f>
        <v>0</v>
      </c>
      <c r="AK7" s="0" t="n">
        <f aca="false">IF(T7="Y",$AK$2,1)</f>
        <v>1</v>
      </c>
      <c r="AL7" s="27" t="n">
        <f aca="false">IF(U7="Y", INDEX('Bieu phi VCX'!$AB$8:$AB$33,MATCH(C7,'Bieu phi VCX'!$A$8:$A$33,0),0),0)</f>
        <v>0</v>
      </c>
      <c r="AM7" s="27" t="n">
        <f aca="false">IF(V7="Y",IF(AB7&lt;120,IF(OR(C7='Bieu phi VCX'!$A$24,C7='Bieu phi VCX'!$A$25,C7='Bieu phi VCX'!$A$27),0.2%,IF(OR(AND(OR(E7="SEDAN",E7="HATCHBACK"),G7&gt;$AM$2),AND(OR(E7="SEDAN",E7="HATCHBACK"),F7="GERMANY")),INDEX('Bieu phi VCX'!$AC$8:$AC$33,MATCH(C7,'Bieu phi VCX'!$A$8:$A$33,0),0),INDEX('Bieu phi VCX'!$AD$8:$AD$33,MATCH(C7,'Bieu phi VCX'!$A$8:$A$33,0),0))),"NA"),0)</f>
        <v>0</v>
      </c>
      <c r="AN7" s="28" t="n">
        <f aca="false">IF(X7="Y",$AN$2,0)</f>
        <v>0</v>
      </c>
      <c r="AO7" s="29" t="n">
        <f aca="false">IF(W7="Y",IF(N7-M7&gt;$AO$2,1.5%*15/365,1.5%*(N7-M7)/365),0)</f>
        <v>0</v>
      </c>
      <c r="AP7" s="30" t="n">
        <f aca="false">IF(N7&lt;=Z7,VLOOKUP(DATEDIF(M7,N7,"m"),Parameters!$L$2:$M$6,2,1),(DATEDIF(M7,N7,"m")+1)/12)</f>
        <v>1</v>
      </c>
      <c r="AQ7" s="31" t="n">
        <f aca="false">(AK7*(SUM(AE7,AF7,AG7,AI7,AJ7,AL7,AM7,AN7)*H7+AH7)+AO7*H7)*AP7</f>
        <v>1800000</v>
      </c>
    </row>
    <row r="8" customFormat="false" ht="15" hidden="false" customHeight="false" outlineLevel="0" collapsed="false">
      <c r="A8" s="20" t="s">
        <v>103</v>
      </c>
      <c r="B8" s="20" t="s">
        <v>93</v>
      </c>
      <c r="C8" s="21" t="s">
        <v>94</v>
      </c>
      <c r="D8" s="21" t="s">
        <v>95</v>
      </c>
      <c r="E8" s="21" t="s">
        <v>96</v>
      </c>
      <c r="F8" s="21" t="s">
        <v>97</v>
      </c>
      <c r="G8" s="22" t="n">
        <v>400000000</v>
      </c>
      <c r="H8" s="22" t="n">
        <v>400000000</v>
      </c>
      <c r="I8" s="22" t="n">
        <v>0</v>
      </c>
      <c r="J8" s="0" t="n">
        <v>2020</v>
      </c>
      <c r="K8" s="23" t="n">
        <v>43831</v>
      </c>
      <c r="L8" s="23" t="n">
        <v>43831</v>
      </c>
      <c r="M8" s="23" t="n">
        <v>43831</v>
      </c>
      <c r="N8" s="23" t="n">
        <v>44196</v>
      </c>
      <c r="O8" s="24" t="s">
        <v>98</v>
      </c>
      <c r="P8" s="24" t="s">
        <v>98</v>
      </c>
      <c r="Q8" s="22" t="s">
        <v>99</v>
      </c>
      <c r="R8" s="24" t="s">
        <v>98</v>
      </c>
      <c r="S8" s="24" t="s">
        <v>98</v>
      </c>
      <c r="T8" s="24" t="s">
        <v>98</v>
      </c>
      <c r="U8" s="24" t="s">
        <v>98</v>
      </c>
      <c r="V8" s="24" t="s">
        <v>98</v>
      </c>
      <c r="W8" s="24" t="s">
        <v>98</v>
      </c>
      <c r="X8" s="24" t="s">
        <v>98</v>
      </c>
      <c r="Y8" s="22" t="n">
        <v>500000</v>
      </c>
      <c r="Z8" s="23" t="n">
        <f aca="false">DATE(YEAR(M8)+1,MONTH(M8),DAY(M8))</f>
        <v>44197</v>
      </c>
      <c r="AA8" s="25" t="n">
        <f aca="false">IF(N8&lt;=Z8, VLOOKUP(DATEDIF(M8,N8,"m"),Parameters!$L$2:$M$6,2,1), 0)</f>
        <v>1</v>
      </c>
      <c r="AB8" s="0" t="n">
        <f aca="false">IF(D8="Trong nước", DATEDIF(DATE(YEAR(K8),MONTH(K8),1),DATE(YEAR(L8),MONTH(L8),1),"m"), DATEDIF(DATE(J8,1,1),DATE(YEAR(L8),MONTH(L8),1),"m"))</f>
        <v>0</v>
      </c>
      <c r="AC8" s="0" t="str">
        <f aca="false">VLOOKUP(AB8,Parameters!$A$2:$B$6,2,1)</f>
        <v>&lt;6</v>
      </c>
      <c r="AD8" s="26" t="n">
        <v>1</v>
      </c>
      <c r="AE8" s="27" t="n">
        <f aca="false">IF(G8&lt;=$AE$2,INDEX('Bieu phi VCX'!$D$8:$H$33,MATCH(C8,'Bieu phi VCX'!$A$8:$A$33,0),MATCH(AC8,'Bieu phi VCX'!$D$7:$H$7,)),INDEX('Bieu phi VCX'!$I$8:$M$33,MATCH(C8,'Bieu phi VCX'!$A$8:$A$33,0),MATCH(AC8,'Bieu phi VCX'!$I$7:$M$7,)))</f>
        <v>0.011</v>
      </c>
      <c r="AF8" s="27" t="n">
        <f aca="false">IF(O8="Y",$AF$2,0)</f>
        <v>0</v>
      </c>
      <c r="AG8" s="27" t="n">
        <f aca="false">IF(P8="Y", INDEX('Bieu phi VCX'!$P$8:$T$31,MATCH(C8,'Bieu phi VCX'!$A$8:$A$33,0),MATCH(AC8,'Bieu phi VCX'!$P$7:$T$7,0)), 0)</f>
        <v>0</v>
      </c>
      <c r="AH8" s="22" t="n">
        <f aca="false">VLOOKUP(Q8,Parameters!$F$2:$G$5,2,0)</f>
        <v>0</v>
      </c>
      <c r="AI8" s="27" t="n">
        <f aca="false">IF(R8="Y", INDEX('Bieu phi VCX'!$V$8:$Z$31,MATCH(C8,'Bieu phi VCX'!$A$8:$A$33,0),MATCH(AC8,'Bieu phi VCX'!$V$7:$Z$7,0)),0)</f>
        <v>0</v>
      </c>
      <c r="AJ8" s="27" t="n">
        <f aca="false">IF(S8="Y",INDEX('Bieu phi VCX'!$AG$8:$AI$31,MATCH(C8,'Bieu phi VCX'!$A$8:$A$33,0),MATCH(VLOOKUP(I8,Parameters!$I$2:$J$4,2),'Bieu phi VCX'!$AG$7:$AI$7,0))-AE8, 0)</f>
        <v>0</v>
      </c>
      <c r="AK8" s="0" t="n">
        <f aca="false">IF(T8="Y",$AK$2,1)</f>
        <v>1</v>
      </c>
      <c r="AL8" s="27" t="n">
        <f aca="false">IF(U8="Y", INDEX('Bieu phi VCX'!$AB$8:$AB$33,MATCH(C8,'Bieu phi VCX'!$A$8:$A$33,0),0),0)</f>
        <v>0</v>
      </c>
      <c r="AM8" s="27" t="n">
        <f aca="false">IF(V8="Y",IF(AB8&lt;120,IF(OR(C8='Bieu phi VCX'!$A$24,C8='Bieu phi VCX'!$A$25,C8='Bieu phi VCX'!$A$27),0.2%,IF(OR(AND(OR(E8="SEDAN",E8="HATCHBACK"),G8&gt;$AM$2),AND(OR(E8="SEDAN",E8="HATCHBACK"),F8="GERMANY")),INDEX('Bieu phi VCX'!$AC$8:$AC$33,MATCH(C8,'Bieu phi VCX'!$A$8:$A$33,0),0),INDEX('Bieu phi VCX'!$AD$8:$AD$33,MATCH(C8,'Bieu phi VCX'!$A$8:$A$33,0),0))),"NA"),0)</f>
        <v>0</v>
      </c>
      <c r="AN8" s="28" t="n">
        <f aca="false">IF(X8="Y",$AN$2,0)</f>
        <v>0</v>
      </c>
      <c r="AO8" s="29" t="n">
        <f aca="false">IF(W8="Y",IF(N8-M8&gt;$AO$2,1.5%*15/365,1.5%*(N8-M8)/365),0)</f>
        <v>0</v>
      </c>
      <c r="AP8" s="30" t="n">
        <f aca="false">IF(N8&lt;=Z8,VLOOKUP(DATEDIF(M8,N8,"m"),Parameters!$L$2:$M$6,2,1),(DATEDIF(M8,N8,"m")+1)/12)</f>
        <v>1</v>
      </c>
      <c r="AQ8" s="31" t="n">
        <f aca="false">(AK8*(SUM(AE8,AF8,AG8,AI8,AJ8,AL8,AM8,AN8)*H8+AH8)+AO8*H8)*AP8</f>
        <v>4400000</v>
      </c>
    </row>
    <row r="9" customFormat="false" ht="15" hidden="false" customHeight="false" outlineLevel="0" collapsed="false">
      <c r="A9" s="20"/>
      <c r="B9" s="20" t="s">
        <v>100</v>
      </c>
      <c r="C9" s="21" t="s">
        <v>94</v>
      </c>
      <c r="D9" s="21" t="s">
        <v>95</v>
      </c>
      <c r="E9" s="21" t="s">
        <v>96</v>
      </c>
      <c r="F9" s="21" t="s">
        <v>97</v>
      </c>
      <c r="G9" s="22" t="n">
        <v>400000000</v>
      </c>
      <c r="H9" s="22" t="n">
        <v>400000000</v>
      </c>
      <c r="I9" s="22" t="n">
        <v>0</v>
      </c>
      <c r="J9" s="0" t="n">
        <v>2017</v>
      </c>
      <c r="K9" s="23" t="n">
        <v>42736</v>
      </c>
      <c r="L9" s="23" t="n">
        <v>43831</v>
      </c>
      <c r="M9" s="23" t="n">
        <v>43831</v>
      </c>
      <c r="N9" s="23" t="n">
        <v>44196</v>
      </c>
      <c r="O9" s="24" t="s">
        <v>98</v>
      </c>
      <c r="P9" s="24" t="s">
        <v>98</v>
      </c>
      <c r="Q9" s="22" t="s">
        <v>99</v>
      </c>
      <c r="R9" s="24" t="s">
        <v>98</v>
      </c>
      <c r="S9" s="24" t="s">
        <v>98</v>
      </c>
      <c r="T9" s="24" t="s">
        <v>98</v>
      </c>
      <c r="U9" s="24" t="s">
        <v>98</v>
      </c>
      <c r="V9" s="24" t="s">
        <v>98</v>
      </c>
      <c r="W9" s="24" t="s">
        <v>98</v>
      </c>
      <c r="X9" s="24" t="s">
        <v>98</v>
      </c>
      <c r="Y9" s="22" t="n">
        <v>500000</v>
      </c>
      <c r="Z9" s="23" t="n">
        <f aca="false">DATE(YEAR(M9)+1,MONTH(M9),DAY(M9))</f>
        <v>44197</v>
      </c>
      <c r="AA9" s="25" t="n">
        <f aca="false">IF(N9&lt;=Z9, VLOOKUP(DATEDIF(M9,N9,"m"),Parameters!$L$2:$M$6,2,1), 0)</f>
        <v>1</v>
      </c>
      <c r="AB9" s="0" t="n">
        <f aca="false">IF(D9="Trong nước", DATEDIF(DATE(YEAR(K9),MONTH(K9),1),DATE(YEAR(L9),MONTH(L9),1),"m"), DATEDIF(DATE(J9,1,1),DATE(YEAR(L9),MONTH(L9),1),"m"))</f>
        <v>36</v>
      </c>
      <c r="AC9" s="0" t="str">
        <f aca="false">VLOOKUP(AB9,Parameters!$A$2:$B$6,2,1)</f>
        <v>36-72</v>
      </c>
      <c r="AD9" s="26" t="n">
        <v>1</v>
      </c>
      <c r="AE9" s="27" t="n">
        <f aca="false">IF(G9&lt;=$AE$2,INDEX('Bieu phi VCX'!$D$8:$H$33,MATCH(C9,'Bieu phi VCX'!$A$8:$A$33,0),MATCH(AC9,'Bieu phi VCX'!$D$7:$H$7,)),INDEX('Bieu phi VCX'!$I$8:$M$33,MATCH(C9,'Bieu phi VCX'!$A$8:$A$33,0),MATCH(AC9,'Bieu phi VCX'!$I$7:$M$7,)))</f>
        <v>0.012</v>
      </c>
      <c r="AF9" s="27" t="n">
        <f aca="false">IF(O9="Y",$AF$2,0)</f>
        <v>0</v>
      </c>
      <c r="AG9" s="27" t="n">
        <f aca="false">IF(P9="Y", INDEX('Bieu phi VCX'!$P$8:$T$31,MATCH(C9,'Bieu phi VCX'!$A$8:$A$33,0),MATCH(AC9,'Bieu phi VCX'!$P$7:$T$7,0)), 0)</f>
        <v>0</v>
      </c>
      <c r="AH9" s="22" t="n">
        <f aca="false">VLOOKUP(Q9,Parameters!$F$2:$G$5,2,0)</f>
        <v>0</v>
      </c>
      <c r="AI9" s="27" t="n">
        <f aca="false">IF(R9="Y", INDEX('Bieu phi VCX'!$V$8:$Z$31,MATCH(C9,'Bieu phi VCX'!$A$8:$A$33,0),MATCH(AC9,'Bieu phi VCX'!$V$7:$Z$7,0)),0)</f>
        <v>0</v>
      </c>
      <c r="AJ9" s="27" t="n">
        <f aca="false">IF(S9="Y",INDEX('Bieu phi VCX'!$AG$8:$AI$31,MATCH(C9,'Bieu phi VCX'!$A$8:$A$33,0),MATCH(VLOOKUP(I9,Parameters!$I$2:$J$4,2),'Bieu phi VCX'!$AG$7:$AI$7,0))-AE9, 0)</f>
        <v>0</v>
      </c>
      <c r="AK9" s="0" t="n">
        <f aca="false">IF(T9="Y",$AK$2,1)</f>
        <v>1</v>
      </c>
      <c r="AL9" s="27" t="n">
        <f aca="false">IF(U9="Y", INDEX('Bieu phi VCX'!$AB$8:$AB$33,MATCH(C9,'Bieu phi VCX'!$A$8:$A$33,0),0),0)</f>
        <v>0</v>
      </c>
      <c r="AM9" s="27" t="n">
        <f aca="false">IF(V9="Y",IF(AB9&lt;120,IF(OR(C9='Bieu phi VCX'!$A$24,C9='Bieu phi VCX'!$A$25,C9='Bieu phi VCX'!$A$27),0.2%,IF(OR(AND(OR(E9="SEDAN",E9="HATCHBACK"),G9&gt;$AM$2),AND(OR(E9="SEDAN",E9="HATCHBACK"),F9="GERMANY")),INDEX('Bieu phi VCX'!$AC$8:$AC$33,MATCH(C9,'Bieu phi VCX'!$A$8:$A$33,0),0),INDEX('Bieu phi VCX'!$AD$8:$AD$33,MATCH(C9,'Bieu phi VCX'!$A$8:$A$33,0),0))),"NA"),0)</f>
        <v>0</v>
      </c>
      <c r="AN9" s="28" t="n">
        <f aca="false">IF(X9="Y",$AN$2,0)</f>
        <v>0</v>
      </c>
      <c r="AO9" s="29" t="n">
        <f aca="false">IF(W9="Y",IF(N9-M9&gt;$AO$2,1.5%*15/365,1.5%*(N9-M9)/365),0)</f>
        <v>0</v>
      </c>
      <c r="AP9" s="30" t="n">
        <f aca="false">IF(N9&lt;=Z9,VLOOKUP(DATEDIF(M9,N9,"m"),Parameters!$L$2:$M$6,2,1),(DATEDIF(M9,N9,"m")+1)/12)</f>
        <v>1</v>
      </c>
      <c r="AQ9" s="31" t="n">
        <f aca="false">(AK9*(SUM(AE9,AF9,AG9,AI9,AJ9,AL9,AM9,AN9)*H9+AH9)+AO9*H9)*AP9</f>
        <v>4800000</v>
      </c>
    </row>
    <row r="10" customFormat="false" ht="15" hidden="false" customHeight="false" outlineLevel="0" collapsed="false">
      <c r="A10" s="20"/>
      <c r="B10" s="20" t="s">
        <v>101</v>
      </c>
      <c r="C10" s="21" t="s">
        <v>94</v>
      </c>
      <c r="D10" s="21" t="s">
        <v>95</v>
      </c>
      <c r="E10" s="21" t="s">
        <v>96</v>
      </c>
      <c r="F10" s="21" t="s">
        <v>97</v>
      </c>
      <c r="G10" s="22" t="n">
        <v>400000000</v>
      </c>
      <c r="H10" s="22" t="n">
        <v>400000000</v>
      </c>
      <c r="I10" s="22" t="n">
        <v>0</v>
      </c>
      <c r="J10" s="0" t="n">
        <v>2014</v>
      </c>
      <c r="K10" s="23" t="n">
        <v>41640</v>
      </c>
      <c r="L10" s="23" t="n">
        <v>43831</v>
      </c>
      <c r="M10" s="23" t="n">
        <v>43831</v>
      </c>
      <c r="N10" s="23" t="n">
        <v>44196</v>
      </c>
      <c r="O10" s="24" t="s">
        <v>98</v>
      </c>
      <c r="P10" s="24" t="s">
        <v>98</v>
      </c>
      <c r="Q10" s="22" t="s">
        <v>99</v>
      </c>
      <c r="R10" s="24" t="s">
        <v>98</v>
      </c>
      <c r="S10" s="24" t="s">
        <v>98</v>
      </c>
      <c r="T10" s="24" t="s">
        <v>98</v>
      </c>
      <c r="U10" s="24" t="s">
        <v>98</v>
      </c>
      <c r="V10" s="24" t="s">
        <v>98</v>
      </c>
      <c r="W10" s="24" t="s">
        <v>98</v>
      </c>
      <c r="X10" s="24" t="s">
        <v>98</v>
      </c>
      <c r="Y10" s="22" t="n">
        <v>500000</v>
      </c>
      <c r="Z10" s="23" t="n">
        <f aca="false">DATE(YEAR(M10)+1,MONTH(M10),DAY(M10))</f>
        <v>44197</v>
      </c>
      <c r="AA10" s="25" t="n">
        <f aca="false">IF(N10&lt;=Z10, VLOOKUP(DATEDIF(M10,N10,"m"),Parameters!$L$2:$M$6,2,1), 0)</f>
        <v>1</v>
      </c>
      <c r="AB10" s="0" t="n">
        <f aca="false">IF(D10="Trong nước", DATEDIF(DATE(YEAR(K10),MONTH(K10),1),DATE(YEAR(L10),MONTH(L10),1),"m"), DATEDIF(DATE(J10,1,1),DATE(YEAR(L10),MONTH(L10),1),"m"))</f>
        <v>72</v>
      </c>
      <c r="AC10" s="0" t="str">
        <f aca="false">VLOOKUP(AB10,Parameters!$A$2:$B$6,2,1)</f>
        <v>72-120</v>
      </c>
      <c r="AD10" s="26" t="n">
        <v>1</v>
      </c>
      <c r="AE10" s="27" t="n">
        <f aca="false">IF(G10&lt;=$AE$2,INDEX('Bieu phi VCX'!$D$8:$H$33,MATCH(C10,'Bieu phi VCX'!$A$8:$A$33,0),MATCH(AC10,'Bieu phi VCX'!$D$7:$H$7,)),INDEX('Bieu phi VCX'!$I$8:$M$33,MATCH(C10,'Bieu phi VCX'!$A$8:$A$33,0),MATCH(AC10,'Bieu phi VCX'!$I$7:$M$7,)))</f>
        <v>0.014</v>
      </c>
      <c r="AF10" s="27" t="n">
        <f aca="false">IF(O10="Y",$AF$2,0)</f>
        <v>0</v>
      </c>
      <c r="AG10" s="27" t="n">
        <f aca="false">IF(P10="Y", INDEX('Bieu phi VCX'!$P$8:$T$31,MATCH(C10,'Bieu phi VCX'!$A$8:$A$33,0),MATCH(AC10,'Bieu phi VCX'!$P$7:$T$7,0)), 0)</f>
        <v>0</v>
      </c>
      <c r="AH10" s="22" t="n">
        <f aca="false">VLOOKUP(Q10,Parameters!$F$2:$G$5,2,0)</f>
        <v>0</v>
      </c>
      <c r="AI10" s="27" t="n">
        <f aca="false">IF(R10="Y", INDEX('Bieu phi VCX'!$V$8:$Z$31,MATCH(C10,'Bieu phi VCX'!$A$8:$A$33,0),MATCH(AC10,'Bieu phi VCX'!$V$7:$Z$7,0)),0)</f>
        <v>0</v>
      </c>
      <c r="AJ10" s="27" t="n">
        <f aca="false">IF(S10="Y",INDEX('Bieu phi VCX'!$AG$8:$AI$31,MATCH(C10,'Bieu phi VCX'!$A$8:$A$33,0),MATCH(VLOOKUP(I10,Parameters!$I$2:$J$4,2),'Bieu phi VCX'!$AG$7:$AI$7,0))-AE10, 0)</f>
        <v>0</v>
      </c>
      <c r="AK10" s="0" t="n">
        <f aca="false">IF(T10="Y",$AK$2,1)</f>
        <v>1</v>
      </c>
      <c r="AL10" s="27" t="n">
        <f aca="false">IF(U10="Y", INDEX('Bieu phi VCX'!$AB$8:$AB$33,MATCH(C10,'Bieu phi VCX'!$A$8:$A$33,0),0),0)</f>
        <v>0</v>
      </c>
      <c r="AM10" s="27" t="n">
        <f aca="false">IF(V10="Y",IF(AB10&lt;120,IF(OR(C10='Bieu phi VCX'!$A$24,C10='Bieu phi VCX'!$A$25,C10='Bieu phi VCX'!$A$27),0.2%,IF(OR(AND(OR(E10="SEDAN",E10="HATCHBACK"),G10&gt;$AM$2),AND(OR(E10="SEDAN",E10="HATCHBACK"),F10="GERMANY")),INDEX('Bieu phi VCX'!$AC$8:$AC$33,MATCH(C10,'Bieu phi VCX'!$A$8:$A$33,0),0),INDEX('Bieu phi VCX'!$AD$8:$AD$33,MATCH(C10,'Bieu phi VCX'!$A$8:$A$33,0),0))),"NA"),0)</f>
        <v>0</v>
      </c>
      <c r="AN10" s="28" t="n">
        <f aca="false">IF(X10="Y",$AN$2,0)</f>
        <v>0</v>
      </c>
      <c r="AO10" s="29" t="n">
        <f aca="false">IF(W10="Y",IF(N10-M10&gt;$AO$2,1.5%*15/365,1.5%*(N10-M10)/365),0)</f>
        <v>0</v>
      </c>
      <c r="AP10" s="30" t="n">
        <f aca="false">IF(N10&lt;=Z10,VLOOKUP(DATEDIF(M10,N10,"m"),Parameters!$L$2:$M$6,2,1),(DATEDIF(M10,N10,"m")+1)/12)</f>
        <v>1</v>
      </c>
      <c r="AQ10" s="31" t="n">
        <f aca="false">(AK10*(SUM(AE10,AF10,AG10,AI10,AJ10,AL10,AM10,AN10)*H10+AH10)+AO10*H10)*AP10</f>
        <v>5600000</v>
      </c>
    </row>
    <row r="11" customFormat="false" ht="15" hidden="false" customHeight="false" outlineLevel="0" collapsed="false">
      <c r="A11" s="20"/>
      <c r="B11" s="20" t="s">
        <v>102</v>
      </c>
      <c r="C11" s="21" t="s">
        <v>94</v>
      </c>
      <c r="D11" s="21" t="s">
        <v>95</v>
      </c>
      <c r="E11" s="21" t="s">
        <v>96</v>
      </c>
      <c r="F11" s="21" t="s">
        <v>97</v>
      </c>
      <c r="G11" s="22" t="n">
        <v>400000000</v>
      </c>
      <c r="H11" s="22" t="n">
        <v>400000000</v>
      </c>
      <c r="I11" s="22" t="n">
        <v>0</v>
      </c>
      <c r="J11" s="0" t="n">
        <v>2010</v>
      </c>
      <c r="K11" s="23" t="n">
        <v>40179</v>
      </c>
      <c r="L11" s="23" t="n">
        <v>43831</v>
      </c>
      <c r="M11" s="23" t="n">
        <v>43831</v>
      </c>
      <c r="N11" s="23" t="n">
        <v>44196</v>
      </c>
      <c r="O11" s="24" t="s">
        <v>98</v>
      </c>
      <c r="P11" s="24" t="s">
        <v>98</v>
      </c>
      <c r="Q11" s="22" t="s">
        <v>99</v>
      </c>
      <c r="R11" s="24" t="s">
        <v>98</v>
      </c>
      <c r="S11" s="24" t="s">
        <v>98</v>
      </c>
      <c r="T11" s="24" t="s">
        <v>98</v>
      </c>
      <c r="U11" s="24" t="s">
        <v>98</v>
      </c>
      <c r="V11" s="24" t="s">
        <v>98</v>
      </c>
      <c r="W11" s="24" t="s">
        <v>98</v>
      </c>
      <c r="X11" s="24" t="s">
        <v>98</v>
      </c>
      <c r="Y11" s="22" t="n">
        <v>500000</v>
      </c>
      <c r="Z11" s="23" t="n">
        <f aca="false">DATE(YEAR(M11)+1,MONTH(M11),DAY(M11))</f>
        <v>44197</v>
      </c>
      <c r="AA11" s="25" t="n">
        <f aca="false">IF(N11&lt;=Z11, VLOOKUP(DATEDIF(M11,N11,"m"),Parameters!$L$2:$M$6,2,1), 0)</f>
        <v>1</v>
      </c>
      <c r="AB11" s="0" t="n">
        <f aca="false">IF(D11="Trong nước", DATEDIF(DATE(YEAR(K11),MONTH(K11),1),DATE(YEAR(L11),MONTH(L11),1),"m"), DATEDIF(DATE(J11,1,1),DATE(YEAR(L11),MONTH(L11),1),"m"))</f>
        <v>120</v>
      </c>
      <c r="AC11" s="0" t="str">
        <f aca="false">VLOOKUP(AB11,Parameters!$A$2:$B$6,2,1)</f>
        <v>&gt;=120</v>
      </c>
      <c r="AD11" s="26" t="n">
        <v>1</v>
      </c>
      <c r="AE11" s="27" t="n">
        <f aca="false">IF(G11&lt;=$AE$2,INDEX('Bieu phi VCX'!$D$8:$H$33,MATCH(C11,'Bieu phi VCX'!$A$8:$A$33,0),MATCH(AC11,'Bieu phi VCX'!$D$7:$H$7,)),INDEX('Bieu phi VCX'!$I$8:$M$33,MATCH(C11,'Bieu phi VCX'!$A$8:$A$33,0),MATCH(AC11,'Bieu phi VCX'!$I$7:$M$7,)))</f>
        <v>0.018</v>
      </c>
      <c r="AF11" s="27" t="n">
        <f aca="false">IF(O11="Y",$AF$2,0)</f>
        <v>0</v>
      </c>
      <c r="AG11" s="27" t="n">
        <f aca="false">IF(P11="Y", INDEX('Bieu phi VCX'!$P$8:$T$31,MATCH(C11,'Bieu phi VCX'!$A$8:$A$33,0),MATCH(AC11,'Bieu phi VCX'!$P$7:$T$7,0)), 0)</f>
        <v>0</v>
      </c>
      <c r="AH11" s="22" t="n">
        <f aca="false">VLOOKUP(Q11,Parameters!$F$2:$G$5,2,0)</f>
        <v>0</v>
      </c>
      <c r="AI11" s="27" t="n">
        <f aca="false">IF(R11="Y", INDEX('Bieu phi VCX'!$V$8:$Z$31,MATCH(C11,'Bieu phi VCX'!$A$8:$A$33,0),MATCH(AC11,'Bieu phi VCX'!$V$7:$Z$7,0)),0)</f>
        <v>0</v>
      </c>
      <c r="AJ11" s="27" t="n">
        <f aca="false">IF(S11="Y",INDEX('Bieu phi VCX'!$AG$8:$AI$31,MATCH(C11,'Bieu phi VCX'!$A$8:$A$33,0),MATCH(VLOOKUP(I11,Parameters!$I$2:$J$4,2),'Bieu phi VCX'!$AG$7:$AI$7,0))-AE11, 0)</f>
        <v>0</v>
      </c>
      <c r="AK11" s="0" t="n">
        <f aca="false">IF(T11="Y",$AK$2,1)</f>
        <v>1</v>
      </c>
      <c r="AL11" s="27" t="n">
        <f aca="false">IF(U11="Y", INDEX('Bieu phi VCX'!$AB$8:$AB$33,MATCH(C11,'Bieu phi VCX'!$A$8:$A$33,0),0),0)</f>
        <v>0</v>
      </c>
      <c r="AM11" s="27" t="n">
        <f aca="false">IF(V11="Y",IF(AB11&lt;120,IF(OR(C11='Bieu phi VCX'!$A$24,C11='Bieu phi VCX'!$A$25,C11='Bieu phi VCX'!$A$27),0.2%,IF(OR(AND(OR(E11="SEDAN",E11="HATCHBACK"),G11&gt;$AM$2),AND(OR(E11="SEDAN",E11="HATCHBACK"),F11="GERMANY")),INDEX('Bieu phi VCX'!$AC$8:$AC$33,MATCH(C11,'Bieu phi VCX'!$A$8:$A$33,0),0),INDEX('Bieu phi VCX'!$AD$8:$AD$33,MATCH(C11,'Bieu phi VCX'!$A$8:$A$33,0),0))),"NA"),0)</f>
        <v>0</v>
      </c>
      <c r="AN11" s="28" t="n">
        <f aca="false">IF(X11="Y",$AN$2,0)</f>
        <v>0</v>
      </c>
      <c r="AO11" s="29" t="n">
        <f aca="false">IF(W11="Y",IF(N11-M11&gt;$AO$2,1.5%*15/365,1.5%*(N11-M11)/365),0)</f>
        <v>0</v>
      </c>
      <c r="AP11" s="30" t="n">
        <f aca="false">IF(N11&lt;=Z11,VLOOKUP(DATEDIF(M11,N11,"m"),Parameters!$L$2:$M$6,2,1),(DATEDIF(M11,N11,"m")+1)/12)</f>
        <v>1</v>
      </c>
      <c r="AQ11" s="31" t="n">
        <f aca="false">(AK11*(SUM(AE11,AF11,AG11,AI11,AJ11,AL11,AM11,AN11)*H11+AH11)+AO11*H11)*AP11</f>
        <v>7200000</v>
      </c>
    </row>
    <row r="12" customFormat="false" ht="15" hidden="false" customHeight="false" outlineLevel="0" collapsed="false">
      <c r="A12" s="20" t="s">
        <v>104</v>
      </c>
      <c r="B12" s="20" t="s">
        <v>105</v>
      </c>
      <c r="C12" s="21" t="s">
        <v>94</v>
      </c>
      <c r="D12" s="21" t="s">
        <v>95</v>
      </c>
      <c r="E12" s="21" t="s">
        <v>96</v>
      </c>
      <c r="F12" s="21" t="s">
        <v>97</v>
      </c>
      <c r="G12" s="22" t="n">
        <v>390000000</v>
      </c>
      <c r="H12" s="22" t="n">
        <v>100000000</v>
      </c>
      <c r="I12" s="22" t="n">
        <v>0</v>
      </c>
      <c r="J12" s="0" t="n">
        <v>2020</v>
      </c>
      <c r="K12" s="23" t="n">
        <v>43831</v>
      </c>
      <c r="L12" s="23" t="n">
        <v>43831</v>
      </c>
      <c r="M12" s="23" t="n">
        <v>43831</v>
      </c>
      <c r="N12" s="23" t="n">
        <v>44196</v>
      </c>
      <c r="O12" s="24" t="s">
        <v>106</v>
      </c>
      <c r="P12" s="24" t="s">
        <v>106</v>
      </c>
      <c r="Q12" s="22" t="n">
        <v>9000000</v>
      </c>
      <c r="R12" s="24" t="s">
        <v>106</v>
      </c>
      <c r="S12" s="24" t="s">
        <v>106</v>
      </c>
      <c r="T12" s="24" t="s">
        <v>106</v>
      </c>
      <c r="U12" s="24" t="s">
        <v>106</v>
      </c>
      <c r="V12" s="24" t="s">
        <v>106</v>
      </c>
      <c r="W12" s="24" t="s">
        <v>106</v>
      </c>
      <c r="X12" s="24" t="s">
        <v>106</v>
      </c>
      <c r="Y12" s="22" t="n">
        <v>500000</v>
      </c>
      <c r="Z12" s="23" t="n">
        <f aca="false">DATE(YEAR(M12)+1,MONTH(M12),DAY(M12))</f>
        <v>44197</v>
      </c>
      <c r="AA12" s="25" t="n">
        <f aca="false">IF(N12&lt;=Z12, VLOOKUP(DATEDIF(M12,N12,"m"),Parameters!$L$2:$M$6,2,1), 0)</f>
        <v>1</v>
      </c>
      <c r="AB12" s="0" t="n">
        <f aca="false">IF(D12="Trong nước", DATEDIF(DATE(YEAR(K12),MONTH(K12),1),DATE(YEAR(L12),MONTH(L12),1),"m"), DATEDIF(DATE(J12,1,1),DATE(YEAR(L12),MONTH(L12),1),"m"))</f>
        <v>0</v>
      </c>
      <c r="AC12" s="0" t="str">
        <f aca="false">VLOOKUP(AB12,Parameters!$A$2:$B$6,2,1)</f>
        <v>&lt;6</v>
      </c>
      <c r="AD12" s="26" t="n">
        <v>1</v>
      </c>
      <c r="AE12" s="27" t="n">
        <f aca="false">IF(G12&lt;=$AE$2,INDEX('Bieu phi VCX'!$D$8:$H$33,MATCH(C12,'Bieu phi VCX'!$A$8:$A$33,0),MATCH(AC12,'Bieu phi VCX'!$D$7:$H$7,)),INDEX('Bieu phi VCX'!$I$8:$M$33,MATCH(C12,'Bieu phi VCX'!$A$8:$A$33,0),MATCH(AC12,'Bieu phi VCX'!$I$7:$M$7,)))</f>
        <v>0.011</v>
      </c>
      <c r="AF12" s="27" t="n">
        <f aca="false">IF(O12="Y",$AF$2,0)</f>
        <v>0.0005</v>
      </c>
      <c r="AG12" s="27" t="n">
        <f aca="false">IF(P12="Y", INDEX('Bieu phi VCX'!$P$8:$T$31,MATCH(C12,'Bieu phi VCX'!$A$8:$A$33,0),MATCH(AC12,'Bieu phi VCX'!$P$7:$T$7,0)), 0)</f>
        <v>0</v>
      </c>
      <c r="AH12" s="22" t="n">
        <f aca="false">VLOOKUP(Q12,Parameters!$F$2:$G$5,2,0)</f>
        <v>1400000</v>
      </c>
      <c r="AI12" s="27" t="n">
        <f aca="false">IF(R12="Y", INDEX('Bieu phi VCX'!$V$8:$Z$31,MATCH(C12,'Bieu phi VCX'!$A$8:$A$33,0),MATCH(AC12,'Bieu phi VCX'!$V$7:$Z$7,0)),0)</f>
        <v>0.001</v>
      </c>
      <c r="AJ12" s="27" t="n">
        <f aca="false">IF(S12="Y",INDEX('Bieu phi VCX'!$AG$8:$AI$31,MATCH(C12,'Bieu phi VCX'!$A$8:$A$33,0),MATCH(VLOOKUP(I12,Parameters!$I$2:$J$4,2),'Bieu phi VCX'!$AG$7:$AI$7,0))-AE12, 0)</f>
        <v>0.039</v>
      </c>
      <c r="AK12" s="0" t="n">
        <f aca="false">IF(T12="Y",$AK$2,1)</f>
        <v>1.5</v>
      </c>
      <c r="AL12" s="27" t="n">
        <f aca="false">IF(U12="Y", INDEX('Bieu phi VCX'!$AB$8:$AB$33,MATCH(C12,'Bieu phi VCX'!$A$8:$A$33,0),0),0)</f>
        <v>0.0025</v>
      </c>
      <c r="AM12" s="27" t="n">
        <f aca="false">IF(V12="Y",IF(AB12&lt;120,IF(OR(C12='Bieu phi VCX'!$A$24,C12='Bieu phi VCX'!$A$25,C12='Bieu phi VCX'!$A$27),0.2%,IF(OR(AND(OR(E12="SEDAN",E12="HATCHBACK"),G12&gt;$AM$2),AND(OR(E12="SEDAN",E12="HATCHBACK"),F12="GERMANY")),INDEX('Bieu phi VCX'!$AC$8:$AC$33,MATCH(C12,'Bieu phi VCX'!$A$8:$A$33,0),0),INDEX('Bieu phi VCX'!$AD$8:$AD$33,MATCH(C12,'Bieu phi VCX'!$A$8:$A$33,0),0))),"NA"),0)</f>
        <v>0.0005</v>
      </c>
      <c r="AN12" s="28" t="n">
        <f aca="false">IF(X12="Y",$AN$2,0)</f>
        <v>0.003</v>
      </c>
      <c r="AO12" s="29" t="n">
        <f aca="false">IF(W12="Y",IF(N12-M12&gt;$AO$2,1.5%*15/365,1.5%*(N12-M12)/365),0)</f>
        <v>0.000616438356164384</v>
      </c>
      <c r="AP12" s="30" t="n">
        <f aca="false">IF(N12&lt;=Z12,VLOOKUP(DATEDIF(M12,N12,"m"),Parameters!$L$2:$M$6,2,1),(DATEDIF(M12,N12,"m")+1)/12)</f>
        <v>1</v>
      </c>
      <c r="AQ12" s="31" t="n">
        <f aca="false">(AK12*(SUM(AE12,AF12,AG12,AI12,AJ12,AL12,AM12,AN12)*H12+AH12)+AO12*H12)*AP12</f>
        <v>10786643.8356164</v>
      </c>
    </row>
    <row r="13" customFormat="false" ht="15" hidden="false" customHeight="false" outlineLevel="0" collapsed="false">
      <c r="A13" s="20"/>
      <c r="B13" s="20" t="s">
        <v>107</v>
      </c>
      <c r="C13" s="21" t="s">
        <v>94</v>
      </c>
      <c r="D13" s="21" t="s">
        <v>95</v>
      </c>
      <c r="E13" s="21" t="s">
        <v>96</v>
      </c>
      <c r="F13" s="21" t="s">
        <v>97</v>
      </c>
      <c r="G13" s="22" t="n">
        <v>390000000</v>
      </c>
      <c r="H13" s="22" t="n">
        <v>100000000</v>
      </c>
      <c r="I13" s="22" t="n">
        <v>0</v>
      </c>
      <c r="J13" s="0" t="n">
        <v>2020</v>
      </c>
      <c r="K13" s="23" t="n">
        <v>43831</v>
      </c>
      <c r="L13" s="23" t="n">
        <v>43831</v>
      </c>
      <c r="M13" s="23" t="n">
        <v>43831</v>
      </c>
      <c r="N13" s="23" t="n">
        <v>44196</v>
      </c>
      <c r="O13" s="24" t="s">
        <v>106</v>
      </c>
      <c r="P13" s="24" t="s">
        <v>98</v>
      </c>
      <c r="Q13" s="22" t="s">
        <v>99</v>
      </c>
      <c r="R13" s="24" t="s">
        <v>98</v>
      </c>
      <c r="S13" s="24" t="s">
        <v>98</v>
      </c>
      <c r="T13" s="24" t="s">
        <v>98</v>
      </c>
      <c r="U13" s="24" t="s">
        <v>98</v>
      </c>
      <c r="V13" s="24" t="s">
        <v>98</v>
      </c>
      <c r="W13" s="24" t="s">
        <v>98</v>
      </c>
      <c r="X13" s="24" t="s">
        <v>98</v>
      </c>
      <c r="Y13" s="22" t="n">
        <v>500000</v>
      </c>
      <c r="Z13" s="23" t="n">
        <f aca="false">DATE(YEAR(M13)+1,MONTH(M13),DAY(M13))</f>
        <v>44197</v>
      </c>
      <c r="AA13" s="25" t="n">
        <f aca="false">IF(N13&lt;=Z13, VLOOKUP(DATEDIF(M13,N13,"m"),Parameters!$L$2:$M$6,2,1), 0)</f>
        <v>1</v>
      </c>
      <c r="AB13" s="0" t="n">
        <f aca="false">IF(D13="Trong nước", DATEDIF(DATE(YEAR(K13),MONTH(K13),1),DATE(YEAR(L13),MONTH(L13),1),"m"), DATEDIF(DATE(J13,1,1),DATE(YEAR(L13),MONTH(L13),1),"m"))</f>
        <v>0</v>
      </c>
      <c r="AC13" s="0" t="str">
        <f aca="false">VLOOKUP(AB13,Parameters!$A$2:$B$6,2,1)</f>
        <v>&lt;6</v>
      </c>
      <c r="AD13" s="26" t="n">
        <v>1</v>
      </c>
      <c r="AE13" s="27" t="n">
        <f aca="false">IF(G13&lt;=$AE$2,INDEX('Bieu phi VCX'!$D$8:$H$33,MATCH(C13,'Bieu phi VCX'!$A$8:$A$33,0),MATCH(AC13,'Bieu phi VCX'!$D$7:$H$7,)),INDEX('Bieu phi VCX'!$I$8:$M$33,MATCH(C13,'Bieu phi VCX'!$A$8:$A$33,0),MATCH(AC13,'Bieu phi VCX'!$I$7:$M$7,)))</f>
        <v>0.011</v>
      </c>
      <c r="AF13" s="27" t="n">
        <f aca="false">IF(O13="Y",$AF$2,0)</f>
        <v>0.0005</v>
      </c>
      <c r="AG13" s="27" t="n">
        <f aca="false">IF(P13="Y", INDEX('Bieu phi VCX'!$P$8:$T$31,MATCH(C13,'Bieu phi VCX'!$A$8:$A$33,0),MATCH(AC13,'Bieu phi VCX'!$P$7:$T$7,0)), 0)</f>
        <v>0</v>
      </c>
      <c r="AH13" s="22" t="n">
        <f aca="false">VLOOKUP(Q13,Parameters!$F$2:$G$5,2,0)</f>
        <v>0</v>
      </c>
      <c r="AI13" s="27" t="n">
        <f aca="false">IF(R13="Y", INDEX('Bieu phi VCX'!$V$8:$Z$31,MATCH(C13,'Bieu phi VCX'!$A$8:$A$33,0),MATCH(AC13,'Bieu phi VCX'!$V$7:$Z$7,0)),0)</f>
        <v>0</v>
      </c>
      <c r="AJ13" s="27" t="n">
        <f aca="false">IF(S13="Y",INDEX('Bieu phi VCX'!$AG$8:$AI$31,MATCH(C13,'Bieu phi VCX'!$A$8:$A$33,0),MATCH(VLOOKUP(I13,Parameters!$I$2:$J$4,2),'Bieu phi VCX'!$AG$7:$AI$7,0))-AE13, 0)</f>
        <v>0</v>
      </c>
      <c r="AK13" s="0" t="n">
        <f aca="false">IF(T13="Y",$AK$2,1)</f>
        <v>1</v>
      </c>
      <c r="AL13" s="27" t="n">
        <f aca="false">IF(U13="Y", INDEX('Bieu phi VCX'!$AB$8:$AB$33,MATCH(C13,'Bieu phi VCX'!$A$8:$A$33,0),0),0)</f>
        <v>0</v>
      </c>
      <c r="AM13" s="27" t="n">
        <f aca="false">IF(V13="Y",IF(AB13&lt;120,IF(OR(C13='Bieu phi VCX'!$A$24,C13='Bieu phi VCX'!$A$25,C13='Bieu phi VCX'!$A$27),0.2%,IF(OR(AND(OR(E13="SEDAN",E13="HATCHBACK"),G13&gt;$AM$2),AND(OR(E13="SEDAN",E13="HATCHBACK"),F13="GERMANY")),INDEX('Bieu phi VCX'!$AC$8:$AC$33,MATCH(C13,'Bieu phi VCX'!$A$8:$A$33,0),0),INDEX('Bieu phi VCX'!$AD$8:$AD$33,MATCH(C13,'Bieu phi VCX'!$A$8:$A$33,0),0))),"NA"),0)</f>
        <v>0</v>
      </c>
      <c r="AN13" s="28" t="n">
        <f aca="false">IF(X13="Y",$AN$2,0)</f>
        <v>0</v>
      </c>
      <c r="AO13" s="29" t="n">
        <f aca="false">IF(W13="Y",IF(N13-M13&gt;$AO$2,1.5%*15/365,1.5%*(N13-M13)/365),0)</f>
        <v>0</v>
      </c>
      <c r="AP13" s="30" t="n">
        <f aca="false">IF(N13&lt;=Z13,VLOOKUP(DATEDIF(M13,N13,"m"),Parameters!$L$2:$M$6,2,1),(DATEDIF(M13,N13,"m")+1)/12)</f>
        <v>1</v>
      </c>
      <c r="AQ13" s="31" t="n">
        <f aca="false">(AK13*(SUM(AE13,AF13,AG13,AI13,AJ13,AL13,AM13,AN13)*H13+AH13)+AO13*H13)*AP13</f>
        <v>1150000</v>
      </c>
    </row>
    <row r="14" customFormat="false" ht="15" hidden="false" customHeight="false" outlineLevel="0" collapsed="false">
      <c r="A14" s="20"/>
      <c r="B14" s="20" t="s">
        <v>108</v>
      </c>
      <c r="C14" s="21" t="s">
        <v>94</v>
      </c>
      <c r="D14" s="21" t="s">
        <v>95</v>
      </c>
      <c r="E14" s="21" t="s">
        <v>96</v>
      </c>
      <c r="F14" s="21" t="s">
        <v>97</v>
      </c>
      <c r="G14" s="22" t="n">
        <v>390000000</v>
      </c>
      <c r="H14" s="22" t="n">
        <v>100000000</v>
      </c>
      <c r="I14" s="22" t="n">
        <v>0</v>
      </c>
      <c r="J14" s="0" t="n">
        <v>2020</v>
      </c>
      <c r="K14" s="23" t="n">
        <v>43831</v>
      </c>
      <c r="L14" s="23" t="n">
        <v>43831</v>
      </c>
      <c r="M14" s="23" t="n">
        <v>43831</v>
      </c>
      <c r="N14" s="23" t="n">
        <v>44196</v>
      </c>
      <c r="O14" s="24" t="s">
        <v>98</v>
      </c>
      <c r="P14" s="24" t="s">
        <v>106</v>
      </c>
      <c r="Q14" s="22" t="s">
        <v>99</v>
      </c>
      <c r="R14" s="24" t="s">
        <v>98</v>
      </c>
      <c r="S14" s="24" t="s">
        <v>98</v>
      </c>
      <c r="T14" s="24" t="s">
        <v>98</v>
      </c>
      <c r="U14" s="24" t="s">
        <v>98</v>
      </c>
      <c r="V14" s="24" t="s">
        <v>98</v>
      </c>
      <c r="W14" s="24" t="s">
        <v>98</v>
      </c>
      <c r="X14" s="24" t="s">
        <v>98</v>
      </c>
      <c r="Y14" s="22" t="n">
        <v>500000</v>
      </c>
      <c r="Z14" s="23" t="n">
        <f aca="false">DATE(YEAR(M14)+1,MONTH(M14),DAY(M14))</f>
        <v>44197</v>
      </c>
      <c r="AA14" s="25" t="n">
        <f aca="false">IF(N14&lt;=Z14, VLOOKUP(DATEDIF(M14,N14,"m"),Parameters!$L$2:$M$6,2,1), 0)</f>
        <v>1</v>
      </c>
      <c r="AB14" s="0" t="n">
        <f aca="false">IF(D14="Trong nước", DATEDIF(DATE(YEAR(K14),MONTH(K14),1),DATE(YEAR(L14),MONTH(L14),1),"m"), DATEDIF(DATE(J14,1,1),DATE(YEAR(L14),MONTH(L14),1),"m"))</f>
        <v>0</v>
      </c>
      <c r="AC14" s="0" t="str">
        <f aca="false">VLOOKUP(AB14,Parameters!$A$2:$B$6,2,1)</f>
        <v>&lt;6</v>
      </c>
      <c r="AD14" s="26" t="n">
        <v>1</v>
      </c>
      <c r="AE14" s="27" t="n">
        <f aca="false">IF(G14&lt;=$AE$2,INDEX('Bieu phi VCX'!$D$8:$H$33,MATCH(C14,'Bieu phi VCX'!$A$8:$A$33,0),MATCH(AC14,'Bieu phi VCX'!$D$7:$H$7,)),INDEX('Bieu phi VCX'!$I$8:$M$33,MATCH(C14,'Bieu phi VCX'!$A$8:$A$33,0),MATCH(AC14,'Bieu phi VCX'!$I$7:$M$7,)))</f>
        <v>0.011</v>
      </c>
      <c r="AF14" s="27" t="n">
        <f aca="false">IF(O14="Y",$AF$2,0)</f>
        <v>0</v>
      </c>
      <c r="AG14" s="27" t="n">
        <f aca="false">IF(P14="Y", INDEX('Bieu phi VCX'!$P$8:$T$31,MATCH(C14,'Bieu phi VCX'!$A$8:$A$33,0),MATCH(AC14,'Bieu phi VCX'!$P$7:$T$7,0)), 0)</f>
        <v>0</v>
      </c>
      <c r="AH14" s="22" t="n">
        <f aca="false">VLOOKUP(Q14,Parameters!$F$2:$G$5,2,0)</f>
        <v>0</v>
      </c>
      <c r="AI14" s="27" t="n">
        <f aca="false">IF(R14="Y", INDEX('Bieu phi VCX'!$V$8:$Z$31,MATCH(C14,'Bieu phi VCX'!$A$8:$A$33,0),MATCH(AC14,'Bieu phi VCX'!$V$7:$Z$7,0)),0)</f>
        <v>0</v>
      </c>
      <c r="AJ14" s="27" t="n">
        <f aca="false">IF(S14="Y",INDEX('Bieu phi VCX'!$AG$8:$AI$31,MATCH(C14,'Bieu phi VCX'!$A$8:$A$33,0),MATCH(VLOOKUP(I14,Parameters!$I$2:$J$4,2),'Bieu phi VCX'!$AG$7:$AI$7,0))-AE14, 0)</f>
        <v>0</v>
      </c>
      <c r="AK14" s="0" t="n">
        <f aca="false">IF(T14="Y",$AK$2,1)</f>
        <v>1</v>
      </c>
      <c r="AL14" s="27" t="n">
        <f aca="false">IF(U14="Y", INDEX('Bieu phi VCX'!$AB$8:$AB$33,MATCH(C14,'Bieu phi VCX'!$A$8:$A$33,0),0),0)</f>
        <v>0</v>
      </c>
      <c r="AM14" s="27" t="n">
        <f aca="false">IF(V14="Y",IF(AB14&lt;120,IF(OR(C14='Bieu phi VCX'!$A$24,C14='Bieu phi VCX'!$A$25,C14='Bieu phi VCX'!$A$27),0.2%,IF(OR(AND(OR(E14="SEDAN",E14="HATCHBACK"),G14&gt;$AM$2),AND(OR(E14="SEDAN",E14="HATCHBACK"),F14="GERMANY")),INDEX('Bieu phi VCX'!$AC$8:$AC$33,MATCH(C14,'Bieu phi VCX'!$A$8:$A$33,0),0),INDEX('Bieu phi VCX'!$AD$8:$AD$33,MATCH(C14,'Bieu phi VCX'!$A$8:$A$33,0),0))),"NA"),0)</f>
        <v>0</v>
      </c>
      <c r="AN14" s="28" t="n">
        <f aca="false">IF(X14="Y",$AN$2,0)</f>
        <v>0</v>
      </c>
      <c r="AO14" s="29" t="n">
        <f aca="false">IF(W14="Y",IF(N14-M14&gt;$AO$2,1.5%*15/365,1.5%*(N14-M14)/365),0)</f>
        <v>0</v>
      </c>
      <c r="AP14" s="30" t="n">
        <f aca="false">IF(N14&lt;=Z14,VLOOKUP(DATEDIF(M14,N14,"m"),Parameters!$L$2:$M$6,2,1),(DATEDIF(M14,N14,"m")+1)/12)</f>
        <v>1</v>
      </c>
      <c r="AQ14" s="31" t="n">
        <f aca="false">(AK14*(SUM(AE14,AF14,AG14,AI14,AJ14,AL14,AM14,AN14)*H14+AH14)+AO14*H14)*AP14</f>
        <v>1100000</v>
      </c>
    </row>
    <row r="15" customFormat="false" ht="15" hidden="false" customHeight="false" outlineLevel="0" collapsed="false">
      <c r="A15" s="20"/>
      <c r="B15" s="20" t="s">
        <v>109</v>
      </c>
      <c r="C15" s="21" t="s">
        <v>94</v>
      </c>
      <c r="D15" s="21" t="s">
        <v>95</v>
      </c>
      <c r="E15" s="21" t="s">
        <v>96</v>
      </c>
      <c r="F15" s="21" t="s">
        <v>97</v>
      </c>
      <c r="G15" s="22" t="n">
        <v>390000000</v>
      </c>
      <c r="H15" s="22" t="n">
        <v>100000000</v>
      </c>
      <c r="I15" s="22" t="n">
        <v>0</v>
      </c>
      <c r="J15" s="0" t="n">
        <v>2020</v>
      </c>
      <c r="K15" s="23" t="n">
        <v>43831</v>
      </c>
      <c r="L15" s="23" t="n">
        <v>43831</v>
      </c>
      <c r="M15" s="23" t="n">
        <v>43831</v>
      </c>
      <c r="N15" s="23" t="n">
        <v>44196</v>
      </c>
      <c r="O15" s="24" t="s">
        <v>98</v>
      </c>
      <c r="P15" s="24" t="s">
        <v>98</v>
      </c>
      <c r="Q15" s="22" t="n">
        <v>9000000</v>
      </c>
      <c r="R15" s="24" t="s">
        <v>98</v>
      </c>
      <c r="S15" s="24" t="s">
        <v>98</v>
      </c>
      <c r="T15" s="24" t="s">
        <v>98</v>
      </c>
      <c r="U15" s="24" t="s">
        <v>98</v>
      </c>
      <c r="V15" s="24" t="s">
        <v>98</v>
      </c>
      <c r="W15" s="24" t="s">
        <v>98</v>
      </c>
      <c r="X15" s="24" t="s">
        <v>98</v>
      </c>
      <c r="Y15" s="22" t="n">
        <v>500000</v>
      </c>
      <c r="Z15" s="23" t="n">
        <f aca="false">DATE(YEAR(M15)+1,MONTH(M15),DAY(M15))</f>
        <v>44197</v>
      </c>
      <c r="AA15" s="25" t="n">
        <f aca="false">IF(N15&lt;=Z15, VLOOKUP(DATEDIF(M15,N15,"m"),Parameters!$L$2:$M$6,2,1), 0)</f>
        <v>1</v>
      </c>
      <c r="AB15" s="0" t="n">
        <f aca="false">IF(D15="Trong nước", DATEDIF(DATE(YEAR(K15),MONTH(K15),1),DATE(YEAR(L15),MONTH(L15),1),"m"), DATEDIF(DATE(J15,1,1),DATE(YEAR(L15),MONTH(L15),1),"m"))</f>
        <v>0</v>
      </c>
      <c r="AC15" s="0" t="str">
        <f aca="false">VLOOKUP(AB15,Parameters!$A$2:$B$6,2,1)</f>
        <v>&lt;6</v>
      </c>
      <c r="AD15" s="26" t="n">
        <v>1</v>
      </c>
      <c r="AE15" s="27" t="n">
        <f aca="false">IF(G15&lt;=$AE$2,INDEX('Bieu phi VCX'!$D$8:$H$33,MATCH(C15,'Bieu phi VCX'!$A$8:$A$33,0),MATCH(AC15,'Bieu phi VCX'!$D$7:$H$7,)),INDEX('Bieu phi VCX'!$I$8:$M$33,MATCH(C15,'Bieu phi VCX'!$A$8:$A$33,0),MATCH(AC15,'Bieu phi VCX'!$I$7:$M$7,)))</f>
        <v>0.011</v>
      </c>
      <c r="AF15" s="27" t="n">
        <f aca="false">IF(O15="Y",$AF$2,0)</f>
        <v>0</v>
      </c>
      <c r="AG15" s="27" t="n">
        <f aca="false">IF(P15="Y", INDEX('Bieu phi VCX'!$P$8:$T$31,MATCH(C15,'Bieu phi VCX'!$A$8:$A$33,0),MATCH(AC15,'Bieu phi VCX'!$P$7:$T$7,0)), 0)</f>
        <v>0</v>
      </c>
      <c r="AH15" s="22" t="n">
        <f aca="false">VLOOKUP(Q15,Parameters!$F$2:$G$5,2,0)</f>
        <v>1400000</v>
      </c>
      <c r="AI15" s="27" t="n">
        <f aca="false">IF(R15="Y", INDEX('Bieu phi VCX'!$V$8:$Z$31,MATCH(C15,'Bieu phi VCX'!$A$8:$A$33,0),MATCH(AC15,'Bieu phi VCX'!$V$7:$Z$7,0)),0)</f>
        <v>0</v>
      </c>
      <c r="AJ15" s="27" t="n">
        <f aca="false">IF(S15="Y",INDEX('Bieu phi VCX'!$AG$8:$AI$31,MATCH(C15,'Bieu phi VCX'!$A$8:$A$33,0),MATCH(VLOOKUP(I15,Parameters!$I$2:$J$4,2),'Bieu phi VCX'!$AG$7:$AI$7,0))-AE15, 0)</f>
        <v>0</v>
      </c>
      <c r="AK15" s="0" t="n">
        <f aca="false">IF(T15="Y",$AK$2,1)</f>
        <v>1</v>
      </c>
      <c r="AL15" s="27" t="n">
        <f aca="false">IF(U15="Y", INDEX('Bieu phi VCX'!$AB$8:$AB$33,MATCH(C15,'Bieu phi VCX'!$A$8:$A$33,0),0),0)</f>
        <v>0</v>
      </c>
      <c r="AM15" s="27" t="n">
        <f aca="false">IF(V15="Y",IF(AB15&lt;120,IF(OR(C15='Bieu phi VCX'!$A$24,C15='Bieu phi VCX'!$A$25,C15='Bieu phi VCX'!$A$27),0.2%,IF(OR(AND(OR(E15="SEDAN",E15="HATCHBACK"),G15&gt;$AM$2),AND(OR(E15="SEDAN",E15="HATCHBACK"),F15="GERMANY")),INDEX('Bieu phi VCX'!$AC$8:$AC$33,MATCH(C15,'Bieu phi VCX'!$A$8:$A$33,0),0),INDEX('Bieu phi VCX'!$AD$8:$AD$33,MATCH(C15,'Bieu phi VCX'!$A$8:$A$33,0),0))),"NA"),0)</f>
        <v>0</v>
      </c>
      <c r="AN15" s="28" t="n">
        <f aca="false">IF(X15="Y",$AN$2,0)</f>
        <v>0</v>
      </c>
      <c r="AO15" s="29" t="n">
        <f aca="false">IF(W15="Y",IF(N15-M15&gt;$AO$2,1.5%*15/365,1.5%*(N15-M15)/365),0)</f>
        <v>0</v>
      </c>
      <c r="AP15" s="30" t="n">
        <f aca="false">IF(N15&lt;=Z15,VLOOKUP(DATEDIF(M15,N15,"m"),Parameters!$L$2:$M$6,2,1),(DATEDIF(M15,N15,"m")+1)/12)</f>
        <v>1</v>
      </c>
      <c r="AQ15" s="31" t="n">
        <f aca="false">(AK15*(SUM(AE15,AF15,AG15,AI15,AJ15,AL15,AM15,AN15)*H15+AH15)+AO15*H15)*AP15</f>
        <v>2500000</v>
      </c>
    </row>
    <row r="16" customFormat="false" ht="15" hidden="false" customHeight="false" outlineLevel="0" collapsed="false">
      <c r="A16" s="20"/>
      <c r="B16" s="20" t="s">
        <v>110</v>
      </c>
      <c r="C16" s="21" t="s">
        <v>94</v>
      </c>
      <c r="D16" s="21" t="s">
        <v>95</v>
      </c>
      <c r="E16" s="21" t="s">
        <v>96</v>
      </c>
      <c r="F16" s="21" t="s">
        <v>97</v>
      </c>
      <c r="G16" s="22" t="n">
        <v>390000000</v>
      </c>
      <c r="H16" s="22" t="n">
        <v>100000000</v>
      </c>
      <c r="I16" s="22" t="n">
        <v>0</v>
      </c>
      <c r="J16" s="0" t="n">
        <v>2020</v>
      </c>
      <c r="K16" s="23" t="n">
        <v>43831</v>
      </c>
      <c r="L16" s="23" t="n">
        <v>43831</v>
      </c>
      <c r="M16" s="23" t="n">
        <v>43831</v>
      </c>
      <c r="N16" s="23" t="n">
        <v>44196</v>
      </c>
      <c r="O16" s="24" t="s">
        <v>98</v>
      </c>
      <c r="P16" s="24" t="s">
        <v>98</v>
      </c>
      <c r="Q16" s="22" t="s">
        <v>99</v>
      </c>
      <c r="R16" s="24" t="s">
        <v>106</v>
      </c>
      <c r="S16" s="24" t="s">
        <v>98</v>
      </c>
      <c r="T16" s="24" t="s">
        <v>98</v>
      </c>
      <c r="U16" s="24" t="s">
        <v>98</v>
      </c>
      <c r="V16" s="24" t="s">
        <v>98</v>
      </c>
      <c r="W16" s="24" t="s">
        <v>98</v>
      </c>
      <c r="X16" s="24" t="s">
        <v>98</v>
      </c>
      <c r="Y16" s="22" t="n">
        <v>500000</v>
      </c>
      <c r="Z16" s="23" t="n">
        <f aca="false">DATE(YEAR(M16)+1,MONTH(M16),DAY(M16))</f>
        <v>44197</v>
      </c>
      <c r="AA16" s="25" t="n">
        <f aca="false">IF(N16&lt;=Z16, VLOOKUP(DATEDIF(M16,N16,"m"),Parameters!$L$2:$M$6,2,1), 0)</f>
        <v>1</v>
      </c>
      <c r="AB16" s="0" t="n">
        <f aca="false">IF(D16="Trong nước", DATEDIF(DATE(YEAR(K16),MONTH(K16),1),DATE(YEAR(L16),MONTH(L16),1),"m"), DATEDIF(DATE(J16,1,1),DATE(YEAR(L16),MONTH(L16),1),"m"))</f>
        <v>0</v>
      </c>
      <c r="AC16" s="0" t="str">
        <f aca="false">VLOOKUP(AB16,Parameters!$A$2:$B$6,2,1)</f>
        <v>&lt;6</v>
      </c>
      <c r="AD16" s="26" t="n">
        <v>1</v>
      </c>
      <c r="AE16" s="27" t="n">
        <f aca="false">IF(G16&lt;=$AE$2,INDEX('Bieu phi VCX'!$D$8:$H$33,MATCH(C16,'Bieu phi VCX'!$A$8:$A$33,0),MATCH(AC16,'Bieu phi VCX'!$D$7:$H$7,)),INDEX('Bieu phi VCX'!$I$8:$M$33,MATCH(C16,'Bieu phi VCX'!$A$8:$A$33,0),MATCH(AC16,'Bieu phi VCX'!$I$7:$M$7,)))</f>
        <v>0.011</v>
      </c>
      <c r="AF16" s="27" t="n">
        <f aca="false">IF(O16="Y",$AF$2,0)</f>
        <v>0</v>
      </c>
      <c r="AG16" s="27" t="n">
        <f aca="false">IF(P16="Y", INDEX('Bieu phi VCX'!$P$8:$T$31,MATCH(C16,'Bieu phi VCX'!$A$8:$A$33,0),MATCH(AC16,'Bieu phi VCX'!$P$7:$T$7,0)), 0)</f>
        <v>0</v>
      </c>
      <c r="AH16" s="22" t="n">
        <f aca="false">VLOOKUP(Q16,Parameters!$F$2:$G$5,2,0)</f>
        <v>0</v>
      </c>
      <c r="AI16" s="27" t="n">
        <f aca="false">IF(R16="Y", INDEX('Bieu phi VCX'!$V$8:$Z$31,MATCH(C16,'Bieu phi VCX'!$A$8:$A$33,0),MATCH(AC16,'Bieu phi VCX'!$V$7:$Z$7,0)),0)</f>
        <v>0.001</v>
      </c>
      <c r="AJ16" s="27" t="n">
        <f aca="false">IF(S16="Y",INDEX('Bieu phi VCX'!$AG$8:$AI$31,MATCH(C16,'Bieu phi VCX'!$A$8:$A$33,0),MATCH(VLOOKUP(I16,Parameters!$I$2:$J$4,2),'Bieu phi VCX'!$AG$7:$AI$7,0))-AE16, 0)</f>
        <v>0</v>
      </c>
      <c r="AK16" s="0" t="n">
        <f aca="false">IF(T16="Y",$AK$2,1)</f>
        <v>1</v>
      </c>
      <c r="AL16" s="27" t="n">
        <f aca="false">IF(U16="Y", INDEX('Bieu phi VCX'!$AB$8:$AB$33,MATCH(C16,'Bieu phi VCX'!$A$8:$A$33,0),0),0)</f>
        <v>0</v>
      </c>
      <c r="AM16" s="27" t="n">
        <f aca="false">IF(V16="Y",IF(AB16&lt;120,IF(OR(C16='Bieu phi VCX'!$A$24,C16='Bieu phi VCX'!$A$25,C16='Bieu phi VCX'!$A$27),0.2%,IF(OR(AND(OR(E16="SEDAN",E16="HATCHBACK"),G16&gt;$AM$2),AND(OR(E16="SEDAN",E16="HATCHBACK"),F16="GERMANY")),INDEX('Bieu phi VCX'!$AC$8:$AC$33,MATCH(C16,'Bieu phi VCX'!$A$8:$A$33,0),0),INDEX('Bieu phi VCX'!$AD$8:$AD$33,MATCH(C16,'Bieu phi VCX'!$A$8:$A$33,0),0))),"NA"),0)</f>
        <v>0</v>
      </c>
      <c r="AN16" s="28" t="n">
        <f aca="false">IF(X16="Y",$AN$2,0)</f>
        <v>0</v>
      </c>
      <c r="AO16" s="29" t="n">
        <f aca="false">IF(W16="Y",IF(N16-M16&gt;$AO$2,1.5%*15/365,1.5%*(N16-M16)/365),0)</f>
        <v>0</v>
      </c>
      <c r="AP16" s="30" t="n">
        <f aca="false">IF(N16&lt;=Z16,VLOOKUP(DATEDIF(M16,N16,"m"),Parameters!$L$2:$M$6,2,1),(DATEDIF(M16,N16,"m")+1)/12)</f>
        <v>1</v>
      </c>
      <c r="AQ16" s="31" t="n">
        <f aca="false">(AK16*(SUM(AE16,AF16,AG16,AI16,AJ16,AL16,AM16,AN16)*H16+AH16)+AO16*H16)*AP16</f>
        <v>1200000</v>
      </c>
    </row>
    <row r="17" customFormat="false" ht="15" hidden="false" customHeight="false" outlineLevel="0" collapsed="false">
      <c r="A17" s="20"/>
      <c r="B17" s="20" t="s">
        <v>111</v>
      </c>
      <c r="C17" s="21" t="s">
        <v>94</v>
      </c>
      <c r="D17" s="21" t="s">
        <v>95</v>
      </c>
      <c r="E17" s="21" t="s">
        <v>96</v>
      </c>
      <c r="F17" s="21" t="s">
        <v>97</v>
      </c>
      <c r="G17" s="22" t="n">
        <v>390000000</v>
      </c>
      <c r="H17" s="22" t="n">
        <v>100000000</v>
      </c>
      <c r="I17" s="22" t="n">
        <v>0</v>
      </c>
      <c r="J17" s="0" t="n">
        <v>2020</v>
      </c>
      <c r="K17" s="23" t="n">
        <v>43831</v>
      </c>
      <c r="L17" s="23" t="n">
        <v>43831</v>
      </c>
      <c r="M17" s="23" t="n">
        <v>43831</v>
      </c>
      <c r="N17" s="23" t="n">
        <v>44196</v>
      </c>
      <c r="O17" s="24" t="s">
        <v>98</v>
      </c>
      <c r="P17" s="24" t="s">
        <v>98</v>
      </c>
      <c r="Q17" s="22" t="s">
        <v>99</v>
      </c>
      <c r="R17" s="24" t="s">
        <v>98</v>
      </c>
      <c r="S17" s="24" t="s">
        <v>106</v>
      </c>
      <c r="T17" s="24" t="s">
        <v>98</v>
      </c>
      <c r="U17" s="24" t="s">
        <v>98</v>
      </c>
      <c r="V17" s="24" t="s">
        <v>98</v>
      </c>
      <c r="W17" s="24" t="s">
        <v>98</v>
      </c>
      <c r="X17" s="24" t="s">
        <v>98</v>
      </c>
      <c r="Y17" s="22" t="n">
        <v>500000</v>
      </c>
      <c r="Z17" s="23" t="n">
        <f aca="false">DATE(YEAR(M17)+1,MONTH(M17),DAY(M17))</f>
        <v>44197</v>
      </c>
      <c r="AA17" s="25" t="n">
        <f aca="false">IF(N17&lt;=Z17, VLOOKUP(DATEDIF(M17,N17,"m"),Parameters!$L$2:$M$6,2,1), 0)</f>
        <v>1</v>
      </c>
      <c r="AB17" s="0" t="n">
        <f aca="false">IF(D17="Trong nước", DATEDIF(DATE(YEAR(K17),MONTH(K17),1),DATE(YEAR(L17),MONTH(L17),1),"m"), DATEDIF(DATE(J17,1,1),DATE(YEAR(L17),MONTH(L17),1),"m"))</f>
        <v>0</v>
      </c>
      <c r="AC17" s="0" t="str">
        <f aca="false">VLOOKUP(AB17,Parameters!$A$2:$B$6,2,1)</f>
        <v>&lt;6</v>
      </c>
      <c r="AD17" s="26" t="n">
        <v>1</v>
      </c>
      <c r="AE17" s="27" t="n">
        <f aca="false">IF(G17&lt;=$AE$2,INDEX('Bieu phi VCX'!$D$8:$H$33,MATCH(C17,'Bieu phi VCX'!$A$8:$A$33,0),MATCH(AC17,'Bieu phi VCX'!$D$7:$H$7,)),INDEX('Bieu phi VCX'!$I$8:$M$33,MATCH(C17,'Bieu phi VCX'!$A$8:$A$33,0),MATCH(AC17,'Bieu phi VCX'!$I$7:$M$7,)))</f>
        <v>0.011</v>
      </c>
      <c r="AF17" s="27" t="n">
        <f aca="false">IF(O17="Y",$AF$2,0)</f>
        <v>0</v>
      </c>
      <c r="AG17" s="27" t="n">
        <f aca="false">IF(P17="Y", INDEX('Bieu phi VCX'!$P$8:$T$31,MATCH(C17,'Bieu phi VCX'!$A$8:$A$33,0),MATCH(AC17,'Bieu phi VCX'!$P$7:$T$7,0)), 0)</f>
        <v>0</v>
      </c>
      <c r="AH17" s="22" t="n">
        <f aca="false">VLOOKUP(Q17,Parameters!$F$2:$G$5,2,0)</f>
        <v>0</v>
      </c>
      <c r="AI17" s="27" t="n">
        <f aca="false">IF(R17="Y", INDEX('Bieu phi VCX'!$V$8:$Z$31,MATCH(C17,'Bieu phi VCX'!$A$8:$A$33,0),MATCH(AC17,'Bieu phi VCX'!$V$7:$Z$7,0)),0)</f>
        <v>0</v>
      </c>
      <c r="AJ17" s="27" t="n">
        <f aca="false">IF(S17="Y",INDEX('Bieu phi VCX'!$AG$8:$AI$31,MATCH(C17,'Bieu phi VCX'!$A$8:$A$33,0),MATCH(VLOOKUP(I17,Parameters!$I$2:$J$4,2),'Bieu phi VCX'!$AG$7:$AI$7,0))-AE17, 0)</f>
        <v>0.039</v>
      </c>
      <c r="AK17" s="0" t="n">
        <f aca="false">IF(T17="Y",$AK$2,1)</f>
        <v>1</v>
      </c>
      <c r="AL17" s="27" t="n">
        <f aca="false">IF(U17="Y", INDEX('Bieu phi VCX'!$AB$8:$AB$33,MATCH(C17,'Bieu phi VCX'!$A$8:$A$33,0),0),0)</f>
        <v>0</v>
      </c>
      <c r="AM17" s="27" t="n">
        <f aca="false">IF(V17="Y",IF(AB17&lt;120,IF(OR(C17='Bieu phi VCX'!$A$24,C17='Bieu phi VCX'!$A$25,C17='Bieu phi VCX'!$A$27),0.2%,IF(OR(AND(OR(E17="SEDAN",E17="HATCHBACK"),G17&gt;$AM$2),AND(OR(E17="SEDAN",E17="HATCHBACK"),F17="GERMANY")),INDEX('Bieu phi VCX'!$AC$8:$AC$33,MATCH(C17,'Bieu phi VCX'!$A$8:$A$33,0),0),INDEX('Bieu phi VCX'!$AD$8:$AD$33,MATCH(C17,'Bieu phi VCX'!$A$8:$A$33,0),0))),"NA"),0)</f>
        <v>0</v>
      </c>
      <c r="AN17" s="28" t="n">
        <f aca="false">IF(X17="Y",$AN$2,0)</f>
        <v>0</v>
      </c>
      <c r="AO17" s="29" t="n">
        <f aca="false">IF(W17="Y",IF(N17-M17&gt;$AO$2,1.5%*15/365,1.5%*(N17-M17)/365),0)</f>
        <v>0</v>
      </c>
      <c r="AP17" s="30" t="n">
        <f aca="false">IF(N17&lt;=Z17,VLOOKUP(DATEDIF(M17,N17,"m"),Parameters!$L$2:$M$6,2,1),(DATEDIF(M17,N17,"m")+1)/12)</f>
        <v>1</v>
      </c>
      <c r="AQ17" s="31" t="n">
        <f aca="false">(AK17*(SUM(AE17,AF17,AG17,AI17,AJ17,AL17,AM17,AN17)*H17+AH17)+AO17*H17)*AP17</f>
        <v>5000000</v>
      </c>
    </row>
    <row r="18" customFormat="false" ht="15" hidden="false" customHeight="false" outlineLevel="0" collapsed="false">
      <c r="A18" s="20"/>
      <c r="B18" s="20" t="s">
        <v>112</v>
      </c>
      <c r="C18" s="21" t="s">
        <v>94</v>
      </c>
      <c r="D18" s="21" t="s">
        <v>95</v>
      </c>
      <c r="E18" s="21" t="s">
        <v>96</v>
      </c>
      <c r="F18" s="21" t="s">
        <v>97</v>
      </c>
      <c r="G18" s="22" t="n">
        <v>390000000</v>
      </c>
      <c r="H18" s="22" t="n">
        <v>100000000</v>
      </c>
      <c r="I18" s="22" t="n">
        <v>0</v>
      </c>
      <c r="J18" s="0" t="n">
        <v>2020</v>
      </c>
      <c r="K18" s="23" t="n">
        <v>43831</v>
      </c>
      <c r="L18" s="23" t="n">
        <v>43831</v>
      </c>
      <c r="M18" s="23" t="n">
        <v>43831</v>
      </c>
      <c r="N18" s="23" t="n">
        <v>44196</v>
      </c>
      <c r="O18" s="24" t="s">
        <v>98</v>
      </c>
      <c r="P18" s="24" t="s">
        <v>98</v>
      </c>
      <c r="Q18" s="22" t="s">
        <v>99</v>
      </c>
      <c r="R18" s="24" t="s">
        <v>98</v>
      </c>
      <c r="S18" s="24" t="s">
        <v>98</v>
      </c>
      <c r="T18" s="24" t="s">
        <v>106</v>
      </c>
      <c r="U18" s="24" t="s">
        <v>98</v>
      </c>
      <c r="V18" s="24" t="s">
        <v>98</v>
      </c>
      <c r="W18" s="24" t="s">
        <v>98</v>
      </c>
      <c r="X18" s="24" t="s">
        <v>98</v>
      </c>
      <c r="Y18" s="22" t="n">
        <v>500000</v>
      </c>
      <c r="Z18" s="23" t="n">
        <f aca="false">DATE(YEAR(M18)+1,MONTH(M18),DAY(M18))</f>
        <v>44197</v>
      </c>
      <c r="AA18" s="25" t="n">
        <f aca="false">IF(N18&lt;=Z18, VLOOKUP(DATEDIF(M18,N18,"m"),Parameters!$L$2:$M$6,2,1), 0)</f>
        <v>1</v>
      </c>
      <c r="AB18" s="0" t="n">
        <f aca="false">IF(D18="Trong nước", DATEDIF(DATE(YEAR(K18),MONTH(K18),1),DATE(YEAR(L18),MONTH(L18),1),"m"), DATEDIF(DATE(J18,1,1),DATE(YEAR(L18),MONTH(L18),1),"m"))</f>
        <v>0</v>
      </c>
      <c r="AC18" s="0" t="str">
        <f aca="false">VLOOKUP(AB18,Parameters!$A$2:$B$6,2,1)</f>
        <v>&lt;6</v>
      </c>
      <c r="AD18" s="26" t="n">
        <v>1</v>
      </c>
      <c r="AE18" s="27" t="n">
        <f aca="false">IF(G18&lt;=$AE$2,INDEX('Bieu phi VCX'!$D$8:$H$33,MATCH(C18,'Bieu phi VCX'!$A$8:$A$33,0),MATCH(AC18,'Bieu phi VCX'!$D$7:$H$7,)),INDEX('Bieu phi VCX'!$I$8:$M$33,MATCH(C18,'Bieu phi VCX'!$A$8:$A$33,0),MATCH(AC18,'Bieu phi VCX'!$I$7:$M$7,)))</f>
        <v>0.011</v>
      </c>
      <c r="AF18" s="27" t="n">
        <f aca="false">IF(O18="Y",$AF$2,0)</f>
        <v>0</v>
      </c>
      <c r="AG18" s="27" t="n">
        <f aca="false">IF(P18="Y", INDEX('Bieu phi VCX'!$P$8:$T$31,MATCH(C18,'Bieu phi VCX'!$A$8:$A$33,0),MATCH(AC18,'Bieu phi VCX'!$P$7:$T$7,0)), 0)</f>
        <v>0</v>
      </c>
      <c r="AH18" s="22" t="n">
        <f aca="false">VLOOKUP(Q18,Parameters!$F$2:$G$5,2,0)</f>
        <v>0</v>
      </c>
      <c r="AI18" s="27" t="n">
        <f aca="false">IF(R18="Y", INDEX('Bieu phi VCX'!$V$8:$Z$31,MATCH(C18,'Bieu phi VCX'!$A$8:$A$33,0),MATCH(AC18,'Bieu phi VCX'!$V$7:$Z$7,0)),0)</f>
        <v>0</v>
      </c>
      <c r="AJ18" s="27" t="n">
        <f aca="false">IF(S18="Y",INDEX('Bieu phi VCX'!$AG$8:$AI$31,MATCH(C18,'Bieu phi VCX'!$A$8:$A$33,0),MATCH(VLOOKUP(I18,Parameters!$I$2:$J$4,2),'Bieu phi VCX'!$AG$7:$AI$7,0))-AE18, 0)</f>
        <v>0</v>
      </c>
      <c r="AK18" s="0" t="n">
        <f aca="false">IF(T18="Y",$AK$2,1)</f>
        <v>1.5</v>
      </c>
      <c r="AL18" s="27" t="n">
        <f aca="false">IF(U18="Y", INDEX('Bieu phi VCX'!$AB$8:$AB$33,MATCH(C18,'Bieu phi VCX'!$A$8:$A$33,0),0),0)</f>
        <v>0</v>
      </c>
      <c r="AM18" s="27" t="n">
        <f aca="false">IF(V18="Y",IF(AB18&lt;120,IF(OR(C18='Bieu phi VCX'!$A$24,C18='Bieu phi VCX'!$A$25,C18='Bieu phi VCX'!$A$27),0.2%,IF(OR(AND(OR(E18="SEDAN",E18="HATCHBACK"),G18&gt;$AM$2),AND(OR(E18="SEDAN",E18="HATCHBACK"),F18="GERMANY")),INDEX('Bieu phi VCX'!$AC$8:$AC$33,MATCH(C18,'Bieu phi VCX'!$A$8:$A$33,0),0),INDEX('Bieu phi VCX'!$AD$8:$AD$33,MATCH(C18,'Bieu phi VCX'!$A$8:$A$33,0),0))),"NA"),0)</f>
        <v>0</v>
      </c>
      <c r="AN18" s="28" t="n">
        <f aca="false">IF(X18="Y",$AN$2,0)</f>
        <v>0</v>
      </c>
      <c r="AO18" s="29" t="n">
        <f aca="false">IF(W18="Y",IF(N18-M18&gt;$AO$2,1.5%*15/365,1.5%*(N18-M18)/365),0)</f>
        <v>0</v>
      </c>
      <c r="AP18" s="30" t="n">
        <f aca="false">IF(N18&lt;=Z18,VLOOKUP(DATEDIF(M18,N18,"m"),Parameters!$L$2:$M$6,2,1),(DATEDIF(M18,N18,"m")+1)/12)</f>
        <v>1</v>
      </c>
      <c r="AQ18" s="31" t="n">
        <f aca="false">(AK18*(SUM(AE18,AF18,AG18,AI18,AJ18,AL18,AM18,AN18)*H18+AH18)+AO18*H18)*AP18</f>
        <v>1650000</v>
      </c>
    </row>
    <row r="19" customFormat="false" ht="15" hidden="false" customHeight="false" outlineLevel="0" collapsed="false">
      <c r="A19" s="20"/>
      <c r="B19" s="20" t="s">
        <v>113</v>
      </c>
      <c r="C19" s="21" t="s">
        <v>94</v>
      </c>
      <c r="D19" s="21" t="s">
        <v>95</v>
      </c>
      <c r="E19" s="21" t="s">
        <v>96</v>
      </c>
      <c r="F19" s="21" t="s">
        <v>97</v>
      </c>
      <c r="G19" s="22" t="n">
        <v>390000000</v>
      </c>
      <c r="H19" s="22" t="n">
        <v>100000000</v>
      </c>
      <c r="I19" s="22" t="n">
        <v>0</v>
      </c>
      <c r="J19" s="0" t="n">
        <v>2020</v>
      </c>
      <c r="K19" s="23" t="n">
        <v>43831</v>
      </c>
      <c r="L19" s="23" t="n">
        <v>43831</v>
      </c>
      <c r="M19" s="23" t="n">
        <v>43831</v>
      </c>
      <c r="N19" s="23" t="n">
        <v>44196</v>
      </c>
      <c r="O19" s="24" t="s">
        <v>98</v>
      </c>
      <c r="P19" s="24" t="s">
        <v>98</v>
      </c>
      <c r="Q19" s="22" t="s">
        <v>99</v>
      </c>
      <c r="R19" s="24" t="s">
        <v>98</v>
      </c>
      <c r="S19" s="24" t="s">
        <v>98</v>
      </c>
      <c r="T19" s="24" t="s">
        <v>98</v>
      </c>
      <c r="U19" s="24" t="s">
        <v>106</v>
      </c>
      <c r="V19" s="24" t="s">
        <v>98</v>
      </c>
      <c r="W19" s="24" t="s">
        <v>98</v>
      </c>
      <c r="X19" s="24" t="s">
        <v>98</v>
      </c>
      <c r="Y19" s="22" t="n">
        <v>500000</v>
      </c>
      <c r="Z19" s="23" t="n">
        <f aca="false">DATE(YEAR(M19)+1,MONTH(M19),DAY(M19))</f>
        <v>44197</v>
      </c>
      <c r="AA19" s="25" t="n">
        <f aca="false">IF(N19&lt;=Z19, VLOOKUP(DATEDIF(M19,N19,"m"),Parameters!$L$2:$M$6,2,1), 0)</f>
        <v>1</v>
      </c>
      <c r="AB19" s="0" t="n">
        <f aca="false">IF(D19="Trong nước", DATEDIF(DATE(YEAR(K19),MONTH(K19),1),DATE(YEAR(L19),MONTH(L19),1),"m"), DATEDIF(DATE(J19,1,1),DATE(YEAR(L19),MONTH(L19),1),"m"))</f>
        <v>0</v>
      </c>
      <c r="AC19" s="0" t="str">
        <f aca="false">VLOOKUP(AB19,Parameters!$A$2:$B$6,2,1)</f>
        <v>&lt;6</v>
      </c>
      <c r="AD19" s="26" t="n">
        <v>1</v>
      </c>
      <c r="AE19" s="27" t="n">
        <f aca="false">IF(G19&lt;=$AE$2,INDEX('Bieu phi VCX'!$D$8:$H$33,MATCH(C19,'Bieu phi VCX'!$A$8:$A$33,0),MATCH(AC19,'Bieu phi VCX'!$D$7:$H$7,)),INDEX('Bieu phi VCX'!$I$8:$M$33,MATCH(C19,'Bieu phi VCX'!$A$8:$A$33,0),MATCH(AC19,'Bieu phi VCX'!$I$7:$M$7,)))</f>
        <v>0.011</v>
      </c>
      <c r="AF19" s="27" t="n">
        <f aca="false">IF(O19="Y",$AF$2,0)</f>
        <v>0</v>
      </c>
      <c r="AG19" s="27" t="n">
        <f aca="false">IF(P19="Y", INDEX('Bieu phi VCX'!$P$8:$T$31,MATCH(C19,'Bieu phi VCX'!$A$8:$A$33,0),MATCH(AC19,'Bieu phi VCX'!$P$7:$T$7,0)), 0)</f>
        <v>0</v>
      </c>
      <c r="AH19" s="22" t="n">
        <f aca="false">VLOOKUP(Q19,Parameters!$F$2:$G$5,2,0)</f>
        <v>0</v>
      </c>
      <c r="AI19" s="27" t="n">
        <f aca="false">IF(R19="Y", INDEX('Bieu phi VCX'!$V$8:$Z$31,MATCH(C19,'Bieu phi VCX'!$A$8:$A$33,0),MATCH(AC19,'Bieu phi VCX'!$V$7:$Z$7,0)),0)</f>
        <v>0</v>
      </c>
      <c r="AJ19" s="27" t="n">
        <f aca="false">IF(S19="Y",INDEX('Bieu phi VCX'!$AG$8:$AI$31,MATCH(C19,'Bieu phi VCX'!$A$8:$A$33,0),MATCH(VLOOKUP(I19,Parameters!$I$2:$J$4,2),'Bieu phi VCX'!$AG$7:$AI$7,0))-AE19, 0)</f>
        <v>0</v>
      </c>
      <c r="AK19" s="0" t="n">
        <f aca="false">IF(T19="Y",$AK$2,1)</f>
        <v>1</v>
      </c>
      <c r="AL19" s="27" t="n">
        <f aca="false">IF(U19="Y", INDEX('Bieu phi VCX'!$AB$8:$AB$33,MATCH(C19,'Bieu phi VCX'!$A$8:$A$33,0),0),0)</f>
        <v>0.0025</v>
      </c>
      <c r="AM19" s="27" t="n">
        <f aca="false">IF(V19="Y",IF(AB19&lt;120,IF(OR(C19='Bieu phi VCX'!$A$24,C19='Bieu phi VCX'!$A$25,C19='Bieu phi VCX'!$A$27),0.2%,IF(OR(AND(OR(E19="SEDAN",E19="HATCHBACK"),G19&gt;$AM$2),AND(OR(E19="SEDAN",E19="HATCHBACK"),F19="GERMANY")),INDEX('Bieu phi VCX'!$AC$8:$AC$33,MATCH(C19,'Bieu phi VCX'!$A$8:$A$33,0),0),INDEX('Bieu phi VCX'!$AD$8:$AD$33,MATCH(C19,'Bieu phi VCX'!$A$8:$A$33,0),0))),"NA"),0)</f>
        <v>0</v>
      </c>
      <c r="AN19" s="28" t="n">
        <f aca="false">IF(X19="Y",$AN$2,0)</f>
        <v>0</v>
      </c>
      <c r="AO19" s="29" t="n">
        <f aca="false">IF(W19="Y",IF(N19-M19&gt;$AO$2,1.5%*15/365,1.5%*(N19-M19)/365),0)</f>
        <v>0</v>
      </c>
      <c r="AP19" s="30" t="n">
        <f aca="false">IF(N19&lt;=Z19,VLOOKUP(DATEDIF(M19,N19,"m"),Parameters!$L$2:$M$6,2,1),(DATEDIF(M19,N19,"m")+1)/12)</f>
        <v>1</v>
      </c>
      <c r="AQ19" s="31" t="n">
        <f aca="false">(AK19*(SUM(AE19,AF19,AG19,AI19,AJ19,AL19,AM19,AN19)*H19+AH19)+AO19*H19)*AP19</f>
        <v>1350000</v>
      </c>
    </row>
    <row r="20" customFormat="false" ht="15" hidden="false" customHeight="false" outlineLevel="0" collapsed="false">
      <c r="A20" s="20"/>
      <c r="B20" s="20" t="s">
        <v>114</v>
      </c>
      <c r="C20" s="21" t="s">
        <v>94</v>
      </c>
      <c r="D20" s="21" t="s">
        <v>95</v>
      </c>
      <c r="E20" s="21" t="s">
        <v>96</v>
      </c>
      <c r="F20" s="21" t="s">
        <v>97</v>
      </c>
      <c r="G20" s="22" t="n">
        <v>390000000</v>
      </c>
      <c r="H20" s="22" t="n">
        <v>100000000</v>
      </c>
      <c r="I20" s="22" t="n">
        <v>0</v>
      </c>
      <c r="J20" s="0" t="n">
        <v>2020</v>
      </c>
      <c r="K20" s="23" t="n">
        <v>43831</v>
      </c>
      <c r="L20" s="23" t="n">
        <v>43831</v>
      </c>
      <c r="M20" s="23" t="n">
        <v>43831</v>
      </c>
      <c r="N20" s="23" t="n">
        <v>44196</v>
      </c>
      <c r="O20" s="24" t="s">
        <v>98</v>
      </c>
      <c r="P20" s="24" t="s">
        <v>98</v>
      </c>
      <c r="Q20" s="22" t="s">
        <v>99</v>
      </c>
      <c r="R20" s="24" t="s">
        <v>98</v>
      </c>
      <c r="S20" s="24" t="s">
        <v>98</v>
      </c>
      <c r="T20" s="24" t="s">
        <v>98</v>
      </c>
      <c r="U20" s="24" t="s">
        <v>98</v>
      </c>
      <c r="V20" s="24" t="s">
        <v>106</v>
      </c>
      <c r="W20" s="24" t="s">
        <v>98</v>
      </c>
      <c r="X20" s="24" t="s">
        <v>98</v>
      </c>
      <c r="Y20" s="22" t="n">
        <v>500000</v>
      </c>
      <c r="Z20" s="23" t="n">
        <f aca="false">DATE(YEAR(M20)+1,MONTH(M20),DAY(M20))</f>
        <v>44197</v>
      </c>
      <c r="AA20" s="25" t="n">
        <f aca="false">IF(N20&lt;=Z20, VLOOKUP(DATEDIF(M20,N20,"m"),Parameters!$L$2:$M$6,2,1), 0)</f>
        <v>1</v>
      </c>
      <c r="AB20" s="0" t="n">
        <f aca="false">IF(D20="Trong nước", DATEDIF(DATE(YEAR(K20),MONTH(K20),1),DATE(YEAR(L20),MONTH(L20),1),"m"), DATEDIF(DATE(J20,1,1),DATE(YEAR(L20),MONTH(L20),1),"m"))</f>
        <v>0</v>
      </c>
      <c r="AC20" s="0" t="str">
        <f aca="false">VLOOKUP(AB20,Parameters!$A$2:$B$6,2,1)</f>
        <v>&lt;6</v>
      </c>
      <c r="AD20" s="26" t="n">
        <v>1</v>
      </c>
      <c r="AE20" s="27" t="n">
        <f aca="false">IF(G20&lt;=$AE$2,INDEX('Bieu phi VCX'!$D$8:$H$33,MATCH(C20,'Bieu phi VCX'!$A$8:$A$33,0),MATCH(AC20,'Bieu phi VCX'!$D$7:$H$7,)),INDEX('Bieu phi VCX'!$I$8:$M$33,MATCH(C20,'Bieu phi VCX'!$A$8:$A$33,0),MATCH(AC20,'Bieu phi VCX'!$I$7:$M$7,)))</f>
        <v>0.011</v>
      </c>
      <c r="AF20" s="27" t="n">
        <f aca="false">IF(O20="Y",$AF$2,0)</f>
        <v>0</v>
      </c>
      <c r="AG20" s="27" t="n">
        <f aca="false">IF(P20="Y", INDEX('Bieu phi VCX'!$P$8:$T$31,MATCH(C20,'Bieu phi VCX'!$A$8:$A$33,0),MATCH(AC20,'Bieu phi VCX'!$P$7:$T$7,0)), 0)</f>
        <v>0</v>
      </c>
      <c r="AH20" s="22" t="n">
        <f aca="false">VLOOKUP(Q20,Parameters!$F$2:$G$5,2,0)</f>
        <v>0</v>
      </c>
      <c r="AI20" s="27" t="n">
        <f aca="false">IF(R20="Y", INDEX('Bieu phi VCX'!$V$8:$Z$31,MATCH(C20,'Bieu phi VCX'!$A$8:$A$33,0),MATCH(AC20,'Bieu phi VCX'!$V$7:$Z$7,0)),0)</f>
        <v>0</v>
      </c>
      <c r="AJ20" s="27" t="n">
        <f aca="false">IF(S20="Y",INDEX('Bieu phi VCX'!$AG$8:$AI$31,MATCH(C20,'Bieu phi VCX'!$A$8:$A$33,0),MATCH(VLOOKUP(I20,Parameters!$I$2:$J$4,2),'Bieu phi VCX'!$AG$7:$AI$7,0))-AE20, 0)</f>
        <v>0</v>
      </c>
      <c r="AK20" s="0" t="n">
        <f aca="false">IF(T20="Y",$AK$2,1)</f>
        <v>1</v>
      </c>
      <c r="AL20" s="27" t="n">
        <f aca="false">IF(U20="Y", INDEX('Bieu phi VCX'!$AB$8:$AB$33,MATCH(C20,'Bieu phi VCX'!$A$8:$A$33,0),0),0)</f>
        <v>0</v>
      </c>
      <c r="AM20" s="27" t="n">
        <f aca="false">IF(V20="Y",IF(AB20&lt;120,IF(OR(C20='Bieu phi VCX'!$A$24,C20='Bieu phi VCX'!$A$25,C20='Bieu phi VCX'!$A$27),0.2%,IF(OR(AND(OR(E20="SEDAN",E20="HATCHBACK"),G20&gt;$AM$2),AND(OR(E20="SEDAN",E20="HATCHBACK"),F20="GERMANY")),INDEX('Bieu phi VCX'!$AC$8:$AC$33,MATCH(C20,'Bieu phi VCX'!$A$8:$A$33,0),0),INDEX('Bieu phi VCX'!$AD$8:$AD$33,MATCH(C20,'Bieu phi VCX'!$A$8:$A$33,0),0))),"NA"),0)</f>
        <v>0.0005</v>
      </c>
      <c r="AN20" s="28" t="n">
        <f aca="false">IF(X20="Y",$AN$2,0)</f>
        <v>0</v>
      </c>
      <c r="AO20" s="29" t="n">
        <f aca="false">IF(W20="Y",IF(N20-M20&gt;$AO$2,1.5%*15/365,1.5%*(N20-M20)/365),0)</f>
        <v>0</v>
      </c>
      <c r="AP20" s="30" t="n">
        <f aca="false">IF(N20&lt;=Z20,VLOOKUP(DATEDIF(M20,N20,"m"),Parameters!$L$2:$M$6,2,1),(DATEDIF(M20,N20,"m")+1)/12)</f>
        <v>1</v>
      </c>
      <c r="AQ20" s="31" t="n">
        <f aca="false">(AK20*(SUM(AE20,AF20,AG20,AI20,AJ20,AL20,AM20,AN20)*H20+AH20)+AO20*H20)*AP20</f>
        <v>1150000</v>
      </c>
    </row>
    <row r="21" customFormat="false" ht="15" hidden="false" customHeight="false" outlineLevel="0" collapsed="false">
      <c r="A21" s="20"/>
      <c r="B21" s="20" t="s">
        <v>115</v>
      </c>
      <c r="C21" s="21" t="s">
        <v>94</v>
      </c>
      <c r="D21" s="21" t="s">
        <v>95</v>
      </c>
      <c r="E21" s="21" t="s">
        <v>96</v>
      </c>
      <c r="F21" s="21" t="s">
        <v>97</v>
      </c>
      <c r="G21" s="22" t="n">
        <v>390000000</v>
      </c>
      <c r="H21" s="22" t="n">
        <v>100000000</v>
      </c>
      <c r="I21" s="22" t="n">
        <v>0</v>
      </c>
      <c r="J21" s="0" t="n">
        <v>2020</v>
      </c>
      <c r="K21" s="23" t="n">
        <v>43831</v>
      </c>
      <c r="L21" s="23" t="n">
        <v>43831</v>
      </c>
      <c r="M21" s="23" t="n">
        <v>43831</v>
      </c>
      <c r="N21" s="23" t="n">
        <v>44196</v>
      </c>
      <c r="O21" s="24" t="s">
        <v>98</v>
      </c>
      <c r="P21" s="24" t="s">
        <v>98</v>
      </c>
      <c r="Q21" s="22" t="s">
        <v>99</v>
      </c>
      <c r="R21" s="24" t="s">
        <v>98</v>
      </c>
      <c r="S21" s="24" t="s">
        <v>98</v>
      </c>
      <c r="T21" s="24" t="s">
        <v>98</v>
      </c>
      <c r="U21" s="24" t="s">
        <v>98</v>
      </c>
      <c r="V21" s="24" t="s">
        <v>98</v>
      </c>
      <c r="W21" s="24" t="s">
        <v>106</v>
      </c>
      <c r="X21" s="24" t="s">
        <v>98</v>
      </c>
      <c r="Y21" s="22" t="n">
        <v>500000</v>
      </c>
      <c r="Z21" s="23" t="n">
        <f aca="false">DATE(YEAR(M21)+1,MONTH(M21),DAY(M21))</f>
        <v>44197</v>
      </c>
      <c r="AA21" s="25" t="n">
        <f aca="false">IF(N21&lt;=Z21, VLOOKUP(DATEDIF(M21,N21,"m"),Parameters!$L$2:$M$6,2,1), 0)</f>
        <v>1</v>
      </c>
      <c r="AB21" s="0" t="n">
        <f aca="false">IF(D21="Trong nước", DATEDIF(DATE(YEAR(K21),MONTH(K21),1),DATE(YEAR(L21),MONTH(L21),1),"m"), DATEDIF(DATE(J21,1,1),DATE(YEAR(L21),MONTH(L21),1),"m"))</f>
        <v>0</v>
      </c>
      <c r="AC21" s="0" t="str">
        <f aca="false">VLOOKUP(AB21,Parameters!$A$2:$B$6,2,1)</f>
        <v>&lt;6</v>
      </c>
      <c r="AD21" s="26" t="n">
        <v>1</v>
      </c>
      <c r="AE21" s="27" t="n">
        <f aca="false">IF(G21&lt;=$AE$2,INDEX('Bieu phi VCX'!$D$8:$H$33,MATCH(C21,'Bieu phi VCX'!$A$8:$A$33,0),MATCH(AC21,'Bieu phi VCX'!$D$7:$H$7,)),INDEX('Bieu phi VCX'!$I$8:$M$33,MATCH(C21,'Bieu phi VCX'!$A$8:$A$33,0),MATCH(AC21,'Bieu phi VCX'!$I$7:$M$7,)))</f>
        <v>0.011</v>
      </c>
      <c r="AF21" s="27" t="n">
        <f aca="false">IF(O21="Y",$AF$2,0)</f>
        <v>0</v>
      </c>
      <c r="AG21" s="27" t="n">
        <f aca="false">IF(P21="Y", INDEX('Bieu phi VCX'!$P$8:$T$31,MATCH(C21,'Bieu phi VCX'!$A$8:$A$33,0),MATCH(AC21,'Bieu phi VCX'!$P$7:$T$7,0)), 0)</f>
        <v>0</v>
      </c>
      <c r="AH21" s="22" t="n">
        <f aca="false">VLOOKUP(Q21,Parameters!$F$2:$G$5,2,0)</f>
        <v>0</v>
      </c>
      <c r="AI21" s="27" t="n">
        <f aca="false">IF(R21="Y", INDEX('Bieu phi VCX'!$V$8:$Z$31,MATCH(C21,'Bieu phi VCX'!$A$8:$A$33,0),MATCH(AC21,'Bieu phi VCX'!$V$7:$Z$7,0)),0)</f>
        <v>0</v>
      </c>
      <c r="AJ21" s="27" t="n">
        <f aca="false">IF(S21="Y",INDEX('Bieu phi VCX'!$AG$8:$AI$31,MATCH(C21,'Bieu phi VCX'!$A$8:$A$33,0),MATCH(VLOOKUP(I21,Parameters!$I$2:$J$4,2),'Bieu phi VCX'!$AG$7:$AI$7,0))-AE21, 0)</f>
        <v>0</v>
      </c>
      <c r="AK21" s="0" t="n">
        <f aca="false">IF(T21="Y",$AK$2,1)</f>
        <v>1</v>
      </c>
      <c r="AL21" s="27" t="n">
        <f aca="false">IF(U21="Y", INDEX('Bieu phi VCX'!$AB$8:$AB$33,MATCH(C21,'Bieu phi VCX'!$A$8:$A$33,0),0),0)</f>
        <v>0</v>
      </c>
      <c r="AM21" s="27" t="n">
        <f aca="false">IF(V21="Y",IF(AB21&lt;120,IF(OR(C21='Bieu phi VCX'!$A$24,C21='Bieu phi VCX'!$A$25,C21='Bieu phi VCX'!$A$27),0.2%,IF(OR(AND(OR(E21="SEDAN",E21="HATCHBACK"),G21&gt;$AM$2),AND(OR(E21="SEDAN",E21="HATCHBACK"),F21="GERMANY")),INDEX('Bieu phi VCX'!$AC$8:$AC$33,MATCH(C21,'Bieu phi VCX'!$A$8:$A$33,0),0),INDEX('Bieu phi VCX'!$AD$8:$AD$33,MATCH(C21,'Bieu phi VCX'!$A$8:$A$33,0),0))),"NA"),0)</f>
        <v>0</v>
      </c>
      <c r="AN21" s="28" t="n">
        <f aca="false">IF(X21="Y",$AN$2,0)</f>
        <v>0</v>
      </c>
      <c r="AO21" s="29" t="n">
        <f aca="false">IF(W21="Y",IF(N21-M21&gt;$AO$2,1.5%*15/365,1.5%*(N21-M21)/365),0)</f>
        <v>0.000616438356164384</v>
      </c>
      <c r="AP21" s="30" t="n">
        <f aca="false">IF(N21&lt;=Z21,VLOOKUP(DATEDIF(M21,N21,"m"),Parameters!$L$2:$M$6,2,1),(DATEDIF(M21,N21,"m")+1)/12)</f>
        <v>1</v>
      </c>
      <c r="AQ21" s="31" t="n">
        <f aca="false">(AK21*(SUM(AE21,AF21,AG21,AI21,AJ21,AL21,AM21,AN21)*H21+AH21)+AO21*H21)*AP21</f>
        <v>1161643.83561644</v>
      </c>
    </row>
    <row r="22" customFormat="false" ht="15" hidden="false" customHeight="false" outlineLevel="0" collapsed="false">
      <c r="A22" s="20"/>
      <c r="B22" s="20" t="s">
        <v>116</v>
      </c>
      <c r="C22" s="21" t="s">
        <v>94</v>
      </c>
      <c r="D22" s="21" t="s">
        <v>95</v>
      </c>
      <c r="E22" s="21" t="s">
        <v>96</v>
      </c>
      <c r="F22" s="21" t="s">
        <v>97</v>
      </c>
      <c r="G22" s="22" t="n">
        <v>390000000</v>
      </c>
      <c r="H22" s="22" t="n">
        <v>100000000</v>
      </c>
      <c r="I22" s="22" t="n">
        <v>0</v>
      </c>
      <c r="J22" s="0" t="n">
        <v>2020</v>
      </c>
      <c r="K22" s="23" t="n">
        <v>43831</v>
      </c>
      <c r="L22" s="23" t="n">
        <v>43831</v>
      </c>
      <c r="M22" s="23" t="n">
        <v>43831</v>
      </c>
      <c r="N22" s="23" t="n">
        <v>44196</v>
      </c>
      <c r="O22" s="24" t="s">
        <v>98</v>
      </c>
      <c r="P22" s="24" t="s">
        <v>98</v>
      </c>
      <c r="Q22" s="22" t="s">
        <v>99</v>
      </c>
      <c r="R22" s="24" t="s">
        <v>98</v>
      </c>
      <c r="S22" s="24" t="s">
        <v>98</v>
      </c>
      <c r="T22" s="24" t="s">
        <v>98</v>
      </c>
      <c r="U22" s="24" t="s">
        <v>98</v>
      </c>
      <c r="V22" s="24" t="s">
        <v>98</v>
      </c>
      <c r="W22" s="24" t="s">
        <v>98</v>
      </c>
      <c r="X22" s="24" t="s">
        <v>106</v>
      </c>
      <c r="Y22" s="22" t="n">
        <v>500000</v>
      </c>
      <c r="Z22" s="23" t="n">
        <f aca="false">DATE(YEAR(M22)+1,MONTH(M22),DAY(M22))</f>
        <v>44197</v>
      </c>
      <c r="AA22" s="25" t="n">
        <f aca="false">IF(N22&lt;=Z22, VLOOKUP(DATEDIF(M22,N22,"m"),Parameters!$L$2:$M$6,2,1), 0)</f>
        <v>1</v>
      </c>
      <c r="AB22" s="0" t="n">
        <f aca="false">IF(D22="Trong nước", DATEDIF(DATE(YEAR(K22),MONTH(K22),1),DATE(YEAR(L22),MONTH(L22),1),"m"), DATEDIF(DATE(J22,1,1),DATE(YEAR(L22),MONTH(L22),1),"m"))</f>
        <v>0</v>
      </c>
      <c r="AC22" s="0" t="str">
        <f aca="false">VLOOKUP(AB22,Parameters!$A$2:$B$6,2,1)</f>
        <v>&lt;6</v>
      </c>
      <c r="AD22" s="26" t="n">
        <v>1</v>
      </c>
      <c r="AE22" s="27" t="n">
        <f aca="false">IF(G22&lt;=$AE$2,INDEX('Bieu phi VCX'!$D$8:$H$33,MATCH(C22,'Bieu phi VCX'!$A$8:$A$33,0),MATCH(AC22,'Bieu phi VCX'!$D$7:$H$7,)),INDEX('Bieu phi VCX'!$I$8:$M$33,MATCH(C22,'Bieu phi VCX'!$A$8:$A$33,0),MATCH(AC22,'Bieu phi VCX'!$I$7:$M$7,)))</f>
        <v>0.011</v>
      </c>
      <c r="AF22" s="27" t="n">
        <f aca="false">IF(O22="Y",$AF$2,0)</f>
        <v>0</v>
      </c>
      <c r="AG22" s="27" t="n">
        <f aca="false">IF(P22="Y", INDEX('Bieu phi VCX'!$P$8:$T$31,MATCH(C22,'Bieu phi VCX'!$A$8:$A$33,0),MATCH(AC22,'Bieu phi VCX'!$P$7:$T$7,0)), 0)</f>
        <v>0</v>
      </c>
      <c r="AH22" s="22" t="n">
        <f aca="false">VLOOKUP(Q22,Parameters!$F$2:$G$5,2,0)</f>
        <v>0</v>
      </c>
      <c r="AI22" s="27" t="n">
        <f aca="false">IF(R22="Y", INDEX('Bieu phi VCX'!$V$8:$Z$31,MATCH(C22,'Bieu phi VCX'!$A$8:$A$33,0),MATCH(AC22,'Bieu phi VCX'!$V$7:$Z$7,0)),0)</f>
        <v>0</v>
      </c>
      <c r="AJ22" s="27" t="n">
        <f aca="false">IF(S22="Y",INDEX('Bieu phi VCX'!$AG$8:$AI$31,MATCH(C22,'Bieu phi VCX'!$A$8:$A$33,0),MATCH(VLOOKUP(I22,Parameters!$I$2:$J$4,2),'Bieu phi VCX'!$AG$7:$AI$7,0))-AE22, 0)</f>
        <v>0</v>
      </c>
      <c r="AK22" s="0" t="n">
        <f aca="false">IF(T22="Y",$AK$2,1)</f>
        <v>1</v>
      </c>
      <c r="AL22" s="27" t="n">
        <f aca="false">IF(U22="Y", INDEX('Bieu phi VCX'!$AB$8:$AB$33,MATCH(C22,'Bieu phi VCX'!$A$8:$A$33,0),0),0)</f>
        <v>0</v>
      </c>
      <c r="AM22" s="27" t="n">
        <f aca="false">IF(V22="Y",IF(AB22&lt;120,IF(OR(C22='Bieu phi VCX'!$A$24,C22='Bieu phi VCX'!$A$25,C22='Bieu phi VCX'!$A$27),0.2%,IF(OR(AND(OR(E22="SEDAN",E22="HATCHBACK"),G22&gt;$AM$2),AND(OR(E22="SEDAN",E22="HATCHBACK"),F22="GERMANY")),INDEX('Bieu phi VCX'!$AC$8:$AC$33,MATCH(C22,'Bieu phi VCX'!$A$8:$A$33,0),0),INDEX('Bieu phi VCX'!$AD$8:$AD$33,MATCH(C22,'Bieu phi VCX'!$A$8:$A$33,0),0))),"NA"),0)</f>
        <v>0</v>
      </c>
      <c r="AN22" s="28" t="n">
        <f aca="false">IF(X22="Y",$AN$2,0)</f>
        <v>0.003</v>
      </c>
      <c r="AO22" s="29" t="n">
        <f aca="false">IF(W22="Y",IF(N22-M22&gt;$AO$2,1.5%*15/365,1.5%*(N22-M22)/365),0)</f>
        <v>0</v>
      </c>
      <c r="AP22" s="30" t="n">
        <f aca="false">IF(N22&lt;=Z22,VLOOKUP(DATEDIF(M22,N22,"m"),Parameters!$L$2:$M$6,2,1),(DATEDIF(M22,N22,"m")+1)/12)</f>
        <v>1</v>
      </c>
      <c r="AQ22" s="31" t="n">
        <f aca="false">(AK22*(SUM(AE22,AF22,AG22,AI22,AJ22,AL22,AM22,AN22)*H22+AH22)+AO22*H22)*AP22</f>
        <v>1400000</v>
      </c>
    </row>
    <row r="23" customFormat="false" ht="15" hidden="false" customHeight="false" outlineLevel="0" collapsed="false">
      <c r="A23" s="20" t="s">
        <v>117</v>
      </c>
      <c r="B23" s="20" t="s">
        <v>105</v>
      </c>
      <c r="C23" s="21" t="s">
        <v>94</v>
      </c>
      <c r="D23" s="21" t="s">
        <v>95</v>
      </c>
      <c r="E23" s="21" t="s">
        <v>96</v>
      </c>
      <c r="F23" s="21" t="s">
        <v>97</v>
      </c>
      <c r="G23" s="22" t="n">
        <v>400000000</v>
      </c>
      <c r="H23" s="22" t="n">
        <v>400000000</v>
      </c>
      <c r="I23" s="22" t="n">
        <v>0</v>
      </c>
      <c r="J23" s="0" t="n">
        <v>2020</v>
      </c>
      <c r="K23" s="23" t="n">
        <v>43831</v>
      </c>
      <c r="L23" s="23" t="n">
        <v>43831</v>
      </c>
      <c r="M23" s="23" t="n">
        <v>43831</v>
      </c>
      <c r="N23" s="23" t="n">
        <v>44196</v>
      </c>
      <c r="O23" s="24" t="s">
        <v>106</v>
      </c>
      <c r="P23" s="24" t="s">
        <v>106</v>
      </c>
      <c r="Q23" s="22" t="n">
        <v>9000000</v>
      </c>
      <c r="R23" s="24" t="s">
        <v>106</v>
      </c>
      <c r="S23" s="24" t="s">
        <v>106</v>
      </c>
      <c r="T23" s="24" t="s">
        <v>106</v>
      </c>
      <c r="U23" s="24" t="s">
        <v>106</v>
      </c>
      <c r="V23" s="24" t="s">
        <v>106</v>
      </c>
      <c r="W23" s="24" t="s">
        <v>106</v>
      </c>
      <c r="X23" s="24" t="s">
        <v>106</v>
      </c>
      <c r="Y23" s="22" t="n">
        <v>500000</v>
      </c>
      <c r="Z23" s="23" t="n">
        <f aca="false">DATE(YEAR(M23)+1,MONTH(M23),DAY(M23))</f>
        <v>44197</v>
      </c>
      <c r="AA23" s="25" t="n">
        <f aca="false">IF(N23&lt;=Z23, VLOOKUP(DATEDIF(M23,N23,"m"),Parameters!$L$2:$M$6,2,1), 0)</f>
        <v>1</v>
      </c>
      <c r="AB23" s="0" t="n">
        <f aca="false">IF(D23="Trong nước", DATEDIF(DATE(YEAR(K23),MONTH(K23),1),DATE(YEAR(L23),MONTH(L23),1),"m"), DATEDIF(DATE(J23,1,1),DATE(YEAR(L23),MONTH(L23),1),"m"))</f>
        <v>0</v>
      </c>
      <c r="AC23" s="0" t="str">
        <f aca="false">VLOOKUP(AB23,Parameters!$A$2:$B$6,2,1)</f>
        <v>&lt;6</v>
      </c>
      <c r="AD23" s="26" t="n">
        <v>1</v>
      </c>
      <c r="AE23" s="27" t="n">
        <f aca="false">IF(G23&lt;=$AE$2,INDEX('Bieu phi VCX'!$D$8:$H$33,MATCH(C23,'Bieu phi VCX'!$A$8:$A$33,0),MATCH(AC23,'Bieu phi VCX'!$D$7:$H$7,)),INDEX('Bieu phi VCX'!$I$8:$M$33,MATCH(C23,'Bieu phi VCX'!$A$8:$A$33,0),MATCH(AC23,'Bieu phi VCX'!$I$7:$M$7,)))</f>
        <v>0.011</v>
      </c>
      <c r="AF23" s="27" t="n">
        <f aca="false">IF(O23="Y",$AF$2,0)</f>
        <v>0.0005</v>
      </c>
      <c r="AG23" s="27" t="n">
        <f aca="false">IF(P23="Y", INDEX('Bieu phi VCX'!$P$8:$T$31,MATCH(C23,'Bieu phi VCX'!$A$8:$A$33,0),MATCH(AC23,'Bieu phi VCX'!$P$7:$T$7,0)), 0)</f>
        <v>0</v>
      </c>
      <c r="AH23" s="22" t="n">
        <f aca="false">VLOOKUP(Q23,Parameters!$F$2:$G$5,2,0)</f>
        <v>1400000</v>
      </c>
      <c r="AI23" s="27" t="n">
        <f aca="false">IF(R23="Y", INDEX('Bieu phi VCX'!$V$8:$Z$31,MATCH(C23,'Bieu phi VCX'!$A$8:$A$33,0),MATCH(AC23,'Bieu phi VCX'!$V$7:$Z$7,0)),0)</f>
        <v>0.001</v>
      </c>
      <c r="AJ23" s="27" t="n">
        <f aca="false">IF(S23="Y",INDEX('Bieu phi VCX'!$AG$8:$AI$31,MATCH(C23,'Bieu phi VCX'!$A$8:$A$33,0),MATCH(VLOOKUP(I23,Parameters!$I$2:$J$4,2),'Bieu phi VCX'!$AG$7:$AI$7,0))-AE23, 0)</f>
        <v>0.039</v>
      </c>
      <c r="AK23" s="0" t="n">
        <f aca="false">IF(T23="Y",$AK$2,1)</f>
        <v>1.5</v>
      </c>
      <c r="AL23" s="27" t="n">
        <f aca="false">IF(U23="Y", INDEX('Bieu phi VCX'!$AB$8:$AB$33,MATCH(C23,'Bieu phi VCX'!$A$8:$A$33,0),0),0)</f>
        <v>0.0025</v>
      </c>
      <c r="AM23" s="27" t="n">
        <f aca="false">IF(V23="Y",IF(AB23&lt;120,IF(OR(C23='Bieu phi VCX'!$A$24,C23='Bieu phi VCX'!$A$25,C23='Bieu phi VCX'!$A$27),0.2%,IF(OR(AND(OR(E23="SEDAN",E23="HATCHBACK"),G23&gt;$AM$2),AND(OR(E23="SEDAN",E23="HATCHBACK"),F23="GERMANY")),INDEX('Bieu phi VCX'!$AC$8:$AC$33,MATCH(C23,'Bieu phi VCX'!$A$8:$A$33,0),0),INDEX('Bieu phi VCX'!$AD$8:$AD$33,MATCH(C23,'Bieu phi VCX'!$A$8:$A$33,0),0))),"NA"),0)</f>
        <v>0.0005</v>
      </c>
      <c r="AN23" s="28" t="n">
        <f aca="false">IF(X23="Y",$AN$2,0)</f>
        <v>0.003</v>
      </c>
      <c r="AO23" s="29" t="n">
        <f aca="false">IF(W23="Y",IF(N23-M23&gt;$AO$2,1.5%*15/365,1.5%*(N23-M23)/365),0)</f>
        <v>0.000616438356164384</v>
      </c>
      <c r="AP23" s="30" t="n">
        <f aca="false">IF(N23&lt;=Z23,VLOOKUP(DATEDIF(M23,N23,"m"),Parameters!$L$2:$M$6,2,1),(DATEDIF(M23,N23,"m")+1)/12)</f>
        <v>1</v>
      </c>
      <c r="AQ23" s="31" t="n">
        <f aca="false">(AK23*(SUM(AE23,AF23,AG23,AI23,AJ23,AL23,AM23,AN23)*H23+AH23)+AO23*H23)*AP23</f>
        <v>36846575.3424658</v>
      </c>
    </row>
    <row r="24" customFormat="false" ht="15" hidden="false" customHeight="false" outlineLevel="0" collapsed="false">
      <c r="A24" s="20"/>
      <c r="B24" s="20" t="s">
        <v>107</v>
      </c>
      <c r="C24" s="21" t="s">
        <v>94</v>
      </c>
      <c r="D24" s="21" t="s">
        <v>95</v>
      </c>
      <c r="E24" s="21" t="s">
        <v>96</v>
      </c>
      <c r="F24" s="21" t="s">
        <v>97</v>
      </c>
      <c r="G24" s="22" t="n">
        <v>400000000</v>
      </c>
      <c r="H24" s="22" t="n">
        <v>400000000</v>
      </c>
      <c r="I24" s="22" t="n">
        <v>0</v>
      </c>
      <c r="J24" s="0" t="n">
        <v>2020</v>
      </c>
      <c r="K24" s="23" t="n">
        <v>43831</v>
      </c>
      <c r="L24" s="23" t="n">
        <v>43831</v>
      </c>
      <c r="M24" s="23" t="n">
        <v>43831</v>
      </c>
      <c r="N24" s="23" t="n">
        <v>44196</v>
      </c>
      <c r="O24" s="24" t="s">
        <v>106</v>
      </c>
      <c r="P24" s="24" t="s">
        <v>98</v>
      </c>
      <c r="Q24" s="22" t="s">
        <v>99</v>
      </c>
      <c r="R24" s="24" t="s">
        <v>98</v>
      </c>
      <c r="S24" s="24" t="s">
        <v>98</v>
      </c>
      <c r="T24" s="24" t="s">
        <v>98</v>
      </c>
      <c r="U24" s="24" t="s">
        <v>98</v>
      </c>
      <c r="V24" s="24" t="s">
        <v>98</v>
      </c>
      <c r="W24" s="24" t="s">
        <v>98</v>
      </c>
      <c r="X24" s="24" t="s">
        <v>98</v>
      </c>
      <c r="Y24" s="22" t="n">
        <v>500000</v>
      </c>
      <c r="Z24" s="23" t="n">
        <f aca="false">DATE(YEAR(M24)+1,MONTH(M24),DAY(M24))</f>
        <v>44197</v>
      </c>
      <c r="AA24" s="25" t="n">
        <f aca="false">IF(N24&lt;=Z24, VLOOKUP(DATEDIF(M24,N24,"m"),Parameters!$L$2:$M$6,2,1), 0)</f>
        <v>1</v>
      </c>
      <c r="AB24" s="0" t="n">
        <f aca="false">IF(D24="Trong nước", DATEDIF(DATE(YEAR(K24),MONTH(K24),1),DATE(YEAR(L24),MONTH(L24),1),"m"), DATEDIF(DATE(J24,1,1),DATE(YEAR(L24),MONTH(L24),1),"m"))</f>
        <v>0</v>
      </c>
      <c r="AC24" s="0" t="str">
        <f aca="false">VLOOKUP(AB24,Parameters!$A$2:$B$6,2,1)</f>
        <v>&lt;6</v>
      </c>
      <c r="AD24" s="26" t="n">
        <v>1</v>
      </c>
      <c r="AE24" s="27" t="n">
        <f aca="false">IF(G24&lt;=$AE$2,INDEX('Bieu phi VCX'!$D$8:$H$33,MATCH(C24,'Bieu phi VCX'!$A$8:$A$33,0),MATCH(AC24,'Bieu phi VCX'!$D$7:$H$7,)),INDEX('Bieu phi VCX'!$I$8:$M$33,MATCH(C24,'Bieu phi VCX'!$A$8:$A$33,0),MATCH(AC24,'Bieu phi VCX'!$I$7:$M$7,)))</f>
        <v>0.011</v>
      </c>
      <c r="AF24" s="27" t="n">
        <f aca="false">IF(O24="Y",$AF$2,0)</f>
        <v>0.0005</v>
      </c>
      <c r="AG24" s="27" t="n">
        <f aca="false">IF(P24="Y", INDEX('Bieu phi VCX'!$P$8:$T$31,MATCH(C24,'Bieu phi VCX'!$A$8:$A$33,0),MATCH(AC24,'Bieu phi VCX'!$P$7:$T$7,0)), 0)</f>
        <v>0</v>
      </c>
      <c r="AH24" s="22" t="n">
        <f aca="false">VLOOKUP(Q24,Parameters!$F$2:$G$5,2,0)</f>
        <v>0</v>
      </c>
      <c r="AI24" s="27" t="n">
        <f aca="false">IF(R24="Y", INDEX('Bieu phi VCX'!$V$8:$Z$31,MATCH(C24,'Bieu phi VCX'!$A$8:$A$33,0),MATCH(AC24,'Bieu phi VCX'!$V$7:$Z$7,0)),0)</f>
        <v>0</v>
      </c>
      <c r="AJ24" s="27" t="n">
        <f aca="false">IF(S24="Y",INDEX('Bieu phi VCX'!$AG$8:$AI$31,MATCH(C24,'Bieu phi VCX'!$A$8:$A$33,0),MATCH(VLOOKUP(I24,Parameters!$I$2:$J$4,2),'Bieu phi VCX'!$AG$7:$AI$7,0))-AE24, 0)</f>
        <v>0</v>
      </c>
      <c r="AK24" s="0" t="n">
        <f aca="false">IF(T24="Y",$AK$2,1)</f>
        <v>1</v>
      </c>
      <c r="AL24" s="27" t="n">
        <f aca="false">IF(U24="Y", INDEX('Bieu phi VCX'!$AB$8:$AB$33,MATCH(C24,'Bieu phi VCX'!$A$8:$A$33,0),0),0)</f>
        <v>0</v>
      </c>
      <c r="AM24" s="27" t="n">
        <f aca="false">IF(V24="Y",IF(AB24&lt;120,IF(OR(C24='Bieu phi VCX'!$A$24,C24='Bieu phi VCX'!$A$25,C24='Bieu phi VCX'!$A$27),0.2%,IF(OR(AND(OR(E24="SEDAN",E24="HATCHBACK"),G24&gt;$AM$2),AND(OR(E24="SEDAN",E24="HATCHBACK"),F24="GERMANY")),INDEX('Bieu phi VCX'!$AC$8:$AC$33,MATCH(C24,'Bieu phi VCX'!$A$8:$A$33,0),0),INDEX('Bieu phi VCX'!$AD$8:$AD$33,MATCH(C24,'Bieu phi VCX'!$A$8:$A$33,0),0))),"NA"),0)</f>
        <v>0</v>
      </c>
      <c r="AN24" s="28" t="n">
        <f aca="false">IF(X24="Y",$AN$2,0)</f>
        <v>0</v>
      </c>
      <c r="AO24" s="29" t="n">
        <f aca="false">IF(W24="Y",IF(N24-M24&gt;$AO$2,1.5%*15/365,1.5%*(N24-M24)/365),0)</f>
        <v>0</v>
      </c>
      <c r="AP24" s="30" t="n">
        <f aca="false">IF(N24&lt;=Z24,VLOOKUP(DATEDIF(M24,N24,"m"),Parameters!$L$2:$M$6,2,1),(DATEDIF(M24,N24,"m")+1)/12)</f>
        <v>1</v>
      </c>
      <c r="AQ24" s="31" t="n">
        <f aca="false">(AK24*(SUM(AE24,AF24,AG24,AI24,AJ24,AL24,AM24,AN24)*H24+AH24)+AO24*H24)*AP24</f>
        <v>4600000</v>
      </c>
    </row>
    <row r="25" customFormat="false" ht="15" hidden="false" customHeight="false" outlineLevel="0" collapsed="false">
      <c r="A25" s="20"/>
      <c r="B25" s="20" t="s">
        <v>108</v>
      </c>
      <c r="C25" s="21" t="s">
        <v>94</v>
      </c>
      <c r="D25" s="21" t="s">
        <v>95</v>
      </c>
      <c r="E25" s="21" t="s">
        <v>96</v>
      </c>
      <c r="F25" s="21" t="s">
        <v>97</v>
      </c>
      <c r="G25" s="22" t="n">
        <v>400000000</v>
      </c>
      <c r="H25" s="22" t="n">
        <v>400000000</v>
      </c>
      <c r="I25" s="22" t="n">
        <v>0</v>
      </c>
      <c r="J25" s="0" t="n">
        <v>2020</v>
      </c>
      <c r="K25" s="23" t="n">
        <v>43831</v>
      </c>
      <c r="L25" s="23" t="n">
        <v>43831</v>
      </c>
      <c r="M25" s="23" t="n">
        <v>43831</v>
      </c>
      <c r="N25" s="23" t="n">
        <v>44196</v>
      </c>
      <c r="O25" s="24" t="s">
        <v>98</v>
      </c>
      <c r="P25" s="24" t="s">
        <v>106</v>
      </c>
      <c r="Q25" s="22" t="s">
        <v>99</v>
      </c>
      <c r="R25" s="24" t="s">
        <v>98</v>
      </c>
      <c r="S25" s="24" t="s">
        <v>98</v>
      </c>
      <c r="T25" s="24" t="s">
        <v>98</v>
      </c>
      <c r="U25" s="24" t="s">
        <v>98</v>
      </c>
      <c r="V25" s="24" t="s">
        <v>98</v>
      </c>
      <c r="W25" s="24" t="s">
        <v>98</v>
      </c>
      <c r="X25" s="24" t="s">
        <v>98</v>
      </c>
      <c r="Y25" s="22" t="n">
        <v>500000</v>
      </c>
      <c r="Z25" s="23" t="n">
        <f aca="false">DATE(YEAR(M25)+1,MONTH(M25),DAY(M25))</f>
        <v>44197</v>
      </c>
      <c r="AA25" s="25" t="n">
        <f aca="false">IF(N25&lt;=Z25, VLOOKUP(DATEDIF(M25,N25,"m"),Parameters!$L$2:$M$6,2,1), 0)</f>
        <v>1</v>
      </c>
      <c r="AB25" s="0" t="n">
        <f aca="false">IF(D25="Trong nước", DATEDIF(DATE(YEAR(K25),MONTH(K25),1),DATE(YEAR(L25),MONTH(L25),1),"m"), DATEDIF(DATE(J25,1,1),DATE(YEAR(L25),MONTH(L25),1),"m"))</f>
        <v>0</v>
      </c>
      <c r="AC25" s="0" t="str">
        <f aca="false">VLOOKUP(AB25,Parameters!$A$2:$B$6,2,1)</f>
        <v>&lt;6</v>
      </c>
      <c r="AD25" s="26" t="n">
        <v>1</v>
      </c>
      <c r="AE25" s="27" t="n">
        <f aca="false">IF(G25&lt;=$AE$2,INDEX('Bieu phi VCX'!$D$8:$H$33,MATCH(C25,'Bieu phi VCX'!$A$8:$A$33,0),MATCH(AC25,'Bieu phi VCX'!$D$7:$H$7,)),INDEX('Bieu phi VCX'!$I$8:$M$33,MATCH(C25,'Bieu phi VCX'!$A$8:$A$33,0),MATCH(AC25,'Bieu phi VCX'!$I$7:$M$7,)))</f>
        <v>0.011</v>
      </c>
      <c r="AF25" s="27" t="n">
        <f aca="false">IF(O25="Y",$AF$2,0)</f>
        <v>0</v>
      </c>
      <c r="AG25" s="27" t="n">
        <f aca="false">IF(P25="Y", INDEX('Bieu phi VCX'!$P$8:$T$31,MATCH(C25,'Bieu phi VCX'!$A$8:$A$33,0),MATCH(AC25,'Bieu phi VCX'!$P$7:$T$7,0)), 0)</f>
        <v>0</v>
      </c>
      <c r="AH25" s="22" t="n">
        <f aca="false">VLOOKUP(Q25,Parameters!$F$2:$G$5,2,0)</f>
        <v>0</v>
      </c>
      <c r="AI25" s="27" t="n">
        <f aca="false">IF(R25="Y", INDEX('Bieu phi VCX'!$V$8:$Z$31,MATCH(C25,'Bieu phi VCX'!$A$8:$A$33,0),MATCH(AC25,'Bieu phi VCX'!$V$7:$Z$7,0)),0)</f>
        <v>0</v>
      </c>
      <c r="AJ25" s="27" t="n">
        <f aca="false">IF(S25="Y",INDEX('Bieu phi VCX'!$AG$8:$AI$31,MATCH(C25,'Bieu phi VCX'!$A$8:$A$33,0),MATCH(VLOOKUP(I25,Parameters!$I$2:$J$4,2),'Bieu phi VCX'!$AG$7:$AI$7,0))-AE25, 0)</f>
        <v>0</v>
      </c>
      <c r="AK25" s="0" t="n">
        <f aca="false">IF(T25="Y",$AK$2,1)</f>
        <v>1</v>
      </c>
      <c r="AL25" s="27" t="n">
        <f aca="false">IF(U25="Y", INDEX('Bieu phi VCX'!$AB$8:$AB$33,MATCH(C25,'Bieu phi VCX'!$A$8:$A$33,0),0),0)</f>
        <v>0</v>
      </c>
      <c r="AM25" s="27" t="n">
        <f aca="false">IF(V25="Y",IF(AB25&lt;120,IF(OR(C25='Bieu phi VCX'!$A$24,C25='Bieu phi VCX'!$A$25,C25='Bieu phi VCX'!$A$27),0.2%,IF(OR(AND(OR(E25="SEDAN",E25="HATCHBACK"),G25&gt;$AM$2),AND(OR(E25="SEDAN",E25="HATCHBACK"),F25="GERMANY")),INDEX('Bieu phi VCX'!$AC$8:$AC$33,MATCH(C25,'Bieu phi VCX'!$A$8:$A$33,0),0),INDEX('Bieu phi VCX'!$AD$8:$AD$33,MATCH(C25,'Bieu phi VCX'!$A$8:$A$33,0),0))),"NA"),0)</f>
        <v>0</v>
      </c>
      <c r="AN25" s="28" t="n">
        <f aca="false">IF(X25="Y",$AN$2,0)</f>
        <v>0</v>
      </c>
      <c r="AO25" s="29" t="n">
        <f aca="false">IF(W25="Y",IF(N25-M25&gt;$AO$2,1.5%*15/365,1.5%*(N25-M25)/365),0)</f>
        <v>0</v>
      </c>
      <c r="AP25" s="30" t="n">
        <f aca="false">IF(N25&lt;=Z25,VLOOKUP(DATEDIF(M25,N25,"m"),Parameters!$L$2:$M$6,2,1),(DATEDIF(M25,N25,"m")+1)/12)</f>
        <v>1</v>
      </c>
      <c r="AQ25" s="31" t="n">
        <f aca="false">(AK25*(SUM(AE25,AF25,AG25,AI25,AJ25,AL25,AM25,AN25)*H25+AH25)+AO25*H25)*AP25</f>
        <v>4400000</v>
      </c>
    </row>
    <row r="26" customFormat="false" ht="15" hidden="false" customHeight="false" outlineLevel="0" collapsed="false">
      <c r="A26" s="20"/>
      <c r="B26" s="20" t="s">
        <v>109</v>
      </c>
      <c r="C26" s="21" t="s">
        <v>94</v>
      </c>
      <c r="D26" s="21" t="s">
        <v>95</v>
      </c>
      <c r="E26" s="21" t="s">
        <v>96</v>
      </c>
      <c r="F26" s="21" t="s">
        <v>97</v>
      </c>
      <c r="G26" s="22" t="n">
        <v>400000000</v>
      </c>
      <c r="H26" s="22" t="n">
        <v>400000000</v>
      </c>
      <c r="I26" s="22" t="n">
        <v>0</v>
      </c>
      <c r="J26" s="0" t="n">
        <v>2020</v>
      </c>
      <c r="K26" s="23" t="n">
        <v>43831</v>
      </c>
      <c r="L26" s="23" t="n">
        <v>43831</v>
      </c>
      <c r="M26" s="23" t="n">
        <v>43831</v>
      </c>
      <c r="N26" s="23" t="n">
        <v>44196</v>
      </c>
      <c r="O26" s="24" t="s">
        <v>98</v>
      </c>
      <c r="P26" s="24" t="s">
        <v>98</v>
      </c>
      <c r="Q26" s="22" t="n">
        <v>9000000</v>
      </c>
      <c r="R26" s="24" t="s">
        <v>98</v>
      </c>
      <c r="S26" s="24" t="s">
        <v>98</v>
      </c>
      <c r="T26" s="24" t="s">
        <v>98</v>
      </c>
      <c r="U26" s="24" t="s">
        <v>98</v>
      </c>
      <c r="V26" s="24" t="s">
        <v>98</v>
      </c>
      <c r="W26" s="24" t="s">
        <v>98</v>
      </c>
      <c r="X26" s="24" t="s">
        <v>98</v>
      </c>
      <c r="Y26" s="22" t="n">
        <v>500000</v>
      </c>
      <c r="Z26" s="23" t="n">
        <f aca="false">DATE(YEAR(M26)+1,MONTH(M26),DAY(M26))</f>
        <v>44197</v>
      </c>
      <c r="AA26" s="25" t="n">
        <f aca="false">IF(N26&lt;=Z26, VLOOKUP(DATEDIF(M26,N26,"m"),Parameters!$L$2:$M$6,2,1), 0)</f>
        <v>1</v>
      </c>
      <c r="AB26" s="0" t="n">
        <f aca="false">IF(D26="Trong nước", DATEDIF(DATE(YEAR(K26),MONTH(K26),1),DATE(YEAR(L26),MONTH(L26),1),"m"), DATEDIF(DATE(J26,1,1),DATE(YEAR(L26),MONTH(L26),1),"m"))</f>
        <v>0</v>
      </c>
      <c r="AC26" s="0" t="str">
        <f aca="false">VLOOKUP(AB26,Parameters!$A$2:$B$6,2,1)</f>
        <v>&lt;6</v>
      </c>
      <c r="AD26" s="26" t="n">
        <v>1</v>
      </c>
      <c r="AE26" s="27" t="n">
        <f aca="false">IF(G26&lt;=$AE$2,INDEX('Bieu phi VCX'!$D$8:$H$33,MATCH(C26,'Bieu phi VCX'!$A$8:$A$33,0),MATCH(AC26,'Bieu phi VCX'!$D$7:$H$7,)),INDEX('Bieu phi VCX'!$I$8:$M$33,MATCH(C26,'Bieu phi VCX'!$A$8:$A$33,0),MATCH(AC26,'Bieu phi VCX'!$I$7:$M$7,)))</f>
        <v>0.011</v>
      </c>
      <c r="AF26" s="27" t="n">
        <f aca="false">IF(O26="Y",$AF$2,0)</f>
        <v>0</v>
      </c>
      <c r="AG26" s="27" t="n">
        <f aca="false">IF(P26="Y", INDEX('Bieu phi VCX'!$P$8:$T$31,MATCH(C26,'Bieu phi VCX'!$A$8:$A$33,0),MATCH(AC26,'Bieu phi VCX'!$P$7:$T$7,0)), 0)</f>
        <v>0</v>
      </c>
      <c r="AH26" s="22" t="n">
        <f aca="false">VLOOKUP(Q26,Parameters!$F$2:$G$5,2,0)</f>
        <v>1400000</v>
      </c>
      <c r="AI26" s="27" t="n">
        <f aca="false">IF(R26="Y", INDEX('Bieu phi VCX'!$V$8:$Z$31,MATCH(C26,'Bieu phi VCX'!$A$8:$A$33,0),MATCH(AC26,'Bieu phi VCX'!$V$7:$Z$7,0)),0)</f>
        <v>0</v>
      </c>
      <c r="AJ26" s="27" t="n">
        <f aca="false">IF(S26="Y",INDEX('Bieu phi VCX'!$AG$8:$AI$31,MATCH(C26,'Bieu phi VCX'!$A$8:$A$33,0),MATCH(VLOOKUP(I26,Parameters!$I$2:$J$4,2),'Bieu phi VCX'!$AG$7:$AI$7,0))-AE26, 0)</f>
        <v>0</v>
      </c>
      <c r="AK26" s="0" t="n">
        <f aca="false">IF(T26="Y",$AK$2,1)</f>
        <v>1</v>
      </c>
      <c r="AL26" s="27" t="n">
        <f aca="false">IF(U26="Y", INDEX('Bieu phi VCX'!$AB$8:$AB$33,MATCH(C26,'Bieu phi VCX'!$A$8:$A$33,0),0),0)</f>
        <v>0</v>
      </c>
      <c r="AM26" s="27" t="n">
        <f aca="false">IF(V26="Y",IF(AB26&lt;120,IF(OR(C26='Bieu phi VCX'!$A$24,C26='Bieu phi VCX'!$A$25,C26='Bieu phi VCX'!$A$27),0.2%,IF(OR(AND(OR(E26="SEDAN",E26="HATCHBACK"),G26&gt;$AM$2),AND(OR(E26="SEDAN",E26="HATCHBACK"),F26="GERMANY")),INDEX('Bieu phi VCX'!$AC$8:$AC$33,MATCH(C26,'Bieu phi VCX'!$A$8:$A$33,0),0),INDEX('Bieu phi VCX'!$AD$8:$AD$33,MATCH(C26,'Bieu phi VCX'!$A$8:$A$33,0),0))),"NA"),0)</f>
        <v>0</v>
      </c>
      <c r="AN26" s="28" t="n">
        <f aca="false">IF(X26="Y",$AN$2,0)</f>
        <v>0</v>
      </c>
      <c r="AO26" s="29" t="n">
        <f aca="false">IF(W26="Y",IF(N26-M26&gt;$AO$2,1.5%*15/365,1.5%*(N26-M26)/365),0)</f>
        <v>0</v>
      </c>
      <c r="AP26" s="30" t="n">
        <f aca="false">IF(N26&lt;=Z26,VLOOKUP(DATEDIF(M26,N26,"m"),Parameters!$L$2:$M$6,2,1),(DATEDIF(M26,N26,"m")+1)/12)</f>
        <v>1</v>
      </c>
      <c r="AQ26" s="31" t="n">
        <f aca="false">(AK26*(SUM(AE26,AF26,AG26,AI26,AJ26,AL26,AM26,AN26)*H26+AH26)+AO26*H26)*AP26</f>
        <v>5800000</v>
      </c>
    </row>
    <row r="27" customFormat="false" ht="15" hidden="false" customHeight="false" outlineLevel="0" collapsed="false">
      <c r="A27" s="20"/>
      <c r="B27" s="20" t="s">
        <v>110</v>
      </c>
      <c r="C27" s="21" t="s">
        <v>94</v>
      </c>
      <c r="D27" s="21" t="s">
        <v>95</v>
      </c>
      <c r="E27" s="21" t="s">
        <v>96</v>
      </c>
      <c r="F27" s="21" t="s">
        <v>97</v>
      </c>
      <c r="G27" s="22" t="n">
        <v>400000000</v>
      </c>
      <c r="H27" s="22" t="n">
        <v>400000000</v>
      </c>
      <c r="I27" s="22" t="n">
        <v>0</v>
      </c>
      <c r="J27" s="0" t="n">
        <v>2020</v>
      </c>
      <c r="K27" s="23" t="n">
        <v>43831</v>
      </c>
      <c r="L27" s="23" t="n">
        <v>43831</v>
      </c>
      <c r="M27" s="23" t="n">
        <v>43831</v>
      </c>
      <c r="N27" s="23" t="n">
        <v>44196</v>
      </c>
      <c r="O27" s="24" t="s">
        <v>98</v>
      </c>
      <c r="P27" s="24" t="s">
        <v>98</v>
      </c>
      <c r="Q27" s="22" t="s">
        <v>99</v>
      </c>
      <c r="R27" s="24" t="s">
        <v>106</v>
      </c>
      <c r="S27" s="24" t="s">
        <v>98</v>
      </c>
      <c r="T27" s="24" t="s">
        <v>98</v>
      </c>
      <c r="U27" s="24" t="s">
        <v>98</v>
      </c>
      <c r="V27" s="24" t="s">
        <v>98</v>
      </c>
      <c r="W27" s="24" t="s">
        <v>98</v>
      </c>
      <c r="X27" s="24" t="s">
        <v>98</v>
      </c>
      <c r="Y27" s="22" t="n">
        <v>500000</v>
      </c>
      <c r="Z27" s="23" t="n">
        <f aca="false">DATE(YEAR(M27)+1,MONTH(M27),DAY(M27))</f>
        <v>44197</v>
      </c>
      <c r="AA27" s="25" t="n">
        <f aca="false">IF(N27&lt;=Z27, VLOOKUP(DATEDIF(M27,N27,"m"),Parameters!$L$2:$M$6,2,1), 0)</f>
        <v>1</v>
      </c>
      <c r="AB27" s="0" t="n">
        <f aca="false">IF(D27="Trong nước", DATEDIF(DATE(YEAR(K27),MONTH(K27),1),DATE(YEAR(L27),MONTH(L27),1),"m"), DATEDIF(DATE(J27,1,1),DATE(YEAR(L27),MONTH(L27),1),"m"))</f>
        <v>0</v>
      </c>
      <c r="AC27" s="0" t="str">
        <f aca="false">VLOOKUP(AB27,Parameters!$A$2:$B$6,2,1)</f>
        <v>&lt;6</v>
      </c>
      <c r="AD27" s="26" t="n">
        <v>1</v>
      </c>
      <c r="AE27" s="27" t="n">
        <f aca="false">IF(G27&lt;=$AE$2,INDEX('Bieu phi VCX'!$D$8:$H$33,MATCH(C27,'Bieu phi VCX'!$A$8:$A$33,0),MATCH(AC27,'Bieu phi VCX'!$D$7:$H$7,)),INDEX('Bieu phi VCX'!$I$8:$M$33,MATCH(C27,'Bieu phi VCX'!$A$8:$A$33,0),MATCH(AC27,'Bieu phi VCX'!$I$7:$M$7,)))</f>
        <v>0.011</v>
      </c>
      <c r="AF27" s="27" t="n">
        <f aca="false">IF(O27="Y",$AF$2,0)</f>
        <v>0</v>
      </c>
      <c r="AG27" s="27" t="n">
        <f aca="false">IF(P27="Y", INDEX('Bieu phi VCX'!$P$8:$T$31,MATCH(C27,'Bieu phi VCX'!$A$8:$A$33,0),MATCH(AC27,'Bieu phi VCX'!$P$7:$T$7,0)), 0)</f>
        <v>0</v>
      </c>
      <c r="AH27" s="22" t="n">
        <f aca="false">VLOOKUP(Q27,Parameters!$F$2:$G$5,2,0)</f>
        <v>0</v>
      </c>
      <c r="AI27" s="27" t="n">
        <f aca="false">IF(R27="Y", INDEX('Bieu phi VCX'!$V$8:$Z$31,MATCH(C27,'Bieu phi VCX'!$A$8:$A$33,0),MATCH(AC27,'Bieu phi VCX'!$V$7:$Z$7,0)),0)</f>
        <v>0.001</v>
      </c>
      <c r="AJ27" s="27" t="n">
        <f aca="false">IF(S27="Y",INDEX('Bieu phi VCX'!$AG$8:$AI$31,MATCH(C27,'Bieu phi VCX'!$A$8:$A$33,0),MATCH(VLOOKUP(I27,Parameters!$I$2:$J$4,2),'Bieu phi VCX'!$AG$7:$AI$7,0))-AE27, 0)</f>
        <v>0</v>
      </c>
      <c r="AK27" s="0" t="n">
        <f aca="false">IF(T27="Y",$AK$2,1)</f>
        <v>1</v>
      </c>
      <c r="AL27" s="27" t="n">
        <f aca="false">IF(U27="Y", INDEX('Bieu phi VCX'!$AB$8:$AB$33,MATCH(C27,'Bieu phi VCX'!$A$8:$A$33,0),0),0)</f>
        <v>0</v>
      </c>
      <c r="AM27" s="27" t="n">
        <f aca="false">IF(V27="Y",IF(AB27&lt;120,IF(OR(C27='Bieu phi VCX'!$A$24,C27='Bieu phi VCX'!$A$25,C27='Bieu phi VCX'!$A$27),0.2%,IF(OR(AND(OR(E27="SEDAN",E27="HATCHBACK"),G27&gt;$AM$2),AND(OR(E27="SEDAN",E27="HATCHBACK"),F27="GERMANY")),INDEX('Bieu phi VCX'!$AC$8:$AC$33,MATCH(C27,'Bieu phi VCX'!$A$8:$A$33,0),0),INDEX('Bieu phi VCX'!$AD$8:$AD$33,MATCH(C27,'Bieu phi VCX'!$A$8:$A$33,0),0))),"NA"),0)</f>
        <v>0</v>
      </c>
      <c r="AN27" s="28" t="n">
        <f aca="false">IF(X27="Y",$AN$2,0)</f>
        <v>0</v>
      </c>
      <c r="AO27" s="29" t="n">
        <f aca="false">IF(W27="Y",IF(N27-M27&gt;$AO$2,1.5%*15/365,1.5%*(N27-M27)/365),0)</f>
        <v>0</v>
      </c>
      <c r="AP27" s="30" t="n">
        <f aca="false">IF(N27&lt;=Z27,VLOOKUP(DATEDIF(M27,N27,"m"),Parameters!$L$2:$M$6,2,1),(DATEDIF(M27,N27,"m")+1)/12)</f>
        <v>1</v>
      </c>
      <c r="AQ27" s="31" t="n">
        <f aca="false">(AK27*(SUM(AE27,AF27,AG27,AI27,AJ27,AL27,AM27,AN27)*H27+AH27)+AO27*H27)*AP27</f>
        <v>4800000</v>
      </c>
    </row>
    <row r="28" customFormat="false" ht="15" hidden="false" customHeight="false" outlineLevel="0" collapsed="false">
      <c r="A28" s="20"/>
      <c r="B28" s="20" t="s">
        <v>111</v>
      </c>
      <c r="C28" s="21" t="s">
        <v>94</v>
      </c>
      <c r="D28" s="21" t="s">
        <v>95</v>
      </c>
      <c r="E28" s="21" t="s">
        <v>96</v>
      </c>
      <c r="F28" s="21" t="s">
        <v>97</v>
      </c>
      <c r="G28" s="22" t="n">
        <v>400000000</v>
      </c>
      <c r="H28" s="22" t="n">
        <v>400000000</v>
      </c>
      <c r="I28" s="22" t="n">
        <v>0</v>
      </c>
      <c r="J28" s="0" t="n">
        <v>2020</v>
      </c>
      <c r="K28" s="23" t="n">
        <v>43831</v>
      </c>
      <c r="L28" s="23" t="n">
        <v>43831</v>
      </c>
      <c r="M28" s="23" t="n">
        <v>43831</v>
      </c>
      <c r="N28" s="23" t="n">
        <v>44196</v>
      </c>
      <c r="O28" s="24" t="s">
        <v>98</v>
      </c>
      <c r="P28" s="24" t="s">
        <v>98</v>
      </c>
      <c r="Q28" s="22" t="s">
        <v>99</v>
      </c>
      <c r="R28" s="24" t="s">
        <v>98</v>
      </c>
      <c r="S28" s="24" t="s">
        <v>106</v>
      </c>
      <c r="T28" s="24" t="s">
        <v>98</v>
      </c>
      <c r="U28" s="24" t="s">
        <v>98</v>
      </c>
      <c r="V28" s="24" t="s">
        <v>98</v>
      </c>
      <c r="W28" s="24" t="s">
        <v>98</v>
      </c>
      <c r="X28" s="24" t="s">
        <v>98</v>
      </c>
      <c r="Y28" s="22" t="n">
        <v>500000</v>
      </c>
      <c r="Z28" s="23" t="n">
        <f aca="false">DATE(YEAR(M28)+1,MONTH(M28),DAY(M28))</f>
        <v>44197</v>
      </c>
      <c r="AA28" s="25" t="n">
        <f aca="false">IF(N28&lt;=Z28, VLOOKUP(DATEDIF(M28,N28,"m"),Parameters!$L$2:$M$6,2,1), 0)</f>
        <v>1</v>
      </c>
      <c r="AB28" s="0" t="n">
        <f aca="false">IF(D28="Trong nước", DATEDIF(DATE(YEAR(K28),MONTH(K28),1),DATE(YEAR(L28),MONTH(L28),1),"m"), DATEDIF(DATE(J28,1,1),DATE(YEAR(L28),MONTH(L28),1),"m"))</f>
        <v>0</v>
      </c>
      <c r="AC28" s="0" t="str">
        <f aca="false">VLOOKUP(AB28,Parameters!$A$2:$B$6,2,1)</f>
        <v>&lt;6</v>
      </c>
      <c r="AD28" s="26" t="n">
        <v>1</v>
      </c>
      <c r="AE28" s="27" t="n">
        <f aca="false">IF(G28&lt;=$AE$2,INDEX('Bieu phi VCX'!$D$8:$H$33,MATCH(C28,'Bieu phi VCX'!$A$8:$A$33,0),MATCH(AC28,'Bieu phi VCX'!$D$7:$H$7,)),INDEX('Bieu phi VCX'!$I$8:$M$33,MATCH(C28,'Bieu phi VCX'!$A$8:$A$33,0),MATCH(AC28,'Bieu phi VCX'!$I$7:$M$7,)))</f>
        <v>0.011</v>
      </c>
      <c r="AF28" s="27" t="n">
        <f aca="false">IF(O28="Y",$AF$2,0)</f>
        <v>0</v>
      </c>
      <c r="AG28" s="27" t="n">
        <f aca="false">IF(P28="Y", INDEX('Bieu phi VCX'!$P$8:$T$31,MATCH(C28,'Bieu phi VCX'!$A$8:$A$33,0),MATCH(AC28,'Bieu phi VCX'!$P$7:$T$7,0)), 0)</f>
        <v>0</v>
      </c>
      <c r="AH28" s="22" t="n">
        <f aca="false">VLOOKUP(Q28,Parameters!$F$2:$G$5,2,0)</f>
        <v>0</v>
      </c>
      <c r="AI28" s="27" t="n">
        <f aca="false">IF(R28="Y", INDEX('Bieu phi VCX'!$V$8:$Z$31,MATCH(C28,'Bieu phi VCX'!$A$8:$A$33,0),MATCH(AC28,'Bieu phi VCX'!$V$7:$Z$7,0)),0)</f>
        <v>0</v>
      </c>
      <c r="AJ28" s="27" t="n">
        <f aca="false">IF(S28="Y",INDEX('Bieu phi VCX'!$AG$8:$AI$31,MATCH(C28,'Bieu phi VCX'!$A$8:$A$33,0),MATCH(VLOOKUP(I28,Parameters!$I$2:$J$4,2),'Bieu phi VCX'!$AG$7:$AI$7,0))-AE28, 0)</f>
        <v>0.039</v>
      </c>
      <c r="AK28" s="0" t="n">
        <f aca="false">IF(T28="Y",$AK$2,1)</f>
        <v>1</v>
      </c>
      <c r="AL28" s="27" t="n">
        <f aca="false">IF(U28="Y", INDEX('Bieu phi VCX'!$AB$8:$AB$33,MATCH(C28,'Bieu phi VCX'!$A$8:$A$33,0),0),0)</f>
        <v>0</v>
      </c>
      <c r="AM28" s="27" t="n">
        <f aca="false">IF(V28="Y",IF(AB28&lt;120,IF(OR(C28='Bieu phi VCX'!$A$24,C28='Bieu phi VCX'!$A$25,C28='Bieu phi VCX'!$A$27),0.2%,IF(OR(AND(OR(E28="SEDAN",E28="HATCHBACK"),G28&gt;$AM$2),AND(OR(E28="SEDAN",E28="HATCHBACK"),F28="GERMANY")),INDEX('Bieu phi VCX'!$AC$8:$AC$33,MATCH(C28,'Bieu phi VCX'!$A$8:$A$33,0),0),INDEX('Bieu phi VCX'!$AD$8:$AD$33,MATCH(C28,'Bieu phi VCX'!$A$8:$A$33,0),0))),"NA"),0)</f>
        <v>0</v>
      </c>
      <c r="AN28" s="28" t="n">
        <f aca="false">IF(X28="Y",$AN$2,0)</f>
        <v>0</v>
      </c>
      <c r="AO28" s="29" t="n">
        <f aca="false">IF(W28="Y",IF(N28-M28&gt;$AO$2,1.5%*15/365,1.5%*(N28-M28)/365),0)</f>
        <v>0</v>
      </c>
      <c r="AP28" s="30" t="n">
        <f aca="false">IF(N28&lt;=Z28,VLOOKUP(DATEDIF(M28,N28,"m"),Parameters!$L$2:$M$6,2,1),(DATEDIF(M28,N28,"m")+1)/12)</f>
        <v>1</v>
      </c>
      <c r="AQ28" s="31" t="n">
        <f aca="false">(AK28*(SUM(AE28,AF28,AG28,AI28,AJ28,AL28,AM28,AN28)*H28+AH28)+AO28*H28)*AP28</f>
        <v>20000000</v>
      </c>
    </row>
    <row r="29" customFormat="false" ht="15" hidden="false" customHeight="false" outlineLevel="0" collapsed="false">
      <c r="A29" s="20"/>
      <c r="B29" s="20" t="s">
        <v>112</v>
      </c>
      <c r="C29" s="21" t="s">
        <v>94</v>
      </c>
      <c r="D29" s="21" t="s">
        <v>95</v>
      </c>
      <c r="E29" s="21" t="s">
        <v>96</v>
      </c>
      <c r="F29" s="21" t="s">
        <v>97</v>
      </c>
      <c r="G29" s="22" t="n">
        <v>400000000</v>
      </c>
      <c r="H29" s="22" t="n">
        <v>400000000</v>
      </c>
      <c r="I29" s="22" t="n">
        <v>0</v>
      </c>
      <c r="J29" s="0" t="n">
        <v>2020</v>
      </c>
      <c r="K29" s="23" t="n">
        <v>43831</v>
      </c>
      <c r="L29" s="23" t="n">
        <v>43831</v>
      </c>
      <c r="M29" s="23" t="n">
        <v>43831</v>
      </c>
      <c r="N29" s="23" t="n">
        <v>44196</v>
      </c>
      <c r="O29" s="24" t="s">
        <v>98</v>
      </c>
      <c r="P29" s="24" t="s">
        <v>98</v>
      </c>
      <c r="Q29" s="22" t="s">
        <v>99</v>
      </c>
      <c r="R29" s="24" t="s">
        <v>98</v>
      </c>
      <c r="S29" s="24" t="s">
        <v>98</v>
      </c>
      <c r="T29" s="24" t="s">
        <v>106</v>
      </c>
      <c r="U29" s="24" t="s">
        <v>98</v>
      </c>
      <c r="V29" s="24" t="s">
        <v>98</v>
      </c>
      <c r="W29" s="24" t="s">
        <v>98</v>
      </c>
      <c r="X29" s="24" t="s">
        <v>98</v>
      </c>
      <c r="Y29" s="22" t="n">
        <v>500000</v>
      </c>
      <c r="Z29" s="23" t="n">
        <f aca="false">DATE(YEAR(M29)+1,MONTH(M29),DAY(M29))</f>
        <v>44197</v>
      </c>
      <c r="AA29" s="25" t="n">
        <f aca="false">IF(N29&lt;=Z29, VLOOKUP(DATEDIF(M29,N29,"m"),Parameters!$L$2:$M$6,2,1), 0)</f>
        <v>1</v>
      </c>
      <c r="AB29" s="0" t="n">
        <f aca="false">IF(D29="Trong nước", DATEDIF(DATE(YEAR(K29),MONTH(K29),1),DATE(YEAR(L29),MONTH(L29),1),"m"), DATEDIF(DATE(J29,1,1),DATE(YEAR(L29),MONTH(L29),1),"m"))</f>
        <v>0</v>
      </c>
      <c r="AC29" s="0" t="str">
        <f aca="false">VLOOKUP(AB29,Parameters!$A$2:$B$6,2,1)</f>
        <v>&lt;6</v>
      </c>
      <c r="AD29" s="26" t="n">
        <v>1</v>
      </c>
      <c r="AE29" s="27" t="n">
        <f aca="false">IF(G29&lt;=$AE$2,INDEX('Bieu phi VCX'!$D$8:$H$33,MATCH(C29,'Bieu phi VCX'!$A$8:$A$33,0),MATCH(AC29,'Bieu phi VCX'!$D$7:$H$7,)),INDEX('Bieu phi VCX'!$I$8:$M$33,MATCH(C29,'Bieu phi VCX'!$A$8:$A$33,0),MATCH(AC29,'Bieu phi VCX'!$I$7:$M$7,)))</f>
        <v>0.011</v>
      </c>
      <c r="AF29" s="27" t="n">
        <f aca="false">IF(O29="Y",$AF$2,0)</f>
        <v>0</v>
      </c>
      <c r="AG29" s="27" t="n">
        <f aca="false">IF(P29="Y", INDEX('Bieu phi VCX'!$P$8:$T$31,MATCH(C29,'Bieu phi VCX'!$A$8:$A$33,0),MATCH(AC29,'Bieu phi VCX'!$P$7:$T$7,0)), 0)</f>
        <v>0</v>
      </c>
      <c r="AH29" s="22" t="n">
        <f aca="false">VLOOKUP(Q29,Parameters!$F$2:$G$5,2,0)</f>
        <v>0</v>
      </c>
      <c r="AI29" s="27" t="n">
        <f aca="false">IF(R29="Y", INDEX('Bieu phi VCX'!$V$8:$Z$31,MATCH(C29,'Bieu phi VCX'!$A$8:$A$33,0),MATCH(AC29,'Bieu phi VCX'!$V$7:$Z$7,0)),0)</f>
        <v>0</v>
      </c>
      <c r="AJ29" s="27" t="n">
        <f aca="false">IF(S29="Y",INDEX('Bieu phi VCX'!$AG$8:$AI$31,MATCH(C29,'Bieu phi VCX'!$A$8:$A$33,0),MATCH(VLOOKUP(I29,Parameters!$I$2:$J$4,2),'Bieu phi VCX'!$AG$7:$AI$7,0))-AE29, 0)</f>
        <v>0</v>
      </c>
      <c r="AK29" s="0" t="n">
        <f aca="false">IF(T29="Y",$AK$2,1)</f>
        <v>1.5</v>
      </c>
      <c r="AL29" s="27" t="n">
        <f aca="false">IF(U29="Y", INDEX('Bieu phi VCX'!$AB$8:$AB$33,MATCH(C29,'Bieu phi VCX'!$A$8:$A$33,0),0),0)</f>
        <v>0</v>
      </c>
      <c r="AM29" s="27" t="n">
        <f aca="false">IF(V29="Y",IF(AB29&lt;120,IF(OR(C29='Bieu phi VCX'!$A$24,C29='Bieu phi VCX'!$A$25,C29='Bieu phi VCX'!$A$27),0.2%,IF(OR(AND(OR(E29="SEDAN",E29="HATCHBACK"),G29&gt;$AM$2),AND(OR(E29="SEDAN",E29="HATCHBACK"),F29="GERMANY")),INDEX('Bieu phi VCX'!$AC$8:$AC$33,MATCH(C29,'Bieu phi VCX'!$A$8:$A$33,0),0),INDEX('Bieu phi VCX'!$AD$8:$AD$33,MATCH(C29,'Bieu phi VCX'!$A$8:$A$33,0),0))),"NA"),0)</f>
        <v>0</v>
      </c>
      <c r="AN29" s="28" t="n">
        <f aca="false">IF(X29="Y",$AN$2,0)</f>
        <v>0</v>
      </c>
      <c r="AO29" s="29" t="n">
        <f aca="false">IF(W29="Y",IF(N29-M29&gt;$AO$2,1.5%*15/365,1.5%*(N29-M29)/365),0)</f>
        <v>0</v>
      </c>
      <c r="AP29" s="30" t="n">
        <f aca="false">IF(N29&lt;=Z29,VLOOKUP(DATEDIF(M29,N29,"m"),Parameters!$L$2:$M$6,2,1),(DATEDIF(M29,N29,"m")+1)/12)</f>
        <v>1</v>
      </c>
      <c r="AQ29" s="31" t="n">
        <f aca="false">(AK29*(SUM(AE29,AF29,AG29,AI29,AJ29,AL29,AM29,AN29)*H29+AH29)+AO29*H29)*AP29</f>
        <v>6600000</v>
      </c>
    </row>
    <row r="30" customFormat="false" ht="15" hidden="false" customHeight="false" outlineLevel="0" collapsed="false">
      <c r="A30" s="20"/>
      <c r="B30" s="20" t="s">
        <v>113</v>
      </c>
      <c r="C30" s="21" t="s">
        <v>94</v>
      </c>
      <c r="D30" s="21" t="s">
        <v>95</v>
      </c>
      <c r="E30" s="21" t="s">
        <v>96</v>
      </c>
      <c r="F30" s="21" t="s">
        <v>97</v>
      </c>
      <c r="G30" s="22" t="n">
        <v>400000000</v>
      </c>
      <c r="H30" s="22" t="n">
        <v>400000000</v>
      </c>
      <c r="I30" s="22" t="n">
        <v>0</v>
      </c>
      <c r="J30" s="0" t="n">
        <v>2020</v>
      </c>
      <c r="K30" s="23" t="n">
        <v>43831</v>
      </c>
      <c r="L30" s="23" t="n">
        <v>43831</v>
      </c>
      <c r="M30" s="23" t="n">
        <v>43831</v>
      </c>
      <c r="N30" s="23" t="n">
        <v>44196</v>
      </c>
      <c r="O30" s="24" t="s">
        <v>98</v>
      </c>
      <c r="P30" s="24" t="s">
        <v>98</v>
      </c>
      <c r="Q30" s="22" t="s">
        <v>99</v>
      </c>
      <c r="R30" s="24" t="s">
        <v>98</v>
      </c>
      <c r="S30" s="24" t="s">
        <v>98</v>
      </c>
      <c r="T30" s="24" t="s">
        <v>98</v>
      </c>
      <c r="U30" s="24" t="s">
        <v>106</v>
      </c>
      <c r="V30" s="24" t="s">
        <v>98</v>
      </c>
      <c r="W30" s="24" t="s">
        <v>98</v>
      </c>
      <c r="X30" s="24" t="s">
        <v>98</v>
      </c>
      <c r="Y30" s="22" t="n">
        <v>500000</v>
      </c>
      <c r="Z30" s="23" t="n">
        <f aca="false">DATE(YEAR(M30)+1,MONTH(M30),DAY(M30))</f>
        <v>44197</v>
      </c>
      <c r="AA30" s="25" t="n">
        <f aca="false">IF(N30&lt;=Z30, VLOOKUP(DATEDIF(M30,N30,"m"),Parameters!$L$2:$M$6,2,1), 0)</f>
        <v>1</v>
      </c>
      <c r="AB30" s="0" t="n">
        <f aca="false">IF(D30="Trong nước", DATEDIF(DATE(YEAR(K30),MONTH(K30),1),DATE(YEAR(L30),MONTH(L30),1),"m"), DATEDIF(DATE(J30,1,1),DATE(YEAR(L30),MONTH(L30),1),"m"))</f>
        <v>0</v>
      </c>
      <c r="AC30" s="0" t="str">
        <f aca="false">VLOOKUP(AB30,Parameters!$A$2:$B$6,2,1)</f>
        <v>&lt;6</v>
      </c>
      <c r="AD30" s="26" t="n">
        <v>1</v>
      </c>
      <c r="AE30" s="27" t="n">
        <f aca="false">IF(G30&lt;=$AE$2,INDEX('Bieu phi VCX'!$D$8:$H$33,MATCH(C30,'Bieu phi VCX'!$A$8:$A$33,0),MATCH(AC30,'Bieu phi VCX'!$D$7:$H$7,)),INDEX('Bieu phi VCX'!$I$8:$M$33,MATCH(C30,'Bieu phi VCX'!$A$8:$A$33,0),MATCH(AC30,'Bieu phi VCX'!$I$7:$M$7,)))</f>
        <v>0.011</v>
      </c>
      <c r="AF30" s="27" t="n">
        <f aca="false">IF(O30="Y",$AF$2,0)</f>
        <v>0</v>
      </c>
      <c r="AG30" s="27" t="n">
        <f aca="false">IF(P30="Y", INDEX('Bieu phi VCX'!$P$8:$T$31,MATCH(C30,'Bieu phi VCX'!$A$8:$A$33,0),MATCH(AC30,'Bieu phi VCX'!$P$7:$T$7,0)), 0)</f>
        <v>0</v>
      </c>
      <c r="AH30" s="22" t="n">
        <f aca="false">VLOOKUP(Q30,Parameters!$F$2:$G$5,2,0)</f>
        <v>0</v>
      </c>
      <c r="AI30" s="27" t="n">
        <f aca="false">IF(R30="Y", INDEX('Bieu phi VCX'!$V$8:$Z$31,MATCH(C30,'Bieu phi VCX'!$A$8:$A$33,0),MATCH(AC30,'Bieu phi VCX'!$V$7:$Z$7,0)),0)</f>
        <v>0</v>
      </c>
      <c r="AJ30" s="27" t="n">
        <f aca="false">IF(S30="Y",INDEX('Bieu phi VCX'!$AG$8:$AI$31,MATCH(C30,'Bieu phi VCX'!$A$8:$A$33,0),MATCH(VLOOKUP(I30,Parameters!$I$2:$J$4,2),'Bieu phi VCX'!$AG$7:$AI$7,0))-AE30, 0)</f>
        <v>0</v>
      </c>
      <c r="AK30" s="0" t="n">
        <f aca="false">IF(T30="Y",$AK$2,1)</f>
        <v>1</v>
      </c>
      <c r="AL30" s="27" t="n">
        <f aca="false">IF(U30="Y", INDEX('Bieu phi VCX'!$AB$8:$AB$33,MATCH(C30,'Bieu phi VCX'!$A$8:$A$33,0),0),0)</f>
        <v>0.0025</v>
      </c>
      <c r="AM30" s="27" t="n">
        <f aca="false">IF(V30="Y",IF(AB30&lt;120,IF(OR(C30='Bieu phi VCX'!$A$24,C30='Bieu phi VCX'!$A$25,C30='Bieu phi VCX'!$A$27),0.2%,IF(OR(AND(OR(E30="SEDAN",E30="HATCHBACK"),G30&gt;$AM$2),AND(OR(E30="SEDAN",E30="HATCHBACK"),F30="GERMANY")),INDEX('Bieu phi VCX'!$AC$8:$AC$33,MATCH(C30,'Bieu phi VCX'!$A$8:$A$33,0),0),INDEX('Bieu phi VCX'!$AD$8:$AD$33,MATCH(C30,'Bieu phi VCX'!$A$8:$A$33,0),0))),"NA"),0)</f>
        <v>0</v>
      </c>
      <c r="AN30" s="28" t="n">
        <f aca="false">IF(X30="Y",$AN$2,0)</f>
        <v>0</v>
      </c>
      <c r="AO30" s="29" t="n">
        <f aca="false">IF(W30="Y",IF(N30-M30&gt;$AO$2,1.5%*15/365,1.5%*(N30-M30)/365),0)</f>
        <v>0</v>
      </c>
      <c r="AP30" s="30" t="n">
        <f aca="false">IF(N30&lt;=Z30,VLOOKUP(DATEDIF(M30,N30,"m"),Parameters!$L$2:$M$6,2,1),(DATEDIF(M30,N30,"m")+1)/12)</f>
        <v>1</v>
      </c>
      <c r="AQ30" s="31" t="n">
        <f aca="false">(AK30*(SUM(AE30,AF30,AG30,AI30,AJ30,AL30,AM30,AN30)*H30+AH30)+AO30*H30)*AP30</f>
        <v>5400000</v>
      </c>
    </row>
    <row r="31" customFormat="false" ht="15" hidden="false" customHeight="false" outlineLevel="0" collapsed="false">
      <c r="A31" s="20"/>
      <c r="B31" s="20" t="s">
        <v>114</v>
      </c>
      <c r="C31" s="21" t="s">
        <v>94</v>
      </c>
      <c r="D31" s="21" t="s">
        <v>95</v>
      </c>
      <c r="E31" s="21" t="s">
        <v>96</v>
      </c>
      <c r="F31" s="21" t="s">
        <v>97</v>
      </c>
      <c r="G31" s="22" t="n">
        <v>400000000</v>
      </c>
      <c r="H31" s="22" t="n">
        <v>400000000</v>
      </c>
      <c r="I31" s="22" t="n">
        <v>0</v>
      </c>
      <c r="J31" s="0" t="n">
        <v>2020</v>
      </c>
      <c r="K31" s="23" t="n">
        <v>43831</v>
      </c>
      <c r="L31" s="23" t="n">
        <v>43831</v>
      </c>
      <c r="M31" s="23" t="n">
        <v>43831</v>
      </c>
      <c r="N31" s="23" t="n">
        <v>44196</v>
      </c>
      <c r="O31" s="24" t="s">
        <v>98</v>
      </c>
      <c r="P31" s="24" t="s">
        <v>98</v>
      </c>
      <c r="Q31" s="22" t="s">
        <v>99</v>
      </c>
      <c r="R31" s="24" t="s">
        <v>98</v>
      </c>
      <c r="S31" s="24" t="s">
        <v>98</v>
      </c>
      <c r="T31" s="24" t="s">
        <v>98</v>
      </c>
      <c r="U31" s="24" t="s">
        <v>98</v>
      </c>
      <c r="V31" s="24" t="s">
        <v>106</v>
      </c>
      <c r="W31" s="24" t="s">
        <v>98</v>
      </c>
      <c r="X31" s="24" t="s">
        <v>98</v>
      </c>
      <c r="Y31" s="22" t="n">
        <v>500000</v>
      </c>
      <c r="Z31" s="23" t="n">
        <f aca="false">DATE(YEAR(M31)+1,MONTH(M31),DAY(M31))</f>
        <v>44197</v>
      </c>
      <c r="AA31" s="25" t="n">
        <f aca="false">IF(N31&lt;=Z31, VLOOKUP(DATEDIF(M31,N31,"m"),Parameters!$L$2:$M$6,2,1), 0)</f>
        <v>1</v>
      </c>
      <c r="AB31" s="0" t="n">
        <f aca="false">IF(D31="Trong nước", DATEDIF(DATE(YEAR(K31),MONTH(K31),1),DATE(YEAR(L31),MONTH(L31),1),"m"), DATEDIF(DATE(J31,1,1),DATE(YEAR(L31),MONTH(L31),1),"m"))</f>
        <v>0</v>
      </c>
      <c r="AC31" s="0" t="str">
        <f aca="false">VLOOKUP(AB31,Parameters!$A$2:$B$6,2,1)</f>
        <v>&lt;6</v>
      </c>
      <c r="AD31" s="26" t="n">
        <v>1</v>
      </c>
      <c r="AE31" s="27" t="n">
        <f aca="false">IF(G31&lt;=$AE$2,INDEX('Bieu phi VCX'!$D$8:$H$33,MATCH(C31,'Bieu phi VCX'!$A$8:$A$33,0),MATCH(AC31,'Bieu phi VCX'!$D$7:$H$7,)),INDEX('Bieu phi VCX'!$I$8:$M$33,MATCH(C31,'Bieu phi VCX'!$A$8:$A$33,0),MATCH(AC31,'Bieu phi VCX'!$I$7:$M$7,)))</f>
        <v>0.011</v>
      </c>
      <c r="AF31" s="27" t="n">
        <f aca="false">IF(O31="Y",$AF$2,0)</f>
        <v>0</v>
      </c>
      <c r="AG31" s="27" t="n">
        <f aca="false">IF(P31="Y", INDEX('Bieu phi VCX'!$P$8:$T$31,MATCH(C31,'Bieu phi VCX'!$A$8:$A$33,0),MATCH(AC31,'Bieu phi VCX'!$P$7:$T$7,0)), 0)</f>
        <v>0</v>
      </c>
      <c r="AH31" s="22" t="n">
        <f aca="false">VLOOKUP(Q31,Parameters!$F$2:$G$5,2,0)</f>
        <v>0</v>
      </c>
      <c r="AI31" s="27" t="n">
        <f aca="false">IF(R31="Y", INDEX('Bieu phi VCX'!$V$8:$Z$31,MATCH(C31,'Bieu phi VCX'!$A$8:$A$33,0),MATCH(AC31,'Bieu phi VCX'!$V$7:$Z$7,0)),0)</f>
        <v>0</v>
      </c>
      <c r="AJ31" s="27" t="n">
        <f aca="false">IF(S31="Y",INDEX('Bieu phi VCX'!$AG$8:$AI$31,MATCH(C31,'Bieu phi VCX'!$A$8:$A$33,0),MATCH(VLOOKUP(I31,Parameters!$I$2:$J$4,2),'Bieu phi VCX'!$AG$7:$AI$7,0))-AE31, 0)</f>
        <v>0</v>
      </c>
      <c r="AK31" s="0" t="n">
        <f aca="false">IF(T31="Y",$AK$2,1)</f>
        <v>1</v>
      </c>
      <c r="AL31" s="27" t="n">
        <f aca="false">IF(U31="Y", INDEX('Bieu phi VCX'!$AB$8:$AB$33,MATCH(C31,'Bieu phi VCX'!$A$8:$A$33,0),0),0)</f>
        <v>0</v>
      </c>
      <c r="AM31" s="27" t="n">
        <f aca="false">IF(V31="Y",IF(AB31&lt;120,IF(OR(C31='Bieu phi VCX'!$A$24,C31='Bieu phi VCX'!$A$25,C31='Bieu phi VCX'!$A$27),0.2%,IF(OR(AND(OR(E31="SEDAN",E31="HATCHBACK"),G31&gt;$AM$2),AND(OR(E31="SEDAN",E31="HATCHBACK"),F31="GERMANY")),INDEX('Bieu phi VCX'!$AC$8:$AC$33,MATCH(C31,'Bieu phi VCX'!$A$8:$A$33,0),0),INDEX('Bieu phi VCX'!$AD$8:$AD$33,MATCH(C31,'Bieu phi VCX'!$A$8:$A$33,0),0))),"NA"),0)</f>
        <v>0.0005</v>
      </c>
      <c r="AN31" s="28" t="n">
        <f aca="false">IF(X31="Y",$AN$2,0)</f>
        <v>0</v>
      </c>
      <c r="AO31" s="29" t="n">
        <f aca="false">IF(W31="Y",IF(N31-M31&gt;$AO$2,1.5%*15/365,1.5%*(N31-M31)/365),0)</f>
        <v>0</v>
      </c>
      <c r="AP31" s="30" t="n">
        <f aca="false">IF(N31&lt;=Z31,VLOOKUP(DATEDIF(M31,N31,"m"),Parameters!$L$2:$M$6,2,1),(DATEDIF(M31,N31,"m")+1)/12)</f>
        <v>1</v>
      </c>
      <c r="AQ31" s="31" t="n">
        <f aca="false">(AK31*(SUM(AE31,AF31,AG31,AI31,AJ31,AL31,AM31,AN31)*H31+AH31)+AO31*H31)*AP31</f>
        <v>4600000</v>
      </c>
    </row>
    <row r="32" customFormat="false" ht="15" hidden="false" customHeight="false" outlineLevel="0" collapsed="false">
      <c r="A32" s="20"/>
      <c r="B32" s="20" t="s">
        <v>115</v>
      </c>
      <c r="C32" s="21" t="s">
        <v>94</v>
      </c>
      <c r="D32" s="21" t="s">
        <v>95</v>
      </c>
      <c r="E32" s="21" t="s">
        <v>96</v>
      </c>
      <c r="F32" s="21" t="s">
        <v>97</v>
      </c>
      <c r="G32" s="22" t="n">
        <v>400000000</v>
      </c>
      <c r="H32" s="22" t="n">
        <v>400000000</v>
      </c>
      <c r="I32" s="22" t="n">
        <v>0</v>
      </c>
      <c r="J32" s="0" t="n">
        <v>2020</v>
      </c>
      <c r="K32" s="23" t="n">
        <v>43831</v>
      </c>
      <c r="L32" s="23" t="n">
        <v>43831</v>
      </c>
      <c r="M32" s="23" t="n">
        <v>43831</v>
      </c>
      <c r="N32" s="23" t="n">
        <v>44196</v>
      </c>
      <c r="O32" s="24" t="s">
        <v>98</v>
      </c>
      <c r="P32" s="24" t="s">
        <v>98</v>
      </c>
      <c r="Q32" s="22" t="s">
        <v>99</v>
      </c>
      <c r="R32" s="24" t="s">
        <v>98</v>
      </c>
      <c r="S32" s="24" t="s">
        <v>98</v>
      </c>
      <c r="T32" s="24" t="s">
        <v>98</v>
      </c>
      <c r="U32" s="24" t="s">
        <v>98</v>
      </c>
      <c r="V32" s="24" t="s">
        <v>98</v>
      </c>
      <c r="W32" s="24" t="s">
        <v>106</v>
      </c>
      <c r="X32" s="24" t="s">
        <v>98</v>
      </c>
      <c r="Y32" s="22" t="n">
        <v>500000</v>
      </c>
      <c r="Z32" s="23" t="n">
        <f aca="false">DATE(YEAR(M32)+1,MONTH(M32),DAY(M32))</f>
        <v>44197</v>
      </c>
      <c r="AA32" s="25" t="n">
        <f aca="false">IF(N32&lt;=Z32, VLOOKUP(DATEDIF(M32,N32,"m"),Parameters!$L$2:$M$6,2,1), 0)</f>
        <v>1</v>
      </c>
      <c r="AB32" s="0" t="n">
        <f aca="false">IF(D32="Trong nước", DATEDIF(DATE(YEAR(K32),MONTH(K32),1),DATE(YEAR(L32),MONTH(L32),1),"m"), DATEDIF(DATE(J32,1,1),DATE(YEAR(L32),MONTH(L32),1),"m"))</f>
        <v>0</v>
      </c>
      <c r="AC32" s="0" t="str">
        <f aca="false">VLOOKUP(AB32,Parameters!$A$2:$B$6,2,1)</f>
        <v>&lt;6</v>
      </c>
      <c r="AD32" s="26" t="n">
        <v>1</v>
      </c>
      <c r="AE32" s="27" t="n">
        <f aca="false">IF(G32&lt;=$AE$2,INDEX('Bieu phi VCX'!$D$8:$H$33,MATCH(C32,'Bieu phi VCX'!$A$8:$A$33,0),MATCH(AC32,'Bieu phi VCX'!$D$7:$H$7,)),INDEX('Bieu phi VCX'!$I$8:$M$33,MATCH(C32,'Bieu phi VCX'!$A$8:$A$33,0),MATCH(AC32,'Bieu phi VCX'!$I$7:$M$7,)))</f>
        <v>0.011</v>
      </c>
      <c r="AF32" s="27" t="n">
        <f aca="false">IF(O32="Y",$AF$2,0)</f>
        <v>0</v>
      </c>
      <c r="AG32" s="27" t="n">
        <f aca="false">IF(P32="Y", INDEX('Bieu phi VCX'!$P$8:$T$31,MATCH(C32,'Bieu phi VCX'!$A$8:$A$33,0),MATCH(AC32,'Bieu phi VCX'!$P$7:$T$7,0)), 0)</f>
        <v>0</v>
      </c>
      <c r="AH32" s="22" t="n">
        <f aca="false">VLOOKUP(Q32,Parameters!$F$2:$G$5,2,0)</f>
        <v>0</v>
      </c>
      <c r="AI32" s="27" t="n">
        <f aca="false">IF(R32="Y", INDEX('Bieu phi VCX'!$V$8:$Z$31,MATCH(C32,'Bieu phi VCX'!$A$8:$A$33,0),MATCH(AC32,'Bieu phi VCX'!$V$7:$Z$7,0)),0)</f>
        <v>0</v>
      </c>
      <c r="AJ32" s="27" t="n">
        <f aca="false">IF(S32="Y",INDEX('Bieu phi VCX'!$AG$8:$AI$31,MATCH(C32,'Bieu phi VCX'!$A$8:$A$33,0),MATCH(VLOOKUP(I32,Parameters!$I$2:$J$4,2),'Bieu phi VCX'!$AG$7:$AI$7,0))-AE32, 0)</f>
        <v>0</v>
      </c>
      <c r="AK32" s="0" t="n">
        <f aca="false">IF(T32="Y",$AK$2,1)</f>
        <v>1</v>
      </c>
      <c r="AL32" s="27" t="n">
        <f aca="false">IF(U32="Y", INDEX('Bieu phi VCX'!$AB$8:$AB$33,MATCH(C32,'Bieu phi VCX'!$A$8:$A$33,0),0),0)</f>
        <v>0</v>
      </c>
      <c r="AM32" s="27" t="n">
        <f aca="false">IF(V32="Y",IF(AB32&lt;120,IF(OR(C32='Bieu phi VCX'!$A$24,C32='Bieu phi VCX'!$A$25,C32='Bieu phi VCX'!$A$27),0.2%,IF(OR(AND(OR(E32="SEDAN",E32="HATCHBACK"),G32&gt;$AM$2),AND(OR(E32="SEDAN",E32="HATCHBACK"),F32="GERMANY")),INDEX('Bieu phi VCX'!$AC$8:$AC$33,MATCH(C32,'Bieu phi VCX'!$A$8:$A$33,0),0),INDEX('Bieu phi VCX'!$AD$8:$AD$33,MATCH(C32,'Bieu phi VCX'!$A$8:$A$33,0),0))),"NA"),0)</f>
        <v>0</v>
      </c>
      <c r="AN32" s="28" t="n">
        <f aca="false">IF(X32="Y",$AN$2,0)</f>
        <v>0</v>
      </c>
      <c r="AO32" s="29" t="n">
        <f aca="false">IF(W32="Y",IF(N32-M32&gt;$AO$2,1.5%*15/365,1.5%*(N32-M32)/365),0)</f>
        <v>0.000616438356164384</v>
      </c>
      <c r="AP32" s="30" t="n">
        <f aca="false">IF(N32&lt;=Z32,VLOOKUP(DATEDIF(M32,N32,"m"),Parameters!$L$2:$M$6,2,1),(DATEDIF(M32,N32,"m")+1)/12)</f>
        <v>1</v>
      </c>
      <c r="AQ32" s="31" t="n">
        <f aca="false">(AK32*(SUM(AE32,AF32,AG32,AI32,AJ32,AL32,AM32,AN32)*H32+AH32)+AO32*H32)*AP32</f>
        <v>4646575.34246575</v>
      </c>
    </row>
    <row r="33" customFormat="false" ht="15" hidden="false" customHeight="false" outlineLevel="0" collapsed="false">
      <c r="A33" s="20"/>
      <c r="B33" s="20" t="s">
        <v>116</v>
      </c>
      <c r="C33" s="21" t="s">
        <v>94</v>
      </c>
      <c r="D33" s="21" t="s">
        <v>95</v>
      </c>
      <c r="E33" s="21" t="s">
        <v>96</v>
      </c>
      <c r="F33" s="21" t="s">
        <v>97</v>
      </c>
      <c r="G33" s="22" t="n">
        <v>400000000</v>
      </c>
      <c r="H33" s="22" t="n">
        <v>400000000</v>
      </c>
      <c r="I33" s="22" t="n">
        <v>0</v>
      </c>
      <c r="J33" s="0" t="n">
        <v>2020</v>
      </c>
      <c r="K33" s="23" t="n">
        <v>43831</v>
      </c>
      <c r="L33" s="23" t="n">
        <v>43831</v>
      </c>
      <c r="M33" s="23" t="n">
        <v>43831</v>
      </c>
      <c r="N33" s="23" t="n">
        <v>44196</v>
      </c>
      <c r="O33" s="24" t="s">
        <v>98</v>
      </c>
      <c r="P33" s="24" t="s">
        <v>98</v>
      </c>
      <c r="Q33" s="22" t="s">
        <v>99</v>
      </c>
      <c r="R33" s="24" t="s">
        <v>98</v>
      </c>
      <c r="S33" s="24" t="s">
        <v>98</v>
      </c>
      <c r="T33" s="24" t="s">
        <v>98</v>
      </c>
      <c r="U33" s="24" t="s">
        <v>98</v>
      </c>
      <c r="V33" s="24" t="s">
        <v>98</v>
      </c>
      <c r="W33" s="24" t="s">
        <v>98</v>
      </c>
      <c r="X33" s="24" t="s">
        <v>106</v>
      </c>
      <c r="Y33" s="22" t="n">
        <v>500000</v>
      </c>
      <c r="Z33" s="23" t="n">
        <f aca="false">DATE(YEAR(M33)+1,MONTH(M33),DAY(M33))</f>
        <v>44197</v>
      </c>
      <c r="AA33" s="25" t="n">
        <f aca="false">IF(N33&lt;=Z33, VLOOKUP(DATEDIF(M33,N33,"m"),Parameters!$L$2:$M$6,2,1), 0)</f>
        <v>1</v>
      </c>
      <c r="AB33" s="0" t="n">
        <f aca="false">IF(D33="Trong nước", DATEDIF(DATE(YEAR(K33),MONTH(K33),1),DATE(YEAR(L33),MONTH(L33),1),"m"), DATEDIF(DATE(J33,1,1),DATE(YEAR(L33),MONTH(L33),1),"m"))</f>
        <v>0</v>
      </c>
      <c r="AC33" s="0" t="str">
        <f aca="false">VLOOKUP(AB33,Parameters!$A$2:$B$6,2,1)</f>
        <v>&lt;6</v>
      </c>
      <c r="AD33" s="26" t="n">
        <v>1</v>
      </c>
      <c r="AE33" s="27" t="n">
        <f aca="false">IF(G33&lt;=$AE$2,INDEX('Bieu phi VCX'!$D$8:$H$33,MATCH(C33,'Bieu phi VCX'!$A$8:$A$33,0),MATCH(AC33,'Bieu phi VCX'!$D$7:$H$7,)),INDEX('Bieu phi VCX'!$I$8:$M$33,MATCH(C33,'Bieu phi VCX'!$A$8:$A$33,0),MATCH(AC33,'Bieu phi VCX'!$I$7:$M$7,)))</f>
        <v>0.011</v>
      </c>
      <c r="AF33" s="27" t="n">
        <f aca="false">IF(O33="Y",$AF$2,0)</f>
        <v>0</v>
      </c>
      <c r="AG33" s="27" t="n">
        <f aca="false">IF(P33="Y", INDEX('Bieu phi VCX'!$P$8:$T$31,MATCH(C33,'Bieu phi VCX'!$A$8:$A$33,0),MATCH(AC33,'Bieu phi VCX'!$P$7:$T$7,0)), 0)</f>
        <v>0</v>
      </c>
      <c r="AH33" s="22" t="n">
        <f aca="false">VLOOKUP(Q33,Parameters!$F$2:$G$5,2,0)</f>
        <v>0</v>
      </c>
      <c r="AI33" s="27" t="n">
        <f aca="false">IF(R33="Y", INDEX('Bieu phi VCX'!$V$8:$Z$31,MATCH(C33,'Bieu phi VCX'!$A$8:$A$33,0),MATCH(AC33,'Bieu phi VCX'!$V$7:$Z$7,0)),0)</f>
        <v>0</v>
      </c>
      <c r="AJ33" s="27" t="n">
        <f aca="false">IF(S33="Y",INDEX('Bieu phi VCX'!$AG$8:$AI$31,MATCH(C33,'Bieu phi VCX'!$A$8:$A$33,0),MATCH(VLOOKUP(I33,Parameters!$I$2:$J$4,2),'Bieu phi VCX'!$AG$7:$AI$7,0))-AE33, 0)</f>
        <v>0</v>
      </c>
      <c r="AK33" s="0" t="n">
        <f aca="false">IF(T33="Y",$AK$2,1)</f>
        <v>1</v>
      </c>
      <c r="AL33" s="27" t="n">
        <f aca="false">IF(U33="Y", INDEX('Bieu phi VCX'!$AB$8:$AB$33,MATCH(C33,'Bieu phi VCX'!$A$8:$A$33,0),0),0)</f>
        <v>0</v>
      </c>
      <c r="AM33" s="27" t="n">
        <f aca="false">IF(V33="Y",IF(AB33&lt;120,IF(OR(C33='Bieu phi VCX'!$A$24,C33='Bieu phi VCX'!$A$25,C33='Bieu phi VCX'!$A$27),0.2%,IF(OR(AND(OR(E33="SEDAN",E33="HATCHBACK"),G33&gt;$AM$2),AND(OR(E33="SEDAN",E33="HATCHBACK"),F33="GERMANY")),INDEX('Bieu phi VCX'!$AC$8:$AC$33,MATCH(C33,'Bieu phi VCX'!$A$8:$A$33,0),0),INDEX('Bieu phi VCX'!$AD$8:$AD$33,MATCH(C33,'Bieu phi VCX'!$A$8:$A$33,0),0))),"NA"),0)</f>
        <v>0</v>
      </c>
      <c r="AN33" s="28" t="n">
        <f aca="false">IF(X33="Y",$AN$2,0)</f>
        <v>0.003</v>
      </c>
      <c r="AO33" s="29" t="n">
        <f aca="false">IF(W33="Y",IF(N33-M33&gt;$AO$2,1.5%*15/365,1.5%*(N33-M33)/365),0)</f>
        <v>0</v>
      </c>
      <c r="AP33" s="30" t="n">
        <f aca="false">IF(N33&lt;=Z33,VLOOKUP(DATEDIF(M33,N33,"m"),Parameters!$L$2:$M$6,2,1),(DATEDIF(M33,N33,"m")+1)/12)</f>
        <v>1</v>
      </c>
      <c r="AQ33" s="31" t="n">
        <f aca="false">(AK33*(SUM(AE33,AF33,AG33,AI33,AJ33,AL33,AM33,AN33)*H33+AH33)+AO33*H33)*AP33</f>
        <v>5600000</v>
      </c>
    </row>
    <row r="34" customFormat="false" ht="15" hidden="false" customHeight="false" outlineLevel="0" collapsed="false">
      <c r="A34" s="20" t="s">
        <v>92</v>
      </c>
      <c r="B34" s="20" t="s">
        <v>93</v>
      </c>
      <c r="C34" s="21" t="s">
        <v>118</v>
      </c>
      <c r="D34" s="21" t="s">
        <v>95</v>
      </c>
      <c r="E34" s="21" t="s">
        <v>96</v>
      </c>
      <c r="F34" s="21" t="s">
        <v>97</v>
      </c>
      <c r="G34" s="22" t="n">
        <v>390000000</v>
      </c>
      <c r="H34" s="22" t="n">
        <v>100000000</v>
      </c>
      <c r="I34" s="22" t="n">
        <v>0</v>
      </c>
      <c r="J34" s="0" t="n">
        <v>2020</v>
      </c>
      <c r="K34" s="23" t="n">
        <v>43831</v>
      </c>
      <c r="L34" s="23" t="n">
        <v>43831</v>
      </c>
      <c r="M34" s="23" t="n">
        <v>43831</v>
      </c>
      <c r="N34" s="23" t="n">
        <v>44196</v>
      </c>
      <c r="O34" s="24" t="s">
        <v>98</v>
      </c>
      <c r="P34" s="24" t="s">
        <v>98</v>
      </c>
      <c r="Q34" s="22" t="s">
        <v>99</v>
      </c>
      <c r="R34" s="24" t="s">
        <v>98</v>
      </c>
      <c r="S34" s="24" t="s">
        <v>98</v>
      </c>
      <c r="T34" s="24" t="s">
        <v>98</v>
      </c>
      <c r="U34" s="24" t="s">
        <v>98</v>
      </c>
      <c r="V34" s="24" t="s">
        <v>98</v>
      </c>
      <c r="W34" s="24" t="s">
        <v>98</v>
      </c>
      <c r="X34" s="24" t="s">
        <v>98</v>
      </c>
      <c r="Y34" s="22" t="n">
        <v>500000</v>
      </c>
      <c r="Z34" s="23" t="n">
        <f aca="false">DATE(YEAR(M34)+1,MONTH(M34),DAY(M34))</f>
        <v>44197</v>
      </c>
      <c r="AA34" s="25" t="n">
        <f aca="false">IF(N34&lt;=Z34, VLOOKUP(DATEDIF(M34,N34,"m"),Parameters!$L$2:$M$6,2,1), 0)</f>
        <v>1</v>
      </c>
      <c r="AB34" s="0" t="n">
        <f aca="false">IF(D34="Trong nước", DATEDIF(DATE(YEAR(K34),MONTH(K34),1),DATE(YEAR(L34),MONTH(L34),1),"m"), DATEDIF(DATE(J34,1,1),DATE(YEAR(L34),MONTH(L34),1),"m"))</f>
        <v>0</v>
      </c>
      <c r="AC34" s="0" t="str">
        <f aca="false">VLOOKUP(AB34,Parameters!$A$2:$B$6,2,1)</f>
        <v>&lt;6</v>
      </c>
      <c r="AD34" s="26" t="n">
        <v>1</v>
      </c>
      <c r="AE34" s="27" t="n">
        <f aca="false">IF(G34&lt;=$AE$2,INDEX('Bieu phi VCX'!$D$8:$H$33,MATCH(C34,'Bieu phi VCX'!$A$8:$A$33,0),MATCH(AC34,'Bieu phi VCX'!$D$7:$H$7,)),INDEX('Bieu phi VCX'!$I$8:$M$33,MATCH(C34,'Bieu phi VCX'!$A$8:$A$33,0),MATCH(AC34,'Bieu phi VCX'!$I$7:$M$7,)))</f>
        <v>0.025</v>
      </c>
      <c r="AF34" s="27" t="n">
        <f aca="false">IF(O34="Y",$AF$2,0)</f>
        <v>0</v>
      </c>
      <c r="AG34" s="27" t="n">
        <f aca="false">IF(P34="Y", INDEX('Bieu phi VCX'!$P$8:$T$31,MATCH(C34,'Bieu phi VCX'!$A$8:$A$33,0),MATCH(AC34,'Bieu phi VCX'!$P$7:$T$7,0)), 0)</f>
        <v>0</v>
      </c>
      <c r="AH34" s="22" t="n">
        <f aca="false">VLOOKUP(Q34,Parameters!$F$2:$G$5,2,0)</f>
        <v>0</v>
      </c>
      <c r="AI34" s="27" t="n">
        <f aca="false">IF(R34="Y", INDEX('Bieu phi VCX'!$V$8:$Z$31,MATCH(C34,'Bieu phi VCX'!$A$8:$A$33,0),MATCH(AC34,'Bieu phi VCX'!$V$7:$Z$7,0)),0)</f>
        <v>0</v>
      </c>
      <c r="AJ34" s="27" t="n">
        <f aca="false">IF(S34="Y",INDEX('Bieu phi VCX'!$AG$8:$AI$31,MATCH(C34,'Bieu phi VCX'!$A$8:$A$33,0),MATCH(VLOOKUP(I34,Parameters!$I$2:$J$4,2),'Bieu phi VCX'!$AG$7:$AI$7,0))-AE34, 0)</f>
        <v>0</v>
      </c>
      <c r="AK34" s="0" t="n">
        <f aca="false">IF(T34="Y",$AK$2,1)</f>
        <v>1</v>
      </c>
      <c r="AL34" s="27" t="n">
        <f aca="false">IF(U34="Y", INDEX('Bieu phi VCX'!$AB$8:$AB$33,MATCH(C34,'Bieu phi VCX'!$A$8:$A$33,0),0),0)</f>
        <v>0</v>
      </c>
      <c r="AM34" s="27" t="n">
        <f aca="false">IF(V34="Y",IF(AB34&lt;120,IF(OR(C34='Bieu phi VCX'!$A$24,C34='Bieu phi VCX'!$A$25,C34='Bieu phi VCX'!$A$27),0.2%,IF(OR(AND(OR(E34="SEDAN",E34="HATCHBACK"),G34&gt;$AM$2),AND(OR(E34="SEDAN",E34="HATCHBACK"),F34="GERMANY")),INDEX('Bieu phi VCX'!$AC$8:$AC$33,MATCH(C34,'Bieu phi VCX'!$A$8:$A$33,0),0),INDEX('Bieu phi VCX'!$AD$8:$AD$33,MATCH(C34,'Bieu phi VCX'!$A$8:$A$33,0),0))),"NA"),0)</f>
        <v>0</v>
      </c>
      <c r="AN34" s="28" t="n">
        <f aca="false">IF(X34="Y",$AN$2,0)</f>
        <v>0</v>
      </c>
      <c r="AO34" s="29" t="n">
        <f aca="false">IF(W34="Y",IF(N34-M34&gt;$AO$2,1.5%*15/365,1.5%*(N34-M34)/365),0)</f>
        <v>0</v>
      </c>
      <c r="AP34" s="30" t="n">
        <f aca="false">IF(N34&lt;=Z34,VLOOKUP(DATEDIF(M34,N34,"m"),Parameters!$L$2:$M$6,2,1),(DATEDIF(M34,N34,"m")+1)/12)</f>
        <v>1</v>
      </c>
      <c r="AQ34" s="31" t="n">
        <f aca="false">(AK34*(SUM(AE34,AF34,AG34,AI34,AJ34,AL34,AM34,AN34)*H34+AH34)+AO34*H34)*AP34</f>
        <v>2500000</v>
      </c>
    </row>
    <row r="35" customFormat="false" ht="15" hidden="false" customHeight="false" outlineLevel="0" collapsed="false">
      <c r="A35" s="20"/>
      <c r="B35" s="20" t="s">
        <v>100</v>
      </c>
      <c r="C35" s="21" t="s">
        <v>118</v>
      </c>
      <c r="D35" s="21" t="s">
        <v>95</v>
      </c>
      <c r="E35" s="21" t="s">
        <v>96</v>
      </c>
      <c r="F35" s="21" t="s">
        <v>97</v>
      </c>
      <c r="G35" s="22" t="n">
        <v>390000000</v>
      </c>
      <c r="H35" s="22" t="n">
        <v>100000000</v>
      </c>
      <c r="I35" s="22" t="n">
        <v>0</v>
      </c>
      <c r="J35" s="0" t="n">
        <v>2017</v>
      </c>
      <c r="K35" s="23" t="n">
        <v>42736</v>
      </c>
      <c r="L35" s="23" t="n">
        <v>43831</v>
      </c>
      <c r="M35" s="23" t="n">
        <v>43831</v>
      </c>
      <c r="N35" s="23" t="n">
        <v>44196</v>
      </c>
      <c r="O35" s="24" t="s">
        <v>98</v>
      </c>
      <c r="P35" s="24" t="s">
        <v>98</v>
      </c>
      <c r="Q35" s="22" t="s">
        <v>99</v>
      </c>
      <c r="R35" s="24" t="s">
        <v>98</v>
      </c>
      <c r="S35" s="24" t="s">
        <v>98</v>
      </c>
      <c r="T35" s="24" t="s">
        <v>98</v>
      </c>
      <c r="U35" s="24" t="s">
        <v>98</v>
      </c>
      <c r="V35" s="24" t="s">
        <v>98</v>
      </c>
      <c r="W35" s="24" t="s">
        <v>98</v>
      </c>
      <c r="X35" s="24" t="s">
        <v>98</v>
      </c>
      <c r="Y35" s="22" t="n">
        <v>500000</v>
      </c>
      <c r="Z35" s="23" t="n">
        <f aca="false">DATE(YEAR(M35)+1,MONTH(M35),DAY(M35))</f>
        <v>44197</v>
      </c>
      <c r="AA35" s="25" t="n">
        <f aca="false">IF(N35&lt;=Z35, VLOOKUP(DATEDIF(M35,N35,"m"),Parameters!$L$2:$M$6,2,1), 0)</f>
        <v>1</v>
      </c>
      <c r="AB35" s="0" t="n">
        <f aca="false">IF(D35="Trong nước", DATEDIF(DATE(YEAR(K35),MONTH(K35),1),DATE(YEAR(L35),MONTH(L35),1),"m"), DATEDIF(DATE(J35,1,1),DATE(YEAR(L35),MONTH(L35),1),"m"))</f>
        <v>36</v>
      </c>
      <c r="AC35" s="0" t="str">
        <f aca="false">VLOOKUP(AB35,Parameters!$A$2:$B$6,2,1)</f>
        <v>36-72</v>
      </c>
      <c r="AD35" s="26" t="n">
        <v>1</v>
      </c>
      <c r="AE35" s="27" t="n">
        <f aca="false">IF(G35&lt;=$AE$2,INDEX('Bieu phi VCX'!$D$8:$H$33,MATCH(C35,'Bieu phi VCX'!$A$8:$A$33,0),MATCH(AC35,'Bieu phi VCX'!$D$7:$H$7,)),INDEX('Bieu phi VCX'!$I$8:$M$33,MATCH(C35,'Bieu phi VCX'!$A$8:$A$33,0),MATCH(AC35,'Bieu phi VCX'!$I$7:$M$7,)))</f>
        <v>0.028</v>
      </c>
      <c r="AF35" s="27" t="n">
        <f aca="false">IF(O35="Y",$AF$2,0)</f>
        <v>0</v>
      </c>
      <c r="AG35" s="27" t="n">
        <f aca="false">IF(P35="Y", INDEX('Bieu phi VCX'!$P$8:$T$31,MATCH(C35,'Bieu phi VCX'!$A$8:$A$33,0),MATCH(AC35,'Bieu phi VCX'!$P$7:$T$7,0)), 0)</f>
        <v>0</v>
      </c>
      <c r="AH35" s="22" t="n">
        <f aca="false">VLOOKUP(Q35,Parameters!$F$2:$G$5,2,0)</f>
        <v>0</v>
      </c>
      <c r="AI35" s="27" t="n">
        <f aca="false">IF(R35="Y", INDEX('Bieu phi VCX'!$V$8:$Z$31,MATCH(C35,'Bieu phi VCX'!$A$8:$A$33,0),MATCH(AC35,'Bieu phi VCX'!$V$7:$Z$7,0)),0)</f>
        <v>0</v>
      </c>
      <c r="AJ35" s="27" t="n">
        <f aca="false">IF(S35="Y",INDEX('Bieu phi VCX'!$AG$8:$AI$31,MATCH(C35,'Bieu phi VCX'!$A$8:$A$33,0),MATCH(VLOOKUP(I35,Parameters!$I$2:$J$4,2),'Bieu phi VCX'!$AG$7:$AI$7,0))-AE35, 0)</f>
        <v>0</v>
      </c>
      <c r="AK35" s="0" t="n">
        <f aca="false">IF(T35="Y",$AK$2,1)</f>
        <v>1</v>
      </c>
      <c r="AL35" s="27" t="n">
        <f aca="false">IF(U35="Y", INDEX('Bieu phi VCX'!$AB$8:$AB$33,MATCH(C35,'Bieu phi VCX'!$A$8:$A$33,0),0),0)</f>
        <v>0</v>
      </c>
      <c r="AM35" s="27" t="n">
        <f aca="false">IF(V35="Y",IF(AB35&lt;120,IF(OR(C35='Bieu phi VCX'!$A$24,C35='Bieu phi VCX'!$A$25,C35='Bieu phi VCX'!$A$27),0.2%,IF(OR(AND(OR(E35="SEDAN",E35="HATCHBACK"),G35&gt;$AM$2),AND(OR(E35="SEDAN",E35="HATCHBACK"),F35="GERMANY")),INDEX('Bieu phi VCX'!$AC$8:$AC$33,MATCH(C35,'Bieu phi VCX'!$A$8:$A$33,0),0),INDEX('Bieu phi VCX'!$AD$8:$AD$33,MATCH(C35,'Bieu phi VCX'!$A$8:$A$33,0),0))),"NA"),0)</f>
        <v>0</v>
      </c>
      <c r="AN35" s="28" t="n">
        <f aca="false">IF(X35="Y",$AN$2,0)</f>
        <v>0</v>
      </c>
      <c r="AO35" s="29" t="n">
        <f aca="false">IF(W35="Y",IF(N35-M35&gt;$AO$2,1.5%*15/365,1.5%*(N35-M35)/365),0)</f>
        <v>0</v>
      </c>
      <c r="AP35" s="30" t="n">
        <f aca="false">IF(N35&lt;=Z35,VLOOKUP(DATEDIF(M35,N35,"m"),Parameters!$L$2:$M$6,2,1),(DATEDIF(M35,N35,"m")+1)/12)</f>
        <v>1</v>
      </c>
      <c r="AQ35" s="31" t="n">
        <f aca="false">(AK35*(SUM(AE35,AF35,AG35,AI35,AJ35,AL35,AM35,AN35)*H35+AH35)+AO35*H35)*AP35</f>
        <v>2800000</v>
      </c>
    </row>
    <row r="36" customFormat="false" ht="15" hidden="false" customHeight="false" outlineLevel="0" collapsed="false">
      <c r="A36" s="20"/>
      <c r="B36" s="20" t="s">
        <v>101</v>
      </c>
      <c r="C36" s="21" t="s">
        <v>118</v>
      </c>
      <c r="D36" s="21" t="s">
        <v>95</v>
      </c>
      <c r="E36" s="21" t="s">
        <v>96</v>
      </c>
      <c r="F36" s="21" t="s">
        <v>97</v>
      </c>
      <c r="G36" s="22" t="n">
        <v>390000000</v>
      </c>
      <c r="H36" s="22" t="n">
        <v>100000000</v>
      </c>
      <c r="I36" s="22" t="n">
        <v>0</v>
      </c>
      <c r="J36" s="0" t="n">
        <v>2014</v>
      </c>
      <c r="K36" s="23" t="n">
        <v>41640</v>
      </c>
      <c r="L36" s="23" t="n">
        <v>43831</v>
      </c>
      <c r="M36" s="23" t="n">
        <v>43831</v>
      </c>
      <c r="N36" s="23" t="n">
        <v>44196</v>
      </c>
      <c r="O36" s="24" t="s">
        <v>98</v>
      </c>
      <c r="P36" s="24" t="s">
        <v>98</v>
      </c>
      <c r="Q36" s="22" t="s">
        <v>99</v>
      </c>
      <c r="R36" s="24" t="s">
        <v>98</v>
      </c>
      <c r="S36" s="24" t="s">
        <v>98</v>
      </c>
      <c r="T36" s="24" t="s">
        <v>98</v>
      </c>
      <c r="U36" s="24" t="s">
        <v>98</v>
      </c>
      <c r="V36" s="24" t="s">
        <v>98</v>
      </c>
      <c r="W36" s="24" t="s">
        <v>98</v>
      </c>
      <c r="X36" s="24" t="s">
        <v>98</v>
      </c>
      <c r="Y36" s="22" t="n">
        <v>500000</v>
      </c>
      <c r="Z36" s="23" t="n">
        <f aca="false">DATE(YEAR(M36)+1,MONTH(M36),DAY(M36))</f>
        <v>44197</v>
      </c>
      <c r="AA36" s="25" t="n">
        <f aca="false">IF(N36&lt;=Z36, VLOOKUP(DATEDIF(M36,N36,"m"),Parameters!$L$2:$M$6,2,1), 0)</f>
        <v>1</v>
      </c>
      <c r="AB36" s="0" t="n">
        <f aca="false">IF(D36="Trong nước", DATEDIF(DATE(YEAR(K36),MONTH(K36),1),DATE(YEAR(L36),MONTH(L36),1),"m"), DATEDIF(DATE(J36,1,1),DATE(YEAR(L36),MONTH(L36),1),"m"))</f>
        <v>72</v>
      </c>
      <c r="AC36" s="0" t="str">
        <f aca="false">VLOOKUP(AB36,Parameters!$A$2:$B$6,2,1)</f>
        <v>72-120</v>
      </c>
      <c r="AD36" s="26" t="n">
        <v>1</v>
      </c>
      <c r="AE36" s="27" t="n">
        <f aca="false">IF(G36&lt;=$AE$2,INDEX('Bieu phi VCX'!$D$8:$H$33,MATCH(C36,'Bieu phi VCX'!$A$8:$A$33,0),MATCH(AC36,'Bieu phi VCX'!$D$7:$H$7,)),INDEX('Bieu phi VCX'!$I$8:$M$33,MATCH(C36,'Bieu phi VCX'!$A$8:$A$33,0),MATCH(AC36,'Bieu phi VCX'!$I$7:$M$7,)))</f>
        <v>0.0375</v>
      </c>
      <c r="AF36" s="27" t="n">
        <f aca="false">IF(O36="Y",$AF$2,0)</f>
        <v>0</v>
      </c>
      <c r="AG36" s="27" t="n">
        <f aca="false">IF(P36="Y", INDEX('Bieu phi VCX'!$P$8:$T$31,MATCH(C36,'Bieu phi VCX'!$A$8:$A$33,0),MATCH(AC36,'Bieu phi VCX'!$P$7:$T$7,0)), 0)</f>
        <v>0</v>
      </c>
      <c r="AH36" s="22" t="n">
        <f aca="false">VLOOKUP(Q36,Parameters!$F$2:$G$5,2,0)</f>
        <v>0</v>
      </c>
      <c r="AI36" s="27" t="n">
        <f aca="false">IF(R36="Y", INDEX('Bieu phi VCX'!$V$8:$Z$31,MATCH(C36,'Bieu phi VCX'!$A$8:$A$33,0),MATCH(AC36,'Bieu phi VCX'!$V$7:$Z$7,0)),0)</f>
        <v>0</v>
      </c>
      <c r="AJ36" s="27" t="n">
        <f aca="false">IF(S36="Y",INDEX('Bieu phi VCX'!$AG$8:$AI$31,MATCH(C36,'Bieu phi VCX'!$A$8:$A$33,0),MATCH(VLOOKUP(I36,Parameters!$I$2:$J$4,2),'Bieu phi VCX'!$AG$7:$AI$7,0))-AE36, 0)</f>
        <v>0</v>
      </c>
      <c r="AK36" s="0" t="n">
        <f aca="false">IF(T36="Y",$AK$2,1)</f>
        <v>1</v>
      </c>
      <c r="AL36" s="27" t="n">
        <f aca="false">IF(U36="Y", INDEX('Bieu phi VCX'!$AB$8:$AB$33,MATCH(C36,'Bieu phi VCX'!$A$8:$A$33,0),0),0)</f>
        <v>0</v>
      </c>
      <c r="AM36" s="27" t="n">
        <f aca="false">IF(V36="Y",IF(AB36&lt;120,IF(OR(C36='Bieu phi VCX'!$A$24,C36='Bieu phi VCX'!$A$25,C36='Bieu phi VCX'!$A$27),0.2%,IF(OR(AND(OR(E36="SEDAN",E36="HATCHBACK"),G36&gt;$AM$2),AND(OR(E36="SEDAN",E36="HATCHBACK"),F36="GERMANY")),INDEX('Bieu phi VCX'!$AC$8:$AC$33,MATCH(C36,'Bieu phi VCX'!$A$8:$A$33,0),0),INDEX('Bieu phi VCX'!$AD$8:$AD$33,MATCH(C36,'Bieu phi VCX'!$A$8:$A$33,0),0))),"NA"),0)</f>
        <v>0</v>
      </c>
      <c r="AN36" s="28" t="n">
        <f aca="false">IF(X36="Y",$AN$2,0)</f>
        <v>0</v>
      </c>
      <c r="AO36" s="29" t="n">
        <f aca="false">IF(W36="Y",IF(N36-M36&gt;$AO$2,1.5%*15/365,1.5%*(N36-M36)/365),0)</f>
        <v>0</v>
      </c>
      <c r="AP36" s="30" t="n">
        <f aca="false">IF(N36&lt;=Z36,VLOOKUP(DATEDIF(M36,N36,"m"),Parameters!$L$2:$M$6,2,1),(DATEDIF(M36,N36,"m")+1)/12)</f>
        <v>1</v>
      </c>
      <c r="AQ36" s="31" t="n">
        <f aca="false">(AK36*(SUM(AE36,AF36,AG36,AI36,AJ36,AL36,AM36,AN36)*H36+AH36)+AO36*H36)*AP36</f>
        <v>3750000</v>
      </c>
    </row>
    <row r="37" customFormat="false" ht="15" hidden="false" customHeight="false" outlineLevel="0" collapsed="false">
      <c r="A37" s="20"/>
      <c r="B37" s="20" t="s">
        <v>102</v>
      </c>
      <c r="C37" s="21" t="s">
        <v>118</v>
      </c>
      <c r="D37" s="21" t="s">
        <v>95</v>
      </c>
      <c r="E37" s="21" t="s">
        <v>96</v>
      </c>
      <c r="F37" s="21" t="s">
        <v>97</v>
      </c>
      <c r="G37" s="22" t="n">
        <v>390000000</v>
      </c>
      <c r="H37" s="22" t="n">
        <v>100000000</v>
      </c>
      <c r="I37" s="22" t="n">
        <v>0</v>
      </c>
      <c r="J37" s="0" t="n">
        <v>2010</v>
      </c>
      <c r="K37" s="23" t="n">
        <v>40179</v>
      </c>
      <c r="L37" s="23" t="n">
        <v>43831</v>
      </c>
      <c r="M37" s="23" t="n">
        <v>43831</v>
      </c>
      <c r="N37" s="23" t="n">
        <v>44196</v>
      </c>
      <c r="O37" s="24" t="s">
        <v>98</v>
      </c>
      <c r="P37" s="24" t="s">
        <v>98</v>
      </c>
      <c r="Q37" s="22" t="s">
        <v>99</v>
      </c>
      <c r="R37" s="24" t="s">
        <v>98</v>
      </c>
      <c r="S37" s="24" t="s">
        <v>98</v>
      </c>
      <c r="T37" s="24" t="s">
        <v>98</v>
      </c>
      <c r="U37" s="24" t="s">
        <v>98</v>
      </c>
      <c r="V37" s="24" t="s">
        <v>98</v>
      </c>
      <c r="W37" s="24" t="s">
        <v>98</v>
      </c>
      <c r="X37" s="24" t="s">
        <v>98</v>
      </c>
      <c r="Y37" s="22" t="n">
        <v>500000</v>
      </c>
      <c r="Z37" s="23" t="n">
        <f aca="false">DATE(YEAR(M37)+1,MONTH(M37),DAY(M37))</f>
        <v>44197</v>
      </c>
      <c r="AA37" s="25" t="n">
        <f aca="false">IF(N37&lt;=Z37, VLOOKUP(DATEDIF(M37,N37,"m"),Parameters!$L$2:$M$6,2,1), 0)</f>
        <v>1</v>
      </c>
      <c r="AB37" s="0" t="n">
        <f aca="false">IF(D37="Trong nước", DATEDIF(DATE(YEAR(K37),MONTH(K37),1),DATE(YEAR(L37),MONTH(L37),1),"m"), DATEDIF(DATE(J37,1,1),DATE(YEAR(L37),MONTH(L37),1),"m"))</f>
        <v>120</v>
      </c>
      <c r="AC37" s="0" t="str">
        <f aca="false">VLOOKUP(AB37,Parameters!$A$2:$B$6,2,1)</f>
        <v>&gt;=120</v>
      </c>
      <c r="AD37" s="26" t="n">
        <v>1</v>
      </c>
      <c r="AE37" s="27" t="n">
        <f aca="false">IF(G37&lt;=$AE$2,INDEX('Bieu phi VCX'!$D$8:$H$33,MATCH(C37,'Bieu phi VCX'!$A$8:$A$33,0),MATCH(AC37,'Bieu phi VCX'!$D$7:$H$7,)),INDEX('Bieu phi VCX'!$I$8:$M$33,MATCH(C37,'Bieu phi VCX'!$A$8:$A$33,0),MATCH(AC37,'Bieu phi VCX'!$I$7:$M$7,)))</f>
        <v>0.042</v>
      </c>
      <c r="AF37" s="27" t="n">
        <f aca="false">IF(O37="Y",$AF$2,0)</f>
        <v>0</v>
      </c>
      <c r="AG37" s="27" t="n">
        <f aca="false">IF(P37="Y", INDEX('Bieu phi VCX'!$P$8:$T$31,MATCH(C37,'Bieu phi VCX'!$A$8:$A$33,0),MATCH(AC37,'Bieu phi VCX'!$P$7:$T$7,0)), 0)</f>
        <v>0</v>
      </c>
      <c r="AH37" s="22" t="n">
        <f aca="false">VLOOKUP(Q37,Parameters!$F$2:$G$5,2,0)</f>
        <v>0</v>
      </c>
      <c r="AI37" s="27" t="n">
        <f aca="false">IF(R37="Y", INDEX('Bieu phi VCX'!$V$8:$Z$31,MATCH(C37,'Bieu phi VCX'!$A$8:$A$33,0),MATCH(AC37,'Bieu phi VCX'!$V$7:$Z$7,0)),0)</f>
        <v>0</v>
      </c>
      <c r="AJ37" s="27" t="n">
        <f aca="false">IF(S37="Y",INDEX('Bieu phi VCX'!$AG$8:$AI$31,MATCH(C37,'Bieu phi VCX'!$A$8:$A$33,0),MATCH(VLOOKUP(I37,Parameters!$I$2:$J$4,2),'Bieu phi VCX'!$AG$7:$AI$7,0))-AE37, 0)</f>
        <v>0</v>
      </c>
      <c r="AK37" s="0" t="n">
        <f aca="false">IF(T37="Y",$AK$2,1)</f>
        <v>1</v>
      </c>
      <c r="AL37" s="27" t="n">
        <f aca="false">IF(U37="Y", INDEX('Bieu phi VCX'!$AB$8:$AB$33,MATCH(C37,'Bieu phi VCX'!$A$8:$A$33,0),0),0)</f>
        <v>0</v>
      </c>
      <c r="AM37" s="27" t="n">
        <f aca="false">IF(V37="Y",IF(AB37&lt;120,IF(OR(C37='Bieu phi VCX'!$A$24,C37='Bieu phi VCX'!$A$25,C37='Bieu phi VCX'!$A$27),0.2%,IF(OR(AND(OR(E37="SEDAN",E37="HATCHBACK"),G37&gt;$AM$2),AND(OR(E37="SEDAN",E37="HATCHBACK"),F37="GERMANY")),INDEX('Bieu phi VCX'!$AC$8:$AC$33,MATCH(C37,'Bieu phi VCX'!$A$8:$A$33,0),0),INDEX('Bieu phi VCX'!$AD$8:$AD$33,MATCH(C37,'Bieu phi VCX'!$A$8:$A$33,0),0))),"NA"),0)</f>
        <v>0</v>
      </c>
      <c r="AN37" s="28" t="n">
        <f aca="false">IF(X37="Y",$AN$2,0)</f>
        <v>0</v>
      </c>
      <c r="AO37" s="29" t="n">
        <f aca="false">IF(W37="Y",IF(N37-M37&gt;$AO$2,1.5%*15/365,1.5%*(N37-M37)/365),0)</f>
        <v>0</v>
      </c>
      <c r="AP37" s="30" t="n">
        <f aca="false">IF(N37&lt;=Z37,VLOOKUP(DATEDIF(M37,N37,"m"),Parameters!$L$2:$M$6,2,1),(DATEDIF(M37,N37,"m")+1)/12)</f>
        <v>1</v>
      </c>
      <c r="AQ37" s="31" t="n">
        <f aca="false">(AK37*(SUM(AE37,AF37,AG37,AI37,AJ37,AL37,AM37,AN37)*H37+AH37)+AO37*H37)*AP37</f>
        <v>4200000</v>
      </c>
    </row>
    <row r="38" customFormat="false" ht="15" hidden="false" customHeight="false" outlineLevel="0" collapsed="false">
      <c r="A38" s="20" t="s">
        <v>103</v>
      </c>
      <c r="B38" s="20" t="s">
        <v>93</v>
      </c>
      <c r="C38" s="21" t="s">
        <v>118</v>
      </c>
      <c r="D38" s="21" t="s">
        <v>95</v>
      </c>
      <c r="E38" s="21" t="s">
        <v>96</v>
      </c>
      <c r="F38" s="21" t="s">
        <v>97</v>
      </c>
      <c r="G38" s="22" t="n">
        <v>400000000</v>
      </c>
      <c r="H38" s="22" t="n">
        <v>400000000</v>
      </c>
      <c r="I38" s="22" t="n">
        <v>0</v>
      </c>
      <c r="J38" s="0" t="n">
        <v>2020</v>
      </c>
      <c r="K38" s="23" t="n">
        <v>43831</v>
      </c>
      <c r="L38" s="23" t="n">
        <v>43831</v>
      </c>
      <c r="M38" s="23" t="n">
        <v>43831</v>
      </c>
      <c r="N38" s="23" t="n">
        <v>44196</v>
      </c>
      <c r="O38" s="24" t="s">
        <v>98</v>
      </c>
      <c r="P38" s="24" t="s">
        <v>98</v>
      </c>
      <c r="Q38" s="22" t="s">
        <v>99</v>
      </c>
      <c r="R38" s="24" t="s">
        <v>98</v>
      </c>
      <c r="S38" s="24" t="s">
        <v>98</v>
      </c>
      <c r="T38" s="24" t="s">
        <v>98</v>
      </c>
      <c r="U38" s="24" t="s">
        <v>98</v>
      </c>
      <c r="V38" s="24" t="s">
        <v>98</v>
      </c>
      <c r="W38" s="24" t="s">
        <v>98</v>
      </c>
      <c r="X38" s="24" t="s">
        <v>98</v>
      </c>
      <c r="Y38" s="22" t="n">
        <v>500000</v>
      </c>
      <c r="Z38" s="23" t="n">
        <f aca="false">DATE(YEAR(M38)+1,MONTH(M38),DAY(M38))</f>
        <v>44197</v>
      </c>
      <c r="AA38" s="25" t="n">
        <f aca="false">IF(N38&lt;=Z38, VLOOKUP(DATEDIF(M38,N38,"m"),Parameters!$L$2:$M$6,2,1), 0)</f>
        <v>1</v>
      </c>
      <c r="AB38" s="0" t="n">
        <f aca="false">IF(D38="Trong nước", DATEDIF(DATE(YEAR(K38),MONTH(K38),1),DATE(YEAR(L38),MONTH(L38),1),"m"), DATEDIF(DATE(J38,1,1),DATE(YEAR(L38),MONTH(L38),1),"m"))</f>
        <v>0</v>
      </c>
      <c r="AC38" s="0" t="str">
        <f aca="false">VLOOKUP(AB38,Parameters!$A$2:$B$6,2,1)</f>
        <v>&lt;6</v>
      </c>
      <c r="AD38" s="26" t="n">
        <v>1</v>
      </c>
      <c r="AE38" s="27" t="n">
        <f aca="false">IF(G38&lt;=$AE$2,INDEX('Bieu phi VCX'!$D$8:$H$33,MATCH(C38,'Bieu phi VCX'!$A$8:$A$33,0),MATCH(AC38,'Bieu phi VCX'!$D$7:$H$7,)),INDEX('Bieu phi VCX'!$I$8:$M$33,MATCH(C38,'Bieu phi VCX'!$A$8:$A$33,0),MATCH(AC38,'Bieu phi VCX'!$I$7:$M$7,)))</f>
        <v>0.025</v>
      </c>
      <c r="AF38" s="27" t="n">
        <f aca="false">IF(O38="Y",$AF$2,0)</f>
        <v>0</v>
      </c>
      <c r="AG38" s="27" t="n">
        <f aca="false">IF(P38="Y", INDEX('Bieu phi VCX'!$P$8:$T$31,MATCH(C38,'Bieu phi VCX'!$A$8:$A$33,0),MATCH(AC38,'Bieu phi VCX'!$P$7:$T$7,0)), 0)</f>
        <v>0</v>
      </c>
      <c r="AH38" s="22" t="n">
        <f aca="false">VLOOKUP(Q38,Parameters!$F$2:$G$5,2,0)</f>
        <v>0</v>
      </c>
      <c r="AI38" s="27" t="n">
        <f aca="false">IF(R38="Y", INDEX('Bieu phi VCX'!$V$8:$Z$31,MATCH(C38,'Bieu phi VCX'!$A$8:$A$33,0),MATCH(AC38,'Bieu phi VCX'!$V$7:$Z$7,0)),0)</f>
        <v>0</v>
      </c>
      <c r="AJ38" s="27" t="n">
        <f aca="false">IF(S38="Y",INDEX('Bieu phi VCX'!$AG$8:$AI$31,MATCH(C38,'Bieu phi VCX'!$A$8:$A$33,0),MATCH(VLOOKUP(I38,Parameters!$I$2:$J$4,2),'Bieu phi VCX'!$AG$7:$AI$7,0))-AE38, 0)</f>
        <v>0</v>
      </c>
      <c r="AK38" s="0" t="n">
        <f aca="false">IF(T38="Y",$AK$2,1)</f>
        <v>1</v>
      </c>
      <c r="AL38" s="27" t="n">
        <f aca="false">IF(U38="Y", INDEX('Bieu phi VCX'!$AB$8:$AB$33,MATCH(C38,'Bieu phi VCX'!$A$8:$A$33,0),0),0)</f>
        <v>0</v>
      </c>
      <c r="AM38" s="27" t="n">
        <f aca="false">IF(V38="Y",IF(AB38&lt;120,IF(OR(C38='Bieu phi VCX'!$A$24,C38='Bieu phi VCX'!$A$25,C38='Bieu phi VCX'!$A$27),0.2%,IF(OR(AND(OR(E38="SEDAN",E38="HATCHBACK"),G38&gt;$AM$2),AND(OR(E38="SEDAN",E38="HATCHBACK"),F38="GERMANY")),INDEX('Bieu phi VCX'!$AC$8:$AC$33,MATCH(C38,'Bieu phi VCX'!$A$8:$A$33,0),0),INDEX('Bieu phi VCX'!$AD$8:$AD$33,MATCH(C38,'Bieu phi VCX'!$A$8:$A$33,0),0))),"NA"),0)</f>
        <v>0</v>
      </c>
      <c r="AN38" s="28" t="n">
        <f aca="false">IF(X38="Y",$AN$2,0)</f>
        <v>0</v>
      </c>
      <c r="AO38" s="29" t="n">
        <f aca="false">IF(W38="Y",IF(N38-M38&gt;$AO$2,1.5%*15/365,1.5%*(N38-M38)/365),0)</f>
        <v>0</v>
      </c>
      <c r="AP38" s="30" t="n">
        <f aca="false">IF(N38&lt;=Z38,VLOOKUP(DATEDIF(M38,N38,"m"),Parameters!$L$2:$M$6,2,1),(DATEDIF(M38,N38,"m")+1)/12)</f>
        <v>1</v>
      </c>
      <c r="AQ38" s="31" t="n">
        <f aca="false">(AK38*(SUM(AE38,AF38,AG38,AI38,AJ38,AL38,AM38,AN38)*H38+AH38)+AO38*H38)*AP38</f>
        <v>10000000</v>
      </c>
    </row>
    <row r="39" customFormat="false" ht="15" hidden="false" customHeight="false" outlineLevel="0" collapsed="false">
      <c r="A39" s="20"/>
      <c r="B39" s="20" t="s">
        <v>100</v>
      </c>
      <c r="C39" s="21" t="s">
        <v>118</v>
      </c>
      <c r="D39" s="21" t="s">
        <v>95</v>
      </c>
      <c r="E39" s="21" t="s">
        <v>96</v>
      </c>
      <c r="F39" s="21" t="s">
        <v>97</v>
      </c>
      <c r="G39" s="22" t="n">
        <v>400000000</v>
      </c>
      <c r="H39" s="22" t="n">
        <v>400000000</v>
      </c>
      <c r="I39" s="22" t="n">
        <v>0</v>
      </c>
      <c r="J39" s="0" t="n">
        <v>2017</v>
      </c>
      <c r="K39" s="23" t="n">
        <v>42736</v>
      </c>
      <c r="L39" s="23" t="n">
        <v>43831</v>
      </c>
      <c r="M39" s="23" t="n">
        <v>43831</v>
      </c>
      <c r="N39" s="23" t="n">
        <v>44196</v>
      </c>
      <c r="O39" s="24" t="s">
        <v>98</v>
      </c>
      <c r="P39" s="24" t="s">
        <v>98</v>
      </c>
      <c r="Q39" s="22" t="s">
        <v>99</v>
      </c>
      <c r="R39" s="24" t="s">
        <v>98</v>
      </c>
      <c r="S39" s="24" t="s">
        <v>98</v>
      </c>
      <c r="T39" s="24" t="s">
        <v>98</v>
      </c>
      <c r="U39" s="24" t="s">
        <v>98</v>
      </c>
      <c r="V39" s="24" t="s">
        <v>98</v>
      </c>
      <c r="W39" s="24" t="s">
        <v>98</v>
      </c>
      <c r="X39" s="24" t="s">
        <v>98</v>
      </c>
      <c r="Y39" s="22" t="n">
        <v>500000</v>
      </c>
      <c r="Z39" s="23" t="n">
        <f aca="false">DATE(YEAR(M39)+1,MONTH(M39),DAY(M39))</f>
        <v>44197</v>
      </c>
      <c r="AA39" s="25" t="n">
        <f aca="false">IF(N39&lt;=Z39, VLOOKUP(DATEDIF(M39,N39,"m"),Parameters!$L$2:$M$6,2,1), 0)</f>
        <v>1</v>
      </c>
      <c r="AB39" s="0" t="n">
        <f aca="false">IF(D39="Trong nước", DATEDIF(DATE(YEAR(K39),MONTH(K39),1),DATE(YEAR(L39),MONTH(L39),1),"m"), DATEDIF(DATE(J39,1,1),DATE(YEAR(L39),MONTH(L39),1),"m"))</f>
        <v>36</v>
      </c>
      <c r="AC39" s="0" t="str">
        <f aca="false">VLOOKUP(AB39,Parameters!$A$2:$B$6,2,1)</f>
        <v>36-72</v>
      </c>
      <c r="AD39" s="26" t="n">
        <v>1</v>
      </c>
      <c r="AE39" s="27" t="n">
        <f aca="false">IF(G39&lt;=$AE$2,INDEX('Bieu phi VCX'!$D$8:$H$33,MATCH(C39,'Bieu phi VCX'!$A$8:$A$33,0),MATCH(AC39,'Bieu phi VCX'!$D$7:$H$7,)),INDEX('Bieu phi VCX'!$I$8:$M$33,MATCH(C39,'Bieu phi VCX'!$A$8:$A$33,0),MATCH(AC39,'Bieu phi VCX'!$I$7:$M$7,)))</f>
        <v>0.028</v>
      </c>
      <c r="AF39" s="27" t="n">
        <f aca="false">IF(O39="Y",$AF$2,0)</f>
        <v>0</v>
      </c>
      <c r="AG39" s="27" t="n">
        <f aca="false">IF(P39="Y", INDEX('Bieu phi VCX'!$P$8:$T$31,MATCH(C39,'Bieu phi VCX'!$A$8:$A$33,0),MATCH(AC39,'Bieu phi VCX'!$P$7:$T$7,0)), 0)</f>
        <v>0</v>
      </c>
      <c r="AH39" s="22" t="n">
        <f aca="false">VLOOKUP(Q39,Parameters!$F$2:$G$5,2,0)</f>
        <v>0</v>
      </c>
      <c r="AI39" s="27" t="n">
        <f aca="false">IF(R39="Y", INDEX('Bieu phi VCX'!$V$8:$Z$31,MATCH(C39,'Bieu phi VCX'!$A$8:$A$33,0),MATCH(AC39,'Bieu phi VCX'!$V$7:$Z$7,0)),0)</f>
        <v>0</v>
      </c>
      <c r="AJ39" s="27" t="n">
        <f aca="false">IF(S39="Y",INDEX('Bieu phi VCX'!$AG$8:$AI$31,MATCH(C39,'Bieu phi VCX'!$A$8:$A$33,0),MATCH(VLOOKUP(I39,Parameters!$I$2:$J$4,2),'Bieu phi VCX'!$AG$7:$AI$7,0))-AE39, 0)</f>
        <v>0</v>
      </c>
      <c r="AK39" s="0" t="n">
        <f aca="false">IF(T39="Y",$AK$2,1)</f>
        <v>1</v>
      </c>
      <c r="AL39" s="27" t="n">
        <f aca="false">IF(U39="Y", INDEX('Bieu phi VCX'!$AB$8:$AB$33,MATCH(C39,'Bieu phi VCX'!$A$8:$A$33,0),0),0)</f>
        <v>0</v>
      </c>
      <c r="AM39" s="27" t="n">
        <f aca="false">IF(V39="Y",IF(AB39&lt;120,IF(OR(C39='Bieu phi VCX'!$A$24,C39='Bieu phi VCX'!$A$25,C39='Bieu phi VCX'!$A$27),0.2%,IF(OR(AND(OR(E39="SEDAN",E39="HATCHBACK"),G39&gt;$AM$2),AND(OR(E39="SEDAN",E39="HATCHBACK"),F39="GERMANY")),INDEX('Bieu phi VCX'!$AC$8:$AC$33,MATCH(C39,'Bieu phi VCX'!$A$8:$A$33,0),0),INDEX('Bieu phi VCX'!$AD$8:$AD$33,MATCH(C39,'Bieu phi VCX'!$A$8:$A$33,0),0))),"NA"),0)</f>
        <v>0</v>
      </c>
      <c r="AN39" s="28" t="n">
        <f aca="false">IF(X39="Y",$AN$2,0)</f>
        <v>0</v>
      </c>
      <c r="AO39" s="29" t="n">
        <f aca="false">IF(W39="Y",IF(N39-M39&gt;$AO$2,1.5%*15/365,1.5%*(N39-M39)/365),0)</f>
        <v>0</v>
      </c>
      <c r="AP39" s="30" t="n">
        <f aca="false">IF(N39&lt;=Z39,VLOOKUP(DATEDIF(M39,N39,"m"),Parameters!$L$2:$M$6,2,1),(DATEDIF(M39,N39,"m")+1)/12)</f>
        <v>1</v>
      </c>
      <c r="AQ39" s="31" t="n">
        <f aca="false">(AK39*(SUM(AE39,AF39,AG39,AI39,AJ39,AL39,AM39,AN39)*H39+AH39)+AO39*H39)*AP39</f>
        <v>11200000</v>
      </c>
    </row>
    <row r="40" customFormat="false" ht="15" hidden="false" customHeight="false" outlineLevel="0" collapsed="false">
      <c r="A40" s="20"/>
      <c r="B40" s="20" t="s">
        <v>101</v>
      </c>
      <c r="C40" s="21" t="s">
        <v>118</v>
      </c>
      <c r="D40" s="21" t="s">
        <v>95</v>
      </c>
      <c r="E40" s="21" t="s">
        <v>96</v>
      </c>
      <c r="F40" s="21" t="s">
        <v>97</v>
      </c>
      <c r="G40" s="22" t="n">
        <v>400000000</v>
      </c>
      <c r="H40" s="22" t="n">
        <v>400000000</v>
      </c>
      <c r="I40" s="22" t="n">
        <v>0</v>
      </c>
      <c r="J40" s="0" t="n">
        <v>2014</v>
      </c>
      <c r="K40" s="23" t="n">
        <v>41640</v>
      </c>
      <c r="L40" s="23" t="n">
        <v>43831</v>
      </c>
      <c r="M40" s="23" t="n">
        <v>43831</v>
      </c>
      <c r="N40" s="23" t="n">
        <v>44196</v>
      </c>
      <c r="O40" s="24" t="s">
        <v>98</v>
      </c>
      <c r="P40" s="24" t="s">
        <v>98</v>
      </c>
      <c r="Q40" s="22" t="s">
        <v>99</v>
      </c>
      <c r="R40" s="24" t="s">
        <v>98</v>
      </c>
      <c r="S40" s="24" t="s">
        <v>98</v>
      </c>
      <c r="T40" s="24" t="s">
        <v>98</v>
      </c>
      <c r="U40" s="24" t="s">
        <v>98</v>
      </c>
      <c r="V40" s="24" t="s">
        <v>98</v>
      </c>
      <c r="W40" s="24" t="s">
        <v>98</v>
      </c>
      <c r="X40" s="24" t="s">
        <v>98</v>
      </c>
      <c r="Y40" s="22" t="n">
        <v>500000</v>
      </c>
      <c r="Z40" s="23" t="n">
        <f aca="false">DATE(YEAR(M40)+1,MONTH(M40),DAY(M40))</f>
        <v>44197</v>
      </c>
      <c r="AA40" s="25" t="n">
        <f aca="false">IF(N40&lt;=Z40, VLOOKUP(DATEDIF(M40,N40,"m"),Parameters!$L$2:$M$6,2,1), 0)</f>
        <v>1</v>
      </c>
      <c r="AB40" s="0" t="n">
        <f aca="false">IF(D40="Trong nước", DATEDIF(DATE(YEAR(K40),MONTH(K40),1),DATE(YEAR(L40),MONTH(L40),1),"m"), DATEDIF(DATE(J40,1,1),DATE(YEAR(L40),MONTH(L40),1),"m"))</f>
        <v>72</v>
      </c>
      <c r="AC40" s="0" t="str">
        <f aca="false">VLOOKUP(AB40,Parameters!$A$2:$B$6,2,1)</f>
        <v>72-120</v>
      </c>
      <c r="AD40" s="26" t="n">
        <v>1</v>
      </c>
      <c r="AE40" s="27" t="n">
        <f aca="false">IF(G40&lt;=$AE$2,INDEX('Bieu phi VCX'!$D$8:$H$33,MATCH(C40,'Bieu phi VCX'!$A$8:$A$33,0),MATCH(AC40,'Bieu phi VCX'!$D$7:$H$7,)),INDEX('Bieu phi VCX'!$I$8:$M$33,MATCH(C40,'Bieu phi VCX'!$A$8:$A$33,0),MATCH(AC40,'Bieu phi VCX'!$I$7:$M$7,)))</f>
        <v>0.0375</v>
      </c>
      <c r="AF40" s="27" t="n">
        <f aca="false">IF(O40="Y",$AF$2,0)</f>
        <v>0</v>
      </c>
      <c r="AG40" s="27" t="n">
        <f aca="false">IF(P40="Y", INDEX('Bieu phi VCX'!$P$8:$T$31,MATCH(C40,'Bieu phi VCX'!$A$8:$A$33,0),MATCH(AC40,'Bieu phi VCX'!$P$7:$T$7,0)), 0)</f>
        <v>0</v>
      </c>
      <c r="AH40" s="22" t="n">
        <f aca="false">VLOOKUP(Q40,Parameters!$F$2:$G$5,2,0)</f>
        <v>0</v>
      </c>
      <c r="AI40" s="27" t="n">
        <f aca="false">IF(R40="Y", INDEX('Bieu phi VCX'!$V$8:$Z$31,MATCH(C40,'Bieu phi VCX'!$A$8:$A$33,0),MATCH(AC40,'Bieu phi VCX'!$V$7:$Z$7,0)),0)</f>
        <v>0</v>
      </c>
      <c r="AJ40" s="27" t="n">
        <f aca="false">IF(S40="Y",INDEX('Bieu phi VCX'!$AG$8:$AI$31,MATCH(C40,'Bieu phi VCX'!$A$8:$A$33,0),MATCH(VLOOKUP(I40,Parameters!$I$2:$J$4,2),'Bieu phi VCX'!$AG$7:$AI$7,0))-AE40, 0)</f>
        <v>0</v>
      </c>
      <c r="AK40" s="0" t="n">
        <f aca="false">IF(T40="Y",$AK$2,1)</f>
        <v>1</v>
      </c>
      <c r="AL40" s="27" t="n">
        <f aca="false">IF(U40="Y", INDEX('Bieu phi VCX'!$AB$8:$AB$33,MATCH(C40,'Bieu phi VCX'!$A$8:$A$33,0),0),0)</f>
        <v>0</v>
      </c>
      <c r="AM40" s="27" t="n">
        <f aca="false">IF(V40="Y",IF(AB40&lt;120,IF(OR(C40='Bieu phi VCX'!$A$24,C40='Bieu phi VCX'!$A$25,C40='Bieu phi VCX'!$A$27),0.2%,IF(OR(AND(OR(E40="SEDAN",E40="HATCHBACK"),G40&gt;$AM$2),AND(OR(E40="SEDAN",E40="HATCHBACK"),F40="GERMANY")),INDEX('Bieu phi VCX'!$AC$8:$AC$33,MATCH(C40,'Bieu phi VCX'!$A$8:$A$33,0),0),INDEX('Bieu phi VCX'!$AD$8:$AD$33,MATCH(C40,'Bieu phi VCX'!$A$8:$A$33,0),0))),"NA"),0)</f>
        <v>0</v>
      </c>
      <c r="AN40" s="28" t="n">
        <f aca="false">IF(X40="Y",$AN$2,0)</f>
        <v>0</v>
      </c>
      <c r="AO40" s="29" t="n">
        <f aca="false">IF(W40="Y",IF(N40-M40&gt;$AO$2,1.5%*15/365,1.5%*(N40-M40)/365),0)</f>
        <v>0</v>
      </c>
      <c r="AP40" s="30" t="n">
        <f aca="false">IF(N40&lt;=Z40,VLOOKUP(DATEDIF(M40,N40,"m"),Parameters!$L$2:$M$6,2,1),(DATEDIF(M40,N40,"m")+1)/12)</f>
        <v>1</v>
      </c>
      <c r="AQ40" s="31" t="n">
        <f aca="false">(AK40*(SUM(AE40,AF40,AG40,AI40,AJ40,AL40,AM40,AN40)*H40+AH40)+AO40*H40)*AP40</f>
        <v>15000000</v>
      </c>
    </row>
    <row r="41" customFormat="false" ht="15" hidden="false" customHeight="false" outlineLevel="0" collapsed="false">
      <c r="A41" s="20"/>
      <c r="B41" s="20" t="s">
        <v>102</v>
      </c>
      <c r="C41" s="21" t="s">
        <v>118</v>
      </c>
      <c r="D41" s="21" t="s">
        <v>95</v>
      </c>
      <c r="E41" s="21" t="s">
        <v>96</v>
      </c>
      <c r="F41" s="21" t="s">
        <v>97</v>
      </c>
      <c r="G41" s="22" t="n">
        <v>400000000</v>
      </c>
      <c r="H41" s="22" t="n">
        <v>400000000</v>
      </c>
      <c r="I41" s="22" t="n">
        <v>0</v>
      </c>
      <c r="J41" s="0" t="n">
        <v>2010</v>
      </c>
      <c r="K41" s="23" t="n">
        <v>40179</v>
      </c>
      <c r="L41" s="23" t="n">
        <v>43831</v>
      </c>
      <c r="M41" s="23" t="n">
        <v>43831</v>
      </c>
      <c r="N41" s="23" t="n">
        <v>44196</v>
      </c>
      <c r="O41" s="24" t="s">
        <v>98</v>
      </c>
      <c r="P41" s="24" t="s">
        <v>98</v>
      </c>
      <c r="Q41" s="22" t="s">
        <v>99</v>
      </c>
      <c r="R41" s="24" t="s">
        <v>98</v>
      </c>
      <c r="S41" s="24" t="s">
        <v>98</v>
      </c>
      <c r="T41" s="24" t="s">
        <v>98</v>
      </c>
      <c r="U41" s="24" t="s">
        <v>98</v>
      </c>
      <c r="V41" s="24" t="s">
        <v>98</v>
      </c>
      <c r="W41" s="24" t="s">
        <v>98</v>
      </c>
      <c r="X41" s="24" t="s">
        <v>98</v>
      </c>
      <c r="Y41" s="22" t="n">
        <v>500000</v>
      </c>
      <c r="Z41" s="23" t="n">
        <f aca="false">DATE(YEAR(M41)+1,MONTH(M41),DAY(M41))</f>
        <v>44197</v>
      </c>
      <c r="AA41" s="25" t="n">
        <f aca="false">IF(N41&lt;=Z41, VLOOKUP(DATEDIF(M41,N41,"m"),Parameters!$L$2:$M$6,2,1), 0)</f>
        <v>1</v>
      </c>
      <c r="AB41" s="0" t="n">
        <f aca="false">IF(D41="Trong nước", DATEDIF(DATE(YEAR(K41),MONTH(K41),1),DATE(YEAR(L41),MONTH(L41),1),"m"), DATEDIF(DATE(J41,1,1),DATE(YEAR(L41),MONTH(L41),1),"m"))</f>
        <v>120</v>
      </c>
      <c r="AC41" s="0" t="str">
        <f aca="false">VLOOKUP(AB41,Parameters!$A$2:$B$6,2,1)</f>
        <v>&gt;=120</v>
      </c>
      <c r="AD41" s="26" t="n">
        <v>1</v>
      </c>
      <c r="AE41" s="27" t="n">
        <f aca="false">IF(G41&lt;=$AE$2,INDEX('Bieu phi VCX'!$D$8:$H$33,MATCH(C41,'Bieu phi VCX'!$A$8:$A$33,0),MATCH(AC41,'Bieu phi VCX'!$D$7:$H$7,)),INDEX('Bieu phi VCX'!$I$8:$M$33,MATCH(C41,'Bieu phi VCX'!$A$8:$A$33,0),MATCH(AC41,'Bieu phi VCX'!$I$7:$M$7,)))</f>
        <v>0.042</v>
      </c>
      <c r="AF41" s="27" t="n">
        <f aca="false">IF(O41="Y",$AF$2,0)</f>
        <v>0</v>
      </c>
      <c r="AG41" s="27" t="n">
        <f aca="false">IF(P41="Y", INDEX('Bieu phi VCX'!$P$8:$T$31,MATCH(C41,'Bieu phi VCX'!$A$8:$A$33,0),MATCH(AC41,'Bieu phi VCX'!$P$7:$T$7,0)), 0)</f>
        <v>0</v>
      </c>
      <c r="AH41" s="22" t="n">
        <f aca="false">VLOOKUP(Q41,Parameters!$F$2:$G$5,2,0)</f>
        <v>0</v>
      </c>
      <c r="AI41" s="27" t="n">
        <f aca="false">IF(R41="Y", INDEX('Bieu phi VCX'!$V$8:$Z$31,MATCH(C41,'Bieu phi VCX'!$A$8:$A$33,0),MATCH(AC41,'Bieu phi VCX'!$V$7:$Z$7,0)),0)</f>
        <v>0</v>
      </c>
      <c r="AJ41" s="27" t="n">
        <f aca="false">IF(S41="Y",INDEX('Bieu phi VCX'!$AG$8:$AI$31,MATCH(C41,'Bieu phi VCX'!$A$8:$A$33,0),MATCH(VLOOKUP(I41,Parameters!$I$2:$J$4,2),'Bieu phi VCX'!$AG$7:$AI$7,0))-AE41, 0)</f>
        <v>0</v>
      </c>
      <c r="AK41" s="0" t="n">
        <f aca="false">IF(T41="Y",$AK$2,1)</f>
        <v>1</v>
      </c>
      <c r="AL41" s="27" t="n">
        <f aca="false">IF(U41="Y", INDEX('Bieu phi VCX'!$AB$8:$AB$33,MATCH(C41,'Bieu phi VCX'!$A$8:$A$33,0),0),0)</f>
        <v>0</v>
      </c>
      <c r="AM41" s="27" t="n">
        <f aca="false">IF(V41="Y",IF(AB41&lt;120,IF(OR(C41='Bieu phi VCX'!$A$24,C41='Bieu phi VCX'!$A$25,C41='Bieu phi VCX'!$A$27),0.2%,IF(OR(AND(OR(E41="SEDAN",E41="HATCHBACK"),G41&gt;$AM$2),AND(OR(E41="SEDAN",E41="HATCHBACK"),F41="GERMANY")),INDEX('Bieu phi VCX'!$AC$8:$AC$33,MATCH(C41,'Bieu phi VCX'!$A$8:$A$33,0),0),INDEX('Bieu phi VCX'!$AD$8:$AD$33,MATCH(C41,'Bieu phi VCX'!$A$8:$A$33,0),0))),"NA"),0)</f>
        <v>0</v>
      </c>
      <c r="AN41" s="28" t="n">
        <f aca="false">IF(X41="Y",$AN$2,0)</f>
        <v>0</v>
      </c>
      <c r="AO41" s="29" t="n">
        <f aca="false">IF(W41="Y",IF(N41-M41&gt;$AO$2,1.5%*15/365,1.5%*(N41-M41)/365),0)</f>
        <v>0</v>
      </c>
      <c r="AP41" s="30" t="n">
        <f aca="false">IF(N41&lt;=Z41,VLOOKUP(DATEDIF(M41,N41,"m"),Parameters!$L$2:$M$6,2,1),(DATEDIF(M41,N41,"m")+1)/12)</f>
        <v>1</v>
      </c>
      <c r="AQ41" s="31" t="n">
        <f aca="false">(AK41*(SUM(AE41,AF41,AG41,AI41,AJ41,AL41,AM41,AN41)*H41+AH41)+AO41*H41)*AP41</f>
        <v>16800000</v>
      </c>
    </row>
    <row r="42" customFormat="false" ht="15" hidden="false" customHeight="false" outlineLevel="0" collapsed="false">
      <c r="A42" s="20" t="s">
        <v>104</v>
      </c>
      <c r="B42" s="20" t="s">
        <v>105</v>
      </c>
      <c r="C42" s="21" t="s">
        <v>118</v>
      </c>
      <c r="D42" s="21" t="s">
        <v>95</v>
      </c>
      <c r="E42" s="21" t="s">
        <v>96</v>
      </c>
      <c r="F42" s="21" t="s">
        <v>97</v>
      </c>
      <c r="G42" s="22" t="n">
        <v>390000000</v>
      </c>
      <c r="H42" s="22" t="n">
        <v>100000000</v>
      </c>
      <c r="I42" s="22" t="n">
        <v>0</v>
      </c>
      <c r="J42" s="0" t="n">
        <v>2020</v>
      </c>
      <c r="K42" s="23" t="n">
        <v>43831</v>
      </c>
      <c r="L42" s="23" t="n">
        <v>43831</v>
      </c>
      <c r="M42" s="23" t="n">
        <v>43831</v>
      </c>
      <c r="N42" s="23" t="n">
        <v>44196</v>
      </c>
      <c r="O42" s="24" t="s">
        <v>106</v>
      </c>
      <c r="P42" s="24" t="s">
        <v>106</v>
      </c>
      <c r="Q42" s="22" t="n">
        <v>9000000</v>
      </c>
      <c r="R42" s="24" t="s">
        <v>106</v>
      </c>
      <c r="S42" s="24" t="s">
        <v>106</v>
      </c>
      <c r="T42" s="24" t="s">
        <v>106</v>
      </c>
      <c r="U42" s="24" t="s">
        <v>106</v>
      </c>
      <c r="V42" s="24" t="s">
        <v>106</v>
      </c>
      <c r="W42" s="24" t="s">
        <v>106</v>
      </c>
      <c r="X42" s="24" t="s">
        <v>106</v>
      </c>
      <c r="Y42" s="22" t="n">
        <v>500000</v>
      </c>
      <c r="Z42" s="23" t="n">
        <f aca="false">DATE(YEAR(M42)+1,MONTH(M42),DAY(M42))</f>
        <v>44197</v>
      </c>
      <c r="AA42" s="25" t="n">
        <f aca="false">IF(N42&lt;=Z42, VLOOKUP(DATEDIF(M42,N42,"m"),Parameters!$L$2:$M$6,2,1), 0)</f>
        <v>1</v>
      </c>
      <c r="AB42" s="0" t="n">
        <f aca="false">IF(D42="Trong nước", DATEDIF(DATE(YEAR(K42),MONTH(K42),1),DATE(YEAR(L42),MONTH(L42),1),"m"), DATEDIF(DATE(J42,1,1),DATE(YEAR(L42),MONTH(L42),1),"m"))</f>
        <v>0</v>
      </c>
      <c r="AC42" s="0" t="str">
        <f aca="false">VLOOKUP(AB42,Parameters!$A$2:$B$6,2,1)</f>
        <v>&lt;6</v>
      </c>
      <c r="AD42" s="26" t="n">
        <v>1</v>
      </c>
      <c r="AE42" s="27" t="n">
        <f aca="false">IF(G42&lt;=$AE$2,INDEX('Bieu phi VCX'!$D$8:$H$33,MATCH(C42,'Bieu phi VCX'!$A$8:$A$33,0),MATCH(AC42,'Bieu phi VCX'!$D$7:$H$7,)),INDEX('Bieu phi VCX'!$I$8:$M$33,MATCH(C42,'Bieu phi VCX'!$A$8:$A$33,0),MATCH(AC42,'Bieu phi VCX'!$I$7:$M$7,)))</f>
        <v>0.025</v>
      </c>
      <c r="AF42" s="27" t="n">
        <f aca="false">IF(O42="Y",$AF$2,0)</f>
        <v>0.0005</v>
      </c>
      <c r="AG42" s="27" t="n">
        <f aca="false">IF(P42="Y", INDEX('Bieu phi VCX'!$P$8:$T$31,MATCH(C42,'Bieu phi VCX'!$A$8:$A$33,0),MATCH(AC42,'Bieu phi VCX'!$P$7:$T$7,0)), 0)</f>
        <v>0</v>
      </c>
      <c r="AH42" s="22" t="n">
        <f aca="false">VLOOKUP(Q42,Parameters!$F$2:$G$5,2,0)</f>
        <v>1400000</v>
      </c>
      <c r="AI42" s="27" t="n">
        <f aca="false">IF(R42="Y", INDEX('Bieu phi VCX'!$V$8:$Z$31,MATCH(C42,'Bieu phi VCX'!$A$8:$A$33,0),MATCH(AC42,'Bieu phi VCX'!$V$7:$Z$7,0)),0)</f>
        <v>0.001</v>
      </c>
      <c r="AJ42" s="27" t="n">
        <f aca="false">IF(S42="Y",INDEX('Bieu phi VCX'!$AG$8:$AI$31,MATCH(C42,'Bieu phi VCX'!$A$8:$A$33,0),MATCH(VLOOKUP(I42,Parameters!$I$2:$J$4,2),'Bieu phi VCX'!$AG$7:$AI$7,0))-AE42, 0)</f>
        <v>0.025</v>
      </c>
      <c r="AK42" s="0" t="n">
        <f aca="false">IF(T42="Y",$AK$2,1)</f>
        <v>1.5</v>
      </c>
      <c r="AL42" s="27" t="n">
        <f aca="false">IF(U42="Y", INDEX('Bieu phi VCX'!$AB$8:$AB$33,MATCH(C42,'Bieu phi VCX'!$A$8:$A$33,0),0),0)</f>
        <v>0.0025</v>
      </c>
      <c r="AM42" s="27" t="n">
        <f aca="false">IF(V42="Y",IF(AB42&lt;120,IF(OR(C42='Bieu phi VCX'!$A$24,C42='Bieu phi VCX'!$A$25,C42='Bieu phi VCX'!$A$27),0.2%,IF(OR(AND(OR(E42="SEDAN",E42="HATCHBACK"),G42&gt;$AM$2),AND(OR(E42="SEDAN",E42="HATCHBACK"),F42="GERMANY")),INDEX('Bieu phi VCX'!$AC$8:$AC$33,MATCH(C42,'Bieu phi VCX'!$A$8:$A$33,0),0),INDEX('Bieu phi VCX'!$AD$8:$AD$33,MATCH(C42,'Bieu phi VCX'!$A$8:$A$33,0),0))),"NA"),0)</f>
        <v>0.0005</v>
      </c>
      <c r="AN42" s="28" t="n">
        <f aca="false">IF(X42="Y",$AN$2,0)</f>
        <v>0.003</v>
      </c>
      <c r="AO42" s="29" t="n">
        <f aca="false">IF(W42="Y",IF(N42-M42&gt;$AO$2,1.5%*15/365,1.5%*(N42-M42)/365),0)</f>
        <v>0.000616438356164384</v>
      </c>
      <c r="AP42" s="30" t="n">
        <f aca="false">IF(N42&lt;=Z42,VLOOKUP(DATEDIF(M42,N42,"m"),Parameters!$L$2:$M$6,2,1),(DATEDIF(M42,N42,"m")+1)/12)</f>
        <v>1</v>
      </c>
      <c r="AQ42" s="31" t="n">
        <f aca="false">(AK42*(SUM(AE42,AF42,AG42,AI42,AJ42,AL42,AM42,AN42)*H42+AH42)+AO42*H42)*AP42</f>
        <v>10786643.8356164</v>
      </c>
    </row>
    <row r="43" customFormat="false" ht="15" hidden="false" customHeight="false" outlineLevel="0" collapsed="false">
      <c r="A43" s="20"/>
      <c r="B43" s="20" t="s">
        <v>107</v>
      </c>
      <c r="C43" s="21" t="s">
        <v>118</v>
      </c>
      <c r="D43" s="21" t="s">
        <v>95</v>
      </c>
      <c r="E43" s="21" t="s">
        <v>96</v>
      </c>
      <c r="F43" s="21" t="s">
        <v>97</v>
      </c>
      <c r="G43" s="22" t="n">
        <v>390000000</v>
      </c>
      <c r="H43" s="22" t="n">
        <v>100000000</v>
      </c>
      <c r="I43" s="22" t="n">
        <v>0</v>
      </c>
      <c r="J43" s="0" t="n">
        <v>2020</v>
      </c>
      <c r="K43" s="23" t="n">
        <v>43831</v>
      </c>
      <c r="L43" s="23" t="n">
        <v>43831</v>
      </c>
      <c r="M43" s="23" t="n">
        <v>43831</v>
      </c>
      <c r="N43" s="23" t="n">
        <v>44196</v>
      </c>
      <c r="O43" s="24" t="s">
        <v>106</v>
      </c>
      <c r="P43" s="24" t="s">
        <v>98</v>
      </c>
      <c r="Q43" s="22" t="s">
        <v>99</v>
      </c>
      <c r="R43" s="24" t="s">
        <v>98</v>
      </c>
      <c r="S43" s="24" t="s">
        <v>98</v>
      </c>
      <c r="T43" s="24" t="s">
        <v>98</v>
      </c>
      <c r="U43" s="24" t="s">
        <v>98</v>
      </c>
      <c r="V43" s="24" t="s">
        <v>98</v>
      </c>
      <c r="W43" s="24" t="s">
        <v>98</v>
      </c>
      <c r="X43" s="24" t="s">
        <v>98</v>
      </c>
      <c r="Y43" s="22" t="n">
        <v>500000</v>
      </c>
      <c r="Z43" s="23" t="n">
        <f aca="false">DATE(YEAR(M43)+1,MONTH(M43),DAY(M43))</f>
        <v>44197</v>
      </c>
      <c r="AA43" s="25" t="n">
        <f aca="false">IF(N43&lt;=Z43, VLOOKUP(DATEDIF(M43,N43,"m"),Parameters!$L$2:$M$6,2,1), 0)</f>
        <v>1</v>
      </c>
      <c r="AB43" s="0" t="n">
        <f aca="false">IF(D43="Trong nước", DATEDIF(DATE(YEAR(K43),MONTH(K43),1),DATE(YEAR(L43),MONTH(L43),1),"m"), DATEDIF(DATE(J43,1,1),DATE(YEAR(L43),MONTH(L43),1),"m"))</f>
        <v>0</v>
      </c>
      <c r="AC43" s="0" t="str">
        <f aca="false">VLOOKUP(AB43,Parameters!$A$2:$B$6,2,1)</f>
        <v>&lt;6</v>
      </c>
      <c r="AD43" s="26" t="n">
        <v>1</v>
      </c>
      <c r="AE43" s="27" t="n">
        <f aca="false">IF(G43&lt;=$AE$2,INDEX('Bieu phi VCX'!$D$8:$H$33,MATCH(C43,'Bieu phi VCX'!$A$8:$A$33,0),MATCH(AC43,'Bieu phi VCX'!$D$7:$H$7,)),INDEX('Bieu phi VCX'!$I$8:$M$33,MATCH(C43,'Bieu phi VCX'!$A$8:$A$33,0),MATCH(AC43,'Bieu phi VCX'!$I$7:$M$7,)))</f>
        <v>0.025</v>
      </c>
      <c r="AF43" s="27" t="n">
        <f aca="false">IF(O43="Y",$AF$2,0)</f>
        <v>0.0005</v>
      </c>
      <c r="AG43" s="27" t="n">
        <f aca="false">IF(P43="Y", INDEX('Bieu phi VCX'!$P$8:$T$31,MATCH(C43,'Bieu phi VCX'!$A$8:$A$33,0),MATCH(AC43,'Bieu phi VCX'!$P$7:$T$7,0)), 0)</f>
        <v>0</v>
      </c>
      <c r="AH43" s="22" t="n">
        <f aca="false">VLOOKUP(Q43,Parameters!$F$2:$G$5,2,0)</f>
        <v>0</v>
      </c>
      <c r="AI43" s="27" t="n">
        <f aca="false">IF(R43="Y", INDEX('Bieu phi VCX'!$V$8:$Z$31,MATCH(C43,'Bieu phi VCX'!$A$8:$A$33,0),MATCH(AC43,'Bieu phi VCX'!$V$7:$Z$7,0)),0)</f>
        <v>0</v>
      </c>
      <c r="AJ43" s="27" t="n">
        <f aca="false">IF(S43="Y",INDEX('Bieu phi VCX'!$AG$8:$AI$31,MATCH(C43,'Bieu phi VCX'!$A$8:$A$33,0),MATCH(VLOOKUP(I43,Parameters!$I$2:$J$4,2),'Bieu phi VCX'!$AG$7:$AI$7,0))-AE43, 0)</f>
        <v>0</v>
      </c>
      <c r="AK43" s="0" t="n">
        <f aca="false">IF(T43="Y",$AK$2,1)</f>
        <v>1</v>
      </c>
      <c r="AL43" s="27" t="n">
        <f aca="false">IF(U43="Y", INDEX('Bieu phi VCX'!$AB$8:$AB$33,MATCH(C43,'Bieu phi VCX'!$A$8:$A$33,0),0),0)</f>
        <v>0</v>
      </c>
      <c r="AM43" s="27" t="n">
        <f aca="false">IF(V43="Y",IF(AB43&lt;120,IF(OR(C43='Bieu phi VCX'!$A$24,C43='Bieu phi VCX'!$A$25,C43='Bieu phi VCX'!$A$27),0.2%,IF(OR(AND(OR(E43="SEDAN",E43="HATCHBACK"),G43&gt;$AM$2),AND(OR(E43="SEDAN",E43="HATCHBACK"),F43="GERMANY")),INDEX('Bieu phi VCX'!$AC$8:$AC$33,MATCH(C43,'Bieu phi VCX'!$A$8:$A$33,0),0),INDEX('Bieu phi VCX'!$AD$8:$AD$33,MATCH(C43,'Bieu phi VCX'!$A$8:$A$33,0),0))),"NA"),0)</f>
        <v>0</v>
      </c>
      <c r="AN43" s="28" t="n">
        <f aca="false">IF(X43="Y",$AN$2,0)</f>
        <v>0</v>
      </c>
      <c r="AO43" s="29" t="n">
        <f aca="false">IF(W43="Y",IF(N43-M43&gt;$AO$2,1.5%*15/365,1.5%*(N43-M43)/365),0)</f>
        <v>0</v>
      </c>
      <c r="AP43" s="30" t="n">
        <f aca="false">IF(N43&lt;=Z43,VLOOKUP(DATEDIF(M43,N43,"m"),Parameters!$L$2:$M$6,2,1),(DATEDIF(M43,N43,"m")+1)/12)</f>
        <v>1</v>
      </c>
      <c r="AQ43" s="31" t="n">
        <f aca="false">(AK43*(SUM(AE43,AF43,AG43,AI43,AJ43,AL43,AM43,AN43)*H43+AH43)+AO43*H43)*AP43</f>
        <v>2550000</v>
      </c>
    </row>
    <row r="44" customFormat="false" ht="15" hidden="false" customHeight="false" outlineLevel="0" collapsed="false">
      <c r="A44" s="20"/>
      <c r="B44" s="20" t="s">
        <v>108</v>
      </c>
      <c r="C44" s="21" t="s">
        <v>118</v>
      </c>
      <c r="D44" s="21" t="s">
        <v>95</v>
      </c>
      <c r="E44" s="21" t="s">
        <v>96</v>
      </c>
      <c r="F44" s="21" t="s">
        <v>97</v>
      </c>
      <c r="G44" s="22" t="n">
        <v>390000000</v>
      </c>
      <c r="H44" s="22" t="n">
        <v>100000000</v>
      </c>
      <c r="I44" s="22" t="n">
        <v>0</v>
      </c>
      <c r="J44" s="0" t="n">
        <v>2020</v>
      </c>
      <c r="K44" s="23" t="n">
        <v>43831</v>
      </c>
      <c r="L44" s="23" t="n">
        <v>43831</v>
      </c>
      <c r="M44" s="23" t="n">
        <v>43831</v>
      </c>
      <c r="N44" s="23" t="n">
        <v>44196</v>
      </c>
      <c r="O44" s="24" t="s">
        <v>98</v>
      </c>
      <c r="P44" s="24" t="s">
        <v>106</v>
      </c>
      <c r="Q44" s="22" t="s">
        <v>99</v>
      </c>
      <c r="R44" s="24" t="s">
        <v>98</v>
      </c>
      <c r="S44" s="24" t="s">
        <v>98</v>
      </c>
      <c r="T44" s="24" t="s">
        <v>98</v>
      </c>
      <c r="U44" s="24" t="s">
        <v>98</v>
      </c>
      <c r="V44" s="24" t="s">
        <v>98</v>
      </c>
      <c r="W44" s="24" t="s">
        <v>98</v>
      </c>
      <c r="X44" s="24" t="s">
        <v>98</v>
      </c>
      <c r="Y44" s="22" t="n">
        <v>500000</v>
      </c>
      <c r="Z44" s="23" t="n">
        <f aca="false">DATE(YEAR(M44)+1,MONTH(M44),DAY(M44))</f>
        <v>44197</v>
      </c>
      <c r="AA44" s="25" t="n">
        <f aca="false">IF(N44&lt;=Z44, VLOOKUP(DATEDIF(M44,N44,"m"),Parameters!$L$2:$M$6,2,1), 0)</f>
        <v>1</v>
      </c>
      <c r="AB44" s="0" t="n">
        <f aca="false">IF(D44="Trong nước", DATEDIF(DATE(YEAR(K44),MONTH(K44),1),DATE(YEAR(L44),MONTH(L44),1),"m"), DATEDIF(DATE(J44,1,1),DATE(YEAR(L44),MONTH(L44),1),"m"))</f>
        <v>0</v>
      </c>
      <c r="AC44" s="0" t="str">
        <f aca="false">VLOOKUP(AB44,Parameters!$A$2:$B$6,2,1)</f>
        <v>&lt;6</v>
      </c>
      <c r="AD44" s="26" t="n">
        <v>1</v>
      </c>
      <c r="AE44" s="27" t="n">
        <f aca="false">IF(G44&lt;=$AE$2,INDEX('Bieu phi VCX'!$D$8:$H$33,MATCH(C44,'Bieu phi VCX'!$A$8:$A$33,0),MATCH(AC44,'Bieu phi VCX'!$D$7:$H$7,)),INDEX('Bieu phi VCX'!$I$8:$M$33,MATCH(C44,'Bieu phi VCX'!$A$8:$A$33,0),MATCH(AC44,'Bieu phi VCX'!$I$7:$M$7,)))</f>
        <v>0.025</v>
      </c>
      <c r="AF44" s="27" t="n">
        <f aca="false">IF(O44="Y",$AF$2,0)</f>
        <v>0</v>
      </c>
      <c r="AG44" s="27" t="n">
        <f aca="false">IF(P44="Y", INDEX('Bieu phi VCX'!$P$8:$T$31,MATCH(C44,'Bieu phi VCX'!$A$8:$A$33,0),MATCH(AC44,'Bieu phi VCX'!$P$7:$T$7,0)), 0)</f>
        <v>0</v>
      </c>
      <c r="AH44" s="22" t="n">
        <f aca="false">VLOOKUP(Q44,Parameters!$F$2:$G$5,2,0)</f>
        <v>0</v>
      </c>
      <c r="AI44" s="27" t="n">
        <f aca="false">IF(R44="Y", INDEX('Bieu phi VCX'!$V$8:$Z$31,MATCH(C44,'Bieu phi VCX'!$A$8:$A$33,0),MATCH(AC44,'Bieu phi VCX'!$V$7:$Z$7,0)),0)</f>
        <v>0</v>
      </c>
      <c r="AJ44" s="27" t="n">
        <f aca="false">IF(S44="Y",INDEX('Bieu phi VCX'!$AG$8:$AI$31,MATCH(C44,'Bieu phi VCX'!$A$8:$A$33,0),MATCH(VLOOKUP(I44,Parameters!$I$2:$J$4,2),'Bieu phi VCX'!$AG$7:$AI$7,0))-AE44, 0)</f>
        <v>0</v>
      </c>
      <c r="AK44" s="0" t="n">
        <f aca="false">IF(T44="Y",$AK$2,1)</f>
        <v>1</v>
      </c>
      <c r="AL44" s="27" t="n">
        <f aca="false">IF(U44="Y", INDEX('Bieu phi VCX'!$AB$8:$AB$33,MATCH(C44,'Bieu phi VCX'!$A$8:$A$33,0),0),0)</f>
        <v>0</v>
      </c>
      <c r="AM44" s="27" t="n">
        <f aca="false">IF(V44="Y",IF(AB44&lt;120,IF(OR(C44='Bieu phi VCX'!$A$24,C44='Bieu phi VCX'!$A$25,C44='Bieu phi VCX'!$A$27),0.2%,IF(OR(AND(OR(E44="SEDAN",E44="HATCHBACK"),G44&gt;$AM$2),AND(OR(E44="SEDAN",E44="HATCHBACK"),F44="GERMANY")),INDEX('Bieu phi VCX'!$AC$8:$AC$33,MATCH(C44,'Bieu phi VCX'!$A$8:$A$33,0),0),INDEX('Bieu phi VCX'!$AD$8:$AD$33,MATCH(C44,'Bieu phi VCX'!$A$8:$A$33,0),0))),"NA"),0)</f>
        <v>0</v>
      </c>
      <c r="AN44" s="28" t="n">
        <f aca="false">IF(X44="Y",$AN$2,0)</f>
        <v>0</v>
      </c>
      <c r="AO44" s="29" t="n">
        <f aca="false">IF(W44="Y",IF(N44-M44&gt;$AO$2,1.5%*15/365,1.5%*(N44-M44)/365),0)</f>
        <v>0</v>
      </c>
      <c r="AP44" s="30" t="n">
        <f aca="false">IF(N44&lt;=Z44,VLOOKUP(DATEDIF(M44,N44,"m"),Parameters!$L$2:$M$6,2,1),(DATEDIF(M44,N44,"m")+1)/12)</f>
        <v>1</v>
      </c>
      <c r="AQ44" s="31" t="n">
        <f aca="false">(AK44*(SUM(AE44,AF44,AG44,AI44,AJ44,AL44,AM44,AN44)*H44+AH44)+AO44*H44)*AP44</f>
        <v>2500000</v>
      </c>
    </row>
    <row r="45" customFormat="false" ht="15" hidden="false" customHeight="false" outlineLevel="0" collapsed="false">
      <c r="A45" s="20"/>
      <c r="B45" s="20" t="s">
        <v>109</v>
      </c>
      <c r="C45" s="21" t="s">
        <v>118</v>
      </c>
      <c r="D45" s="21" t="s">
        <v>95</v>
      </c>
      <c r="E45" s="21" t="s">
        <v>96</v>
      </c>
      <c r="F45" s="21" t="s">
        <v>97</v>
      </c>
      <c r="G45" s="22" t="n">
        <v>390000000</v>
      </c>
      <c r="H45" s="22" t="n">
        <v>100000000</v>
      </c>
      <c r="I45" s="22" t="n">
        <v>0</v>
      </c>
      <c r="J45" s="0" t="n">
        <v>2020</v>
      </c>
      <c r="K45" s="23" t="n">
        <v>43831</v>
      </c>
      <c r="L45" s="23" t="n">
        <v>43831</v>
      </c>
      <c r="M45" s="23" t="n">
        <v>43831</v>
      </c>
      <c r="N45" s="23" t="n">
        <v>44196</v>
      </c>
      <c r="O45" s="24" t="s">
        <v>98</v>
      </c>
      <c r="P45" s="24" t="s">
        <v>98</v>
      </c>
      <c r="Q45" s="22" t="n">
        <v>9000000</v>
      </c>
      <c r="R45" s="24" t="s">
        <v>98</v>
      </c>
      <c r="S45" s="24" t="s">
        <v>98</v>
      </c>
      <c r="T45" s="24" t="s">
        <v>98</v>
      </c>
      <c r="U45" s="24" t="s">
        <v>98</v>
      </c>
      <c r="V45" s="24" t="s">
        <v>98</v>
      </c>
      <c r="W45" s="24" t="s">
        <v>98</v>
      </c>
      <c r="X45" s="24" t="s">
        <v>98</v>
      </c>
      <c r="Y45" s="22" t="n">
        <v>500000</v>
      </c>
      <c r="Z45" s="23" t="n">
        <f aca="false">DATE(YEAR(M45)+1,MONTH(M45),DAY(M45))</f>
        <v>44197</v>
      </c>
      <c r="AA45" s="25" t="n">
        <f aca="false">IF(N45&lt;=Z45, VLOOKUP(DATEDIF(M45,N45,"m"),Parameters!$L$2:$M$6,2,1), 0)</f>
        <v>1</v>
      </c>
      <c r="AB45" s="0" t="n">
        <f aca="false">IF(D45="Trong nước", DATEDIF(DATE(YEAR(K45),MONTH(K45),1),DATE(YEAR(L45),MONTH(L45),1),"m"), DATEDIF(DATE(J45,1,1),DATE(YEAR(L45),MONTH(L45),1),"m"))</f>
        <v>0</v>
      </c>
      <c r="AC45" s="0" t="str">
        <f aca="false">VLOOKUP(AB45,Parameters!$A$2:$B$6,2,1)</f>
        <v>&lt;6</v>
      </c>
      <c r="AD45" s="26" t="n">
        <v>1</v>
      </c>
      <c r="AE45" s="27" t="n">
        <f aca="false">IF(G45&lt;=$AE$2,INDEX('Bieu phi VCX'!$D$8:$H$33,MATCH(C45,'Bieu phi VCX'!$A$8:$A$33,0),MATCH(AC45,'Bieu phi VCX'!$D$7:$H$7,)),INDEX('Bieu phi VCX'!$I$8:$M$33,MATCH(C45,'Bieu phi VCX'!$A$8:$A$33,0),MATCH(AC45,'Bieu phi VCX'!$I$7:$M$7,)))</f>
        <v>0.025</v>
      </c>
      <c r="AF45" s="27" t="n">
        <f aca="false">IF(O45="Y",$AF$2,0)</f>
        <v>0</v>
      </c>
      <c r="AG45" s="27" t="n">
        <f aca="false">IF(P45="Y", INDEX('Bieu phi VCX'!$P$8:$T$31,MATCH(C45,'Bieu phi VCX'!$A$8:$A$33,0),MATCH(AC45,'Bieu phi VCX'!$P$7:$T$7,0)), 0)</f>
        <v>0</v>
      </c>
      <c r="AH45" s="22" t="n">
        <f aca="false">VLOOKUP(Q45,Parameters!$F$2:$G$5,2,0)</f>
        <v>1400000</v>
      </c>
      <c r="AI45" s="27" t="n">
        <f aca="false">IF(R45="Y", INDEX('Bieu phi VCX'!$V$8:$Z$31,MATCH(C45,'Bieu phi VCX'!$A$8:$A$33,0),MATCH(AC45,'Bieu phi VCX'!$V$7:$Z$7,0)),0)</f>
        <v>0</v>
      </c>
      <c r="AJ45" s="27" t="n">
        <f aca="false">IF(S45="Y",INDEX('Bieu phi VCX'!$AG$8:$AI$31,MATCH(C45,'Bieu phi VCX'!$A$8:$A$33,0),MATCH(VLOOKUP(I45,Parameters!$I$2:$J$4,2),'Bieu phi VCX'!$AG$7:$AI$7,0))-AE45, 0)</f>
        <v>0</v>
      </c>
      <c r="AK45" s="0" t="n">
        <f aca="false">IF(T45="Y",$AK$2,1)</f>
        <v>1</v>
      </c>
      <c r="AL45" s="27" t="n">
        <f aca="false">IF(U45="Y", INDEX('Bieu phi VCX'!$AB$8:$AB$33,MATCH(C45,'Bieu phi VCX'!$A$8:$A$33,0),0),0)</f>
        <v>0</v>
      </c>
      <c r="AM45" s="27" t="n">
        <f aca="false">IF(V45="Y",IF(AB45&lt;120,IF(OR(C45='Bieu phi VCX'!$A$24,C45='Bieu phi VCX'!$A$25,C45='Bieu phi VCX'!$A$27),0.2%,IF(OR(AND(OR(E45="SEDAN",E45="HATCHBACK"),G45&gt;$AM$2),AND(OR(E45="SEDAN",E45="HATCHBACK"),F45="GERMANY")),INDEX('Bieu phi VCX'!$AC$8:$AC$33,MATCH(C45,'Bieu phi VCX'!$A$8:$A$33,0),0),INDEX('Bieu phi VCX'!$AD$8:$AD$33,MATCH(C45,'Bieu phi VCX'!$A$8:$A$33,0),0))),"NA"),0)</f>
        <v>0</v>
      </c>
      <c r="AN45" s="28" t="n">
        <f aca="false">IF(X45="Y",$AN$2,0)</f>
        <v>0</v>
      </c>
      <c r="AO45" s="29" t="n">
        <f aca="false">IF(W45="Y",IF(N45-M45&gt;$AO$2,1.5%*15/365,1.5%*(N45-M45)/365),0)</f>
        <v>0</v>
      </c>
      <c r="AP45" s="30" t="n">
        <f aca="false">IF(N45&lt;=Z45,VLOOKUP(DATEDIF(M45,N45,"m"),Parameters!$L$2:$M$6,2,1),(DATEDIF(M45,N45,"m")+1)/12)</f>
        <v>1</v>
      </c>
      <c r="AQ45" s="31" t="n">
        <f aca="false">(AK45*(SUM(AE45,AF45,AG45,AI45,AJ45,AL45,AM45,AN45)*H45+AH45)+AO45*H45)*AP45</f>
        <v>3900000</v>
      </c>
    </row>
    <row r="46" customFormat="false" ht="15" hidden="false" customHeight="false" outlineLevel="0" collapsed="false">
      <c r="A46" s="20"/>
      <c r="B46" s="20" t="s">
        <v>110</v>
      </c>
      <c r="C46" s="21" t="s">
        <v>118</v>
      </c>
      <c r="D46" s="21" t="s">
        <v>95</v>
      </c>
      <c r="E46" s="21" t="s">
        <v>96</v>
      </c>
      <c r="F46" s="21" t="s">
        <v>97</v>
      </c>
      <c r="G46" s="22" t="n">
        <v>390000000</v>
      </c>
      <c r="H46" s="22" t="n">
        <v>100000000</v>
      </c>
      <c r="I46" s="22" t="n">
        <v>0</v>
      </c>
      <c r="J46" s="0" t="n">
        <v>2020</v>
      </c>
      <c r="K46" s="23" t="n">
        <v>43831</v>
      </c>
      <c r="L46" s="23" t="n">
        <v>43831</v>
      </c>
      <c r="M46" s="23" t="n">
        <v>43831</v>
      </c>
      <c r="N46" s="23" t="n">
        <v>44196</v>
      </c>
      <c r="O46" s="24" t="s">
        <v>98</v>
      </c>
      <c r="P46" s="24" t="s">
        <v>98</v>
      </c>
      <c r="Q46" s="22" t="s">
        <v>99</v>
      </c>
      <c r="R46" s="24" t="s">
        <v>106</v>
      </c>
      <c r="S46" s="24" t="s">
        <v>98</v>
      </c>
      <c r="T46" s="24" t="s">
        <v>98</v>
      </c>
      <c r="U46" s="24" t="s">
        <v>98</v>
      </c>
      <c r="V46" s="24" t="s">
        <v>98</v>
      </c>
      <c r="W46" s="24" t="s">
        <v>98</v>
      </c>
      <c r="X46" s="24" t="s">
        <v>98</v>
      </c>
      <c r="Y46" s="22" t="n">
        <v>500000</v>
      </c>
      <c r="Z46" s="23" t="n">
        <f aca="false">DATE(YEAR(M46)+1,MONTH(M46),DAY(M46))</f>
        <v>44197</v>
      </c>
      <c r="AA46" s="25" t="n">
        <f aca="false">IF(N46&lt;=Z46, VLOOKUP(DATEDIF(M46,N46,"m"),Parameters!$L$2:$M$6,2,1), 0)</f>
        <v>1</v>
      </c>
      <c r="AB46" s="0" t="n">
        <f aca="false">IF(D46="Trong nước", DATEDIF(DATE(YEAR(K46),MONTH(K46),1),DATE(YEAR(L46),MONTH(L46),1),"m"), DATEDIF(DATE(J46,1,1),DATE(YEAR(L46),MONTH(L46),1),"m"))</f>
        <v>0</v>
      </c>
      <c r="AC46" s="0" t="str">
        <f aca="false">VLOOKUP(AB46,Parameters!$A$2:$B$6,2,1)</f>
        <v>&lt;6</v>
      </c>
      <c r="AD46" s="26" t="n">
        <v>1</v>
      </c>
      <c r="AE46" s="27" t="n">
        <f aca="false">IF(G46&lt;=$AE$2,INDEX('Bieu phi VCX'!$D$8:$H$33,MATCH(C46,'Bieu phi VCX'!$A$8:$A$33,0),MATCH(AC46,'Bieu phi VCX'!$D$7:$H$7,)),INDEX('Bieu phi VCX'!$I$8:$M$33,MATCH(C46,'Bieu phi VCX'!$A$8:$A$33,0),MATCH(AC46,'Bieu phi VCX'!$I$7:$M$7,)))</f>
        <v>0.025</v>
      </c>
      <c r="AF46" s="27" t="n">
        <f aca="false">IF(O46="Y",$AF$2,0)</f>
        <v>0</v>
      </c>
      <c r="AG46" s="27" t="n">
        <f aca="false">IF(P46="Y", INDEX('Bieu phi VCX'!$P$8:$T$31,MATCH(C46,'Bieu phi VCX'!$A$8:$A$33,0),MATCH(AC46,'Bieu phi VCX'!$P$7:$T$7,0)), 0)</f>
        <v>0</v>
      </c>
      <c r="AH46" s="22" t="n">
        <f aca="false">VLOOKUP(Q46,Parameters!$F$2:$G$5,2,0)</f>
        <v>0</v>
      </c>
      <c r="AI46" s="27" t="n">
        <f aca="false">IF(R46="Y", INDEX('Bieu phi VCX'!$V$8:$Z$31,MATCH(C46,'Bieu phi VCX'!$A$8:$A$33,0),MATCH(AC46,'Bieu phi VCX'!$V$7:$Z$7,0)),0)</f>
        <v>0.001</v>
      </c>
      <c r="AJ46" s="27" t="n">
        <f aca="false">IF(S46="Y",INDEX('Bieu phi VCX'!$AG$8:$AI$31,MATCH(C46,'Bieu phi VCX'!$A$8:$A$33,0),MATCH(VLOOKUP(I46,Parameters!$I$2:$J$4,2),'Bieu phi VCX'!$AG$7:$AI$7,0))-AE46, 0)</f>
        <v>0</v>
      </c>
      <c r="AK46" s="0" t="n">
        <f aca="false">IF(T46="Y",$AK$2,1)</f>
        <v>1</v>
      </c>
      <c r="AL46" s="27" t="n">
        <f aca="false">IF(U46="Y", INDEX('Bieu phi VCX'!$AB$8:$AB$33,MATCH(C46,'Bieu phi VCX'!$A$8:$A$33,0),0),0)</f>
        <v>0</v>
      </c>
      <c r="AM46" s="27" t="n">
        <f aca="false">IF(V46="Y",IF(AB46&lt;120,IF(OR(C46='Bieu phi VCX'!$A$24,C46='Bieu phi VCX'!$A$25,C46='Bieu phi VCX'!$A$27),0.2%,IF(OR(AND(OR(E46="SEDAN",E46="HATCHBACK"),G46&gt;$AM$2),AND(OR(E46="SEDAN",E46="HATCHBACK"),F46="GERMANY")),INDEX('Bieu phi VCX'!$AC$8:$AC$33,MATCH(C46,'Bieu phi VCX'!$A$8:$A$33,0),0),INDEX('Bieu phi VCX'!$AD$8:$AD$33,MATCH(C46,'Bieu phi VCX'!$A$8:$A$33,0),0))),"NA"),0)</f>
        <v>0</v>
      </c>
      <c r="AN46" s="28" t="n">
        <f aca="false">IF(X46="Y",$AN$2,0)</f>
        <v>0</v>
      </c>
      <c r="AO46" s="29" t="n">
        <f aca="false">IF(W46="Y",IF(N46-M46&gt;$AO$2,1.5%*15/365,1.5%*(N46-M46)/365),0)</f>
        <v>0</v>
      </c>
      <c r="AP46" s="30" t="n">
        <f aca="false">IF(N46&lt;=Z46,VLOOKUP(DATEDIF(M46,N46,"m"),Parameters!$L$2:$M$6,2,1),(DATEDIF(M46,N46,"m")+1)/12)</f>
        <v>1</v>
      </c>
      <c r="AQ46" s="31" t="n">
        <f aca="false">(AK46*(SUM(AE46,AF46,AG46,AI46,AJ46,AL46,AM46,AN46)*H46+AH46)+AO46*H46)*AP46</f>
        <v>2600000</v>
      </c>
    </row>
    <row r="47" customFormat="false" ht="15" hidden="false" customHeight="false" outlineLevel="0" collapsed="false">
      <c r="A47" s="20"/>
      <c r="B47" s="20" t="s">
        <v>111</v>
      </c>
      <c r="C47" s="21" t="s">
        <v>118</v>
      </c>
      <c r="D47" s="21" t="s">
        <v>95</v>
      </c>
      <c r="E47" s="21" t="s">
        <v>96</v>
      </c>
      <c r="F47" s="21" t="s">
        <v>97</v>
      </c>
      <c r="G47" s="22" t="n">
        <v>390000000</v>
      </c>
      <c r="H47" s="22" t="n">
        <v>100000000</v>
      </c>
      <c r="I47" s="22" t="n">
        <v>0</v>
      </c>
      <c r="J47" s="0" t="n">
        <v>2020</v>
      </c>
      <c r="K47" s="23" t="n">
        <v>43831</v>
      </c>
      <c r="L47" s="23" t="n">
        <v>43831</v>
      </c>
      <c r="M47" s="23" t="n">
        <v>43831</v>
      </c>
      <c r="N47" s="23" t="n">
        <v>44196</v>
      </c>
      <c r="O47" s="24" t="s">
        <v>98</v>
      </c>
      <c r="P47" s="24" t="s">
        <v>98</v>
      </c>
      <c r="Q47" s="22" t="s">
        <v>99</v>
      </c>
      <c r="R47" s="24" t="s">
        <v>98</v>
      </c>
      <c r="S47" s="24" t="s">
        <v>106</v>
      </c>
      <c r="T47" s="24" t="s">
        <v>98</v>
      </c>
      <c r="U47" s="24" t="s">
        <v>98</v>
      </c>
      <c r="V47" s="24" t="s">
        <v>98</v>
      </c>
      <c r="W47" s="24" t="s">
        <v>98</v>
      </c>
      <c r="X47" s="24" t="s">
        <v>98</v>
      </c>
      <c r="Y47" s="22" t="n">
        <v>500000</v>
      </c>
      <c r="Z47" s="23" t="n">
        <f aca="false">DATE(YEAR(M47)+1,MONTH(M47),DAY(M47))</f>
        <v>44197</v>
      </c>
      <c r="AA47" s="25" t="n">
        <f aca="false">IF(N47&lt;=Z47, VLOOKUP(DATEDIF(M47,N47,"m"),Parameters!$L$2:$M$6,2,1), 0)</f>
        <v>1</v>
      </c>
      <c r="AB47" s="0" t="n">
        <f aca="false">IF(D47="Trong nước", DATEDIF(DATE(YEAR(K47),MONTH(K47),1),DATE(YEAR(L47),MONTH(L47),1),"m"), DATEDIF(DATE(J47,1,1),DATE(YEAR(L47),MONTH(L47),1),"m"))</f>
        <v>0</v>
      </c>
      <c r="AC47" s="0" t="str">
        <f aca="false">VLOOKUP(AB47,Parameters!$A$2:$B$6,2,1)</f>
        <v>&lt;6</v>
      </c>
      <c r="AD47" s="26" t="n">
        <v>1</v>
      </c>
      <c r="AE47" s="27" t="n">
        <f aca="false">IF(G47&lt;=$AE$2,INDEX('Bieu phi VCX'!$D$8:$H$33,MATCH(C47,'Bieu phi VCX'!$A$8:$A$33,0),MATCH(AC47,'Bieu phi VCX'!$D$7:$H$7,)),INDEX('Bieu phi VCX'!$I$8:$M$33,MATCH(C47,'Bieu phi VCX'!$A$8:$A$33,0),MATCH(AC47,'Bieu phi VCX'!$I$7:$M$7,)))</f>
        <v>0.025</v>
      </c>
      <c r="AF47" s="27" t="n">
        <f aca="false">IF(O47="Y",$AF$2,0)</f>
        <v>0</v>
      </c>
      <c r="AG47" s="27" t="n">
        <f aca="false">IF(P47="Y", INDEX('Bieu phi VCX'!$P$8:$T$31,MATCH(C47,'Bieu phi VCX'!$A$8:$A$33,0),MATCH(AC47,'Bieu phi VCX'!$P$7:$T$7,0)), 0)</f>
        <v>0</v>
      </c>
      <c r="AH47" s="22" t="n">
        <f aca="false">VLOOKUP(Q47,Parameters!$F$2:$G$5,2,0)</f>
        <v>0</v>
      </c>
      <c r="AI47" s="27" t="n">
        <f aca="false">IF(R47="Y", INDEX('Bieu phi VCX'!$V$8:$Z$31,MATCH(C47,'Bieu phi VCX'!$A$8:$A$33,0),MATCH(AC47,'Bieu phi VCX'!$V$7:$Z$7,0)),0)</f>
        <v>0</v>
      </c>
      <c r="AJ47" s="27" t="n">
        <f aca="false">IF(S47="Y",INDEX('Bieu phi VCX'!$AG$8:$AI$31,MATCH(C47,'Bieu phi VCX'!$A$8:$A$33,0),MATCH(VLOOKUP(I47,Parameters!$I$2:$J$4,2),'Bieu phi VCX'!$AG$7:$AI$7,0))-AE47, 0)</f>
        <v>0.025</v>
      </c>
      <c r="AK47" s="0" t="n">
        <f aca="false">IF(T47="Y",$AK$2,1)</f>
        <v>1</v>
      </c>
      <c r="AL47" s="27" t="n">
        <f aca="false">IF(U47="Y", INDEX('Bieu phi VCX'!$AB$8:$AB$33,MATCH(C47,'Bieu phi VCX'!$A$8:$A$33,0),0),0)</f>
        <v>0</v>
      </c>
      <c r="AM47" s="27" t="n">
        <f aca="false">IF(V47="Y",IF(AB47&lt;120,IF(OR(C47='Bieu phi VCX'!$A$24,C47='Bieu phi VCX'!$A$25,C47='Bieu phi VCX'!$A$27),0.2%,IF(OR(AND(OR(E47="SEDAN",E47="HATCHBACK"),G47&gt;$AM$2),AND(OR(E47="SEDAN",E47="HATCHBACK"),F47="GERMANY")),INDEX('Bieu phi VCX'!$AC$8:$AC$33,MATCH(C47,'Bieu phi VCX'!$A$8:$A$33,0),0),INDEX('Bieu phi VCX'!$AD$8:$AD$33,MATCH(C47,'Bieu phi VCX'!$A$8:$A$33,0),0))),"NA"),0)</f>
        <v>0</v>
      </c>
      <c r="AN47" s="28" t="n">
        <f aca="false">IF(X47="Y",$AN$2,0)</f>
        <v>0</v>
      </c>
      <c r="AO47" s="29" t="n">
        <f aca="false">IF(W47="Y",IF(N47-M47&gt;$AO$2,1.5%*15/365,1.5%*(N47-M47)/365),0)</f>
        <v>0</v>
      </c>
      <c r="AP47" s="30" t="n">
        <f aca="false">IF(N47&lt;=Z47,VLOOKUP(DATEDIF(M47,N47,"m"),Parameters!$L$2:$M$6,2,1),(DATEDIF(M47,N47,"m")+1)/12)</f>
        <v>1</v>
      </c>
      <c r="AQ47" s="31" t="n">
        <f aca="false">(AK47*(SUM(AE47,AF47,AG47,AI47,AJ47,AL47,AM47,AN47)*H47+AH47)+AO47*H47)*AP47</f>
        <v>5000000</v>
      </c>
    </row>
    <row r="48" customFormat="false" ht="15" hidden="false" customHeight="false" outlineLevel="0" collapsed="false">
      <c r="A48" s="20"/>
      <c r="B48" s="20" t="s">
        <v>112</v>
      </c>
      <c r="C48" s="21" t="s">
        <v>118</v>
      </c>
      <c r="D48" s="21" t="s">
        <v>95</v>
      </c>
      <c r="E48" s="21" t="s">
        <v>96</v>
      </c>
      <c r="F48" s="21" t="s">
        <v>97</v>
      </c>
      <c r="G48" s="22" t="n">
        <v>390000000</v>
      </c>
      <c r="H48" s="22" t="n">
        <v>100000000</v>
      </c>
      <c r="I48" s="22" t="n">
        <v>0</v>
      </c>
      <c r="J48" s="0" t="n">
        <v>2020</v>
      </c>
      <c r="K48" s="23" t="n">
        <v>43831</v>
      </c>
      <c r="L48" s="23" t="n">
        <v>43831</v>
      </c>
      <c r="M48" s="23" t="n">
        <v>43831</v>
      </c>
      <c r="N48" s="23" t="n">
        <v>44196</v>
      </c>
      <c r="O48" s="24" t="s">
        <v>98</v>
      </c>
      <c r="P48" s="24" t="s">
        <v>98</v>
      </c>
      <c r="Q48" s="22" t="s">
        <v>99</v>
      </c>
      <c r="R48" s="24" t="s">
        <v>98</v>
      </c>
      <c r="S48" s="24" t="s">
        <v>98</v>
      </c>
      <c r="T48" s="24" t="s">
        <v>106</v>
      </c>
      <c r="U48" s="24" t="s">
        <v>98</v>
      </c>
      <c r="V48" s="24" t="s">
        <v>98</v>
      </c>
      <c r="W48" s="24" t="s">
        <v>98</v>
      </c>
      <c r="X48" s="24" t="s">
        <v>98</v>
      </c>
      <c r="Y48" s="22" t="n">
        <v>500000</v>
      </c>
      <c r="Z48" s="23" t="n">
        <f aca="false">DATE(YEAR(M48)+1,MONTH(M48),DAY(M48))</f>
        <v>44197</v>
      </c>
      <c r="AA48" s="25" t="n">
        <f aca="false">IF(N48&lt;=Z48, VLOOKUP(DATEDIF(M48,N48,"m"),Parameters!$L$2:$M$6,2,1), 0)</f>
        <v>1</v>
      </c>
      <c r="AB48" s="0" t="n">
        <f aca="false">IF(D48="Trong nước", DATEDIF(DATE(YEAR(K48),MONTH(K48),1),DATE(YEAR(L48),MONTH(L48),1),"m"), DATEDIF(DATE(J48,1,1),DATE(YEAR(L48),MONTH(L48),1),"m"))</f>
        <v>0</v>
      </c>
      <c r="AC48" s="0" t="str">
        <f aca="false">VLOOKUP(AB48,Parameters!$A$2:$B$6,2,1)</f>
        <v>&lt;6</v>
      </c>
      <c r="AD48" s="26" t="n">
        <v>1</v>
      </c>
      <c r="AE48" s="27" t="n">
        <f aca="false">IF(G48&lt;=$AE$2,INDEX('Bieu phi VCX'!$D$8:$H$33,MATCH(C48,'Bieu phi VCX'!$A$8:$A$33,0),MATCH(AC48,'Bieu phi VCX'!$D$7:$H$7,)),INDEX('Bieu phi VCX'!$I$8:$M$33,MATCH(C48,'Bieu phi VCX'!$A$8:$A$33,0),MATCH(AC48,'Bieu phi VCX'!$I$7:$M$7,)))</f>
        <v>0.025</v>
      </c>
      <c r="AF48" s="27" t="n">
        <f aca="false">IF(O48="Y",$AF$2,0)</f>
        <v>0</v>
      </c>
      <c r="AG48" s="27" t="n">
        <f aca="false">IF(P48="Y", INDEX('Bieu phi VCX'!$P$8:$T$31,MATCH(C48,'Bieu phi VCX'!$A$8:$A$33,0),MATCH(AC48,'Bieu phi VCX'!$P$7:$T$7,0)), 0)</f>
        <v>0</v>
      </c>
      <c r="AH48" s="22" t="n">
        <f aca="false">VLOOKUP(Q48,Parameters!$F$2:$G$5,2,0)</f>
        <v>0</v>
      </c>
      <c r="AI48" s="27" t="n">
        <f aca="false">IF(R48="Y", INDEX('Bieu phi VCX'!$V$8:$Z$31,MATCH(C48,'Bieu phi VCX'!$A$8:$A$33,0),MATCH(AC48,'Bieu phi VCX'!$V$7:$Z$7,0)),0)</f>
        <v>0</v>
      </c>
      <c r="AJ48" s="27" t="n">
        <f aca="false">IF(S48="Y",INDEX('Bieu phi VCX'!$AG$8:$AI$31,MATCH(C48,'Bieu phi VCX'!$A$8:$A$33,0),MATCH(VLOOKUP(I48,Parameters!$I$2:$J$4,2),'Bieu phi VCX'!$AG$7:$AI$7,0))-AE48, 0)</f>
        <v>0</v>
      </c>
      <c r="AK48" s="0" t="n">
        <f aca="false">IF(T48="Y",$AK$2,1)</f>
        <v>1.5</v>
      </c>
      <c r="AL48" s="27" t="n">
        <f aca="false">IF(U48="Y", INDEX('Bieu phi VCX'!$AB$8:$AB$33,MATCH(C48,'Bieu phi VCX'!$A$8:$A$33,0),0),0)</f>
        <v>0</v>
      </c>
      <c r="AM48" s="27" t="n">
        <f aca="false">IF(V48="Y",IF(AB48&lt;120,IF(OR(C48='Bieu phi VCX'!$A$24,C48='Bieu phi VCX'!$A$25,C48='Bieu phi VCX'!$A$27),0.2%,IF(OR(AND(OR(E48="SEDAN",E48="HATCHBACK"),G48&gt;$AM$2),AND(OR(E48="SEDAN",E48="HATCHBACK"),F48="GERMANY")),INDEX('Bieu phi VCX'!$AC$8:$AC$33,MATCH(C48,'Bieu phi VCX'!$A$8:$A$33,0),0),INDEX('Bieu phi VCX'!$AD$8:$AD$33,MATCH(C48,'Bieu phi VCX'!$A$8:$A$33,0),0))),"NA"),0)</f>
        <v>0</v>
      </c>
      <c r="AN48" s="28" t="n">
        <f aca="false">IF(X48="Y",$AN$2,0)</f>
        <v>0</v>
      </c>
      <c r="AO48" s="29" t="n">
        <f aca="false">IF(W48="Y",IF(N48-M48&gt;$AO$2,1.5%*15/365,1.5%*(N48-M48)/365),0)</f>
        <v>0</v>
      </c>
      <c r="AP48" s="30" t="n">
        <f aca="false">IF(N48&lt;=Z48,VLOOKUP(DATEDIF(M48,N48,"m"),Parameters!$L$2:$M$6,2,1),(DATEDIF(M48,N48,"m")+1)/12)</f>
        <v>1</v>
      </c>
      <c r="AQ48" s="31" t="n">
        <f aca="false">(AK48*(SUM(AE48,AF48,AG48,AI48,AJ48,AL48,AM48,AN48)*H48+AH48)+AO48*H48)*AP48</f>
        <v>3750000</v>
      </c>
    </row>
    <row r="49" customFormat="false" ht="15" hidden="false" customHeight="false" outlineLevel="0" collapsed="false">
      <c r="A49" s="20"/>
      <c r="B49" s="20" t="s">
        <v>113</v>
      </c>
      <c r="C49" s="21" t="s">
        <v>118</v>
      </c>
      <c r="D49" s="21" t="s">
        <v>95</v>
      </c>
      <c r="E49" s="21" t="s">
        <v>96</v>
      </c>
      <c r="F49" s="21" t="s">
        <v>97</v>
      </c>
      <c r="G49" s="22" t="n">
        <v>390000000</v>
      </c>
      <c r="H49" s="22" t="n">
        <v>100000000</v>
      </c>
      <c r="I49" s="22" t="n">
        <v>0</v>
      </c>
      <c r="J49" s="0" t="n">
        <v>2020</v>
      </c>
      <c r="K49" s="23" t="n">
        <v>43831</v>
      </c>
      <c r="L49" s="23" t="n">
        <v>43831</v>
      </c>
      <c r="M49" s="23" t="n">
        <v>43831</v>
      </c>
      <c r="N49" s="23" t="n">
        <v>44196</v>
      </c>
      <c r="O49" s="24" t="s">
        <v>98</v>
      </c>
      <c r="P49" s="24" t="s">
        <v>98</v>
      </c>
      <c r="Q49" s="22" t="s">
        <v>99</v>
      </c>
      <c r="R49" s="24" t="s">
        <v>98</v>
      </c>
      <c r="S49" s="24" t="s">
        <v>98</v>
      </c>
      <c r="T49" s="24" t="s">
        <v>98</v>
      </c>
      <c r="U49" s="24" t="s">
        <v>106</v>
      </c>
      <c r="V49" s="24" t="s">
        <v>98</v>
      </c>
      <c r="W49" s="24" t="s">
        <v>98</v>
      </c>
      <c r="X49" s="24" t="s">
        <v>98</v>
      </c>
      <c r="Y49" s="22" t="n">
        <v>500000</v>
      </c>
      <c r="Z49" s="23" t="n">
        <f aca="false">DATE(YEAR(M49)+1,MONTH(M49),DAY(M49))</f>
        <v>44197</v>
      </c>
      <c r="AA49" s="25" t="n">
        <f aca="false">IF(N49&lt;=Z49, VLOOKUP(DATEDIF(M49,N49,"m"),Parameters!$L$2:$M$6,2,1), 0)</f>
        <v>1</v>
      </c>
      <c r="AB49" s="0" t="n">
        <f aca="false">IF(D49="Trong nước", DATEDIF(DATE(YEAR(K49),MONTH(K49),1),DATE(YEAR(L49),MONTH(L49),1),"m"), DATEDIF(DATE(J49,1,1),DATE(YEAR(L49),MONTH(L49),1),"m"))</f>
        <v>0</v>
      </c>
      <c r="AC49" s="0" t="str">
        <f aca="false">VLOOKUP(AB49,Parameters!$A$2:$B$6,2,1)</f>
        <v>&lt;6</v>
      </c>
      <c r="AD49" s="26" t="n">
        <v>1</v>
      </c>
      <c r="AE49" s="27" t="n">
        <f aca="false">IF(G49&lt;=$AE$2,INDEX('Bieu phi VCX'!$D$8:$H$33,MATCH(C49,'Bieu phi VCX'!$A$8:$A$33,0),MATCH(AC49,'Bieu phi VCX'!$D$7:$H$7,)),INDEX('Bieu phi VCX'!$I$8:$M$33,MATCH(C49,'Bieu phi VCX'!$A$8:$A$33,0),MATCH(AC49,'Bieu phi VCX'!$I$7:$M$7,)))</f>
        <v>0.025</v>
      </c>
      <c r="AF49" s="27" t="n">
        <f aca="false">IF(O49="Y",$AF$2,0)</f>
        <v>0</v>
      </c>
      <c r="AG49" s="27" t="n">
        <f aca="false">IF(P49="Y", INDEX('Bieu phi VCX'!$P$8:$T$31,MATCH(C49,'Bieu phi VCX'!$A$8:$A$33,0),MATCH(AC49,'Bieu phi VCX'!$P$7:$T$7,0)), 0)</f>
        <v>0</v>
      </c>
      <c r="AH49" s="22" t="n">
        <f aca="false">VLOOKUP(Q49,Parameters!$F$2:$G$5,2,0)</f>
        <v>0</v>
      </c>
      <c r="AI49" s="27" t="n">
        <f aca="false">IF(R49="Y", INDEX('Bieu phi VCX'!$V$8:$Z$31,MATCH(C49,'Bieu phi VCX'!$A$8:$A$33,0),MATCH(AC49,'Bieu phi VCX'!$V$7:$Z$7,0)),0)</f>
        <v>0</v>
      </c>
      <c r="AJ49" s="27" t="n">
        <f aca="false">IF(S49="Y",INDEX('Bieu phi VCX'!$AG$8:$AI$31,MATCH(C49,'Bieu phi VCX'!$A$8:$A$33,0),MATCH(VLOOKUP(I49,Parameters!$I$2:$J$4,2),'Bieu phi VCX'!$AG$7:$AI$7,0))-AE49, 0)</f>
        <v>0</v>
      </c>
      <c r="AK49" s="0" t="n">
        <f aca="false">IF(T49="Y",$AK$2,1)</f>
        <v>1</v>
      </c>
      <c r="AL49" s="27" t="n">
        <f aca="false">IF(U49="Y", INDEX('Bieu phi VCX'!$AB$8:$AB$33,MATCH(C49,'Bieu phi VCX'!$A$8:$A$33,0),0),0)</f>
        <v>0.0025</v>
      </c>
      <c r="AM49" s="27" t="n">
        <f aca="false">IF(V49="Y",IF(AB49&lt;120,IF(OR(C49='Bieu phi VCX'!$A$24,C49='Bieu phi VCX'!$A$25,C49='Bieu phi VCX'!$A$27),0.2%,IF(OR(AND(OR(E49="SEDAN",E49="HATCHBACK"),G49&gt;$AM$2),AND(OR(E49="SEDAN",E49="HATCHBACK"),F49="GERMANY")),INDEX('Bieu phi VCX'!$AC$8:$AC$33,MATCH(C49,'Bieu phi VCX'!$A$8:$A$33,0),0),INDEX('Bieu phi VCX'!$AD$8:$AD$33,MATCH(C49,'Bieu phi VCX'!$A$8:$A$33,0),0))),"NA"),0)</f>
        <v>0</v>
      </c>
      <c r="AN49" s="28" t="n">
        <f aca="false">IF(X49="Y",$AN$2,0)</f>
        <v>0</v>
      </c>
      <c r="AO49" s="29" t="n">
        <f aca="false">IF(W49="Y",IF(N49-M49&gt;$AO$2,1.5%*15/365,1.5%*(N49-M49)/365),0)</f>
        <v>0</v>
      </c>
      <c r="AP49" s="30" t="n">
        <f aca="false">IF(N49&lt;=Z49,VLOOKUP(DATEDIF(M49,N49,"m"),Parameters!$L$2:$M$6,2,1),(DATEDIF(M49,N49,"m")+1)/12)</f>
        <v>1</v>
      </c>
      <c r="AQ49" s="31" t="n">
        <f aca="false">(AK49*(SUM(AE49,AF49,AG49,AI49,AJ49,AL49,AM49,AN49)*H49+AH49)+AO49*H49)*AP49</f>
        <v>2750000</v>
      </c>
    </row>
    <row r="50" customFormat="false" ht="15" hidden="false" customHeight="false" outlineLevel="0" collapsed="false">
      <c r="A50" s="20"/>
      <c r="B50" s="20" t="s">
        <v>114</v>
      </c>
      <c r="C50" s="21" t="s">
        <v>118</v>
      </c>
      <c r="D50" s="21" t="s">
        <v>95</v>
      </c>
      <c r="E50" s="21" t="s">
        <v>96</v>
      </c>
      <c r="F50" s="21" t="s">
        <v>97</v>
      </c>
      <c r="G50" s="22" t="n">
        <v>390000000</v>
      </c>
      <c r="H50" s="22" t="n">
        <v>100000000</v>
      </c>
      <c r="I50" s="22" t="n">
        <v>0</v>
      </c>
      <c r="J50" s="0" t="n">
        <v>2020</v>
      </c>
      <c r="K50" s="23" t="n">
        <v>43831</v>
      </c>
      <c r="L50" s="23" t="n">
        <v>43831</v>
      </c>
      <c r="M50" s="23" t="n">
        <v>43831</v>
      </c>
      <c r="N50" s="23" t="n">
        <v>44196</v>
      </c>
      <c r="O50" s="24" t="s">
        <v>98</v>
      </c>
      <c r="P50" s="24" t="s">
        <v>98</v>
      </c>
      <c r="Q50" s="22" t="s">
        <v>99</v>
      </c>
      <c r="R50" s="24" t="s">
        <v>98</v>
      </c>
      <c r="S50" s="24" t="s">
        <v>98</v>
      </c>
      <c r="T50" s="24" t="s">
        <v>98</v>
      </c>
      <c r="U50" s="24" t="s">
        <v>98</v>
      </c>
      <c r="V50" s="24" t="s">
        <v>106</v>
      </c>
      <c r="W50" s="24" t="s">
        <v>98</v>
      </c>
      <c r="X50" s="24" t="s">
        <v>98</v>
      </c>
      <c r="Y50" s="22" t="n">
        <v>500000</v>
      </c>
      <c r="Z50" s="23" t="n">
        <f aca="false">DATE(YEAR(M50)+1,MONTH(M50),DAY(M50))</f>
        <v>44197</v>
      </c>
      <c r="AA50" s="25" t="n">
        <f aca="false">IF(N50&lt;=Z50, VLOOKUP(DATEDIF(M50,N50,"m"),Parameters!$L$2:$M$6,2,1), 0)</f>
        <v>1</v>
      </c>
      <c r="AB50" s="0" t="n">
        <f aca="false">IF(D50="Trong nước", DATEDIF(DATE(YEAR(K50),MONTH(K50),1),DATE(YEAR(L50),MONTH(L50),1),"m"), DATEDIF(DATE(J50,1,1),DATE(YEAR(L50),MONTH(L50),1),"m"))</f>
        <v>0</v>
      </c>
      <c r="AC50" s="0" t="str">
        <f aca="false">VLOOKUP(AB50,Parameters!$A$2:$B$6,2,1)</f>
        <v>&lt;6</v>
      </c>
      <c r="AD50" s="26" t="n">
        <v>1</v>
      </c>
      <c r="AE50" s="27" t="n">
        <f aca="false">IF(G50&lt;=$AE$2,INDEX('Bieu phi VCX'!$D$8:$H$33,MATCH(C50,'Bieu phi VCX'!$A$8:$A$33,0),MATCH(AC50,'Bieu phi VCX'!$D$7:$H$7,)),INDEX('Bieu phi VCX'!$I$8:$M$33,MATCH(C50,'Bieu phi VCX'!$A$8:$A$33,0),MATCH(AC50,'Bieu phi VCX'!$I$7:$M$7,)))</f>
        <v>0.025</v>
      </c>
      <c r="AF50" s="27" t="n">
        <f aca="false">IF(O50="Y",$AF$2,0)</f>
        <v>0</v>
      </c>
      <c r="AG50" s="27" t="n">
        <f aca="false">IF(P50="Y", INDEX('Bieu phi VCX'!$P$8:$T$31,MATCH(C50,'Bieu phi VCX'!$A$8:$A$33,0),MATCH(AC50,'Bieu phi VCX'!$P$7:$T$7,0)), 0)</f>
        <v>0</v>
      </c>
      <c r="AH50" s="22" t="n">
        <f aca="false">VLOOKUP(Q50,Parameters!$F$2:$G$5,2,0)</f>
        <v>0</v>
      </c>
      <c r="AI50" s="27" t="n">
        <f aca="false">IF(R50="Y", INDEX('Bieu phi VCX'!$V$8:$Z$31,MATCH(C50,'Bieu phi VCX'!$A$8:$A$33,0),MATCH(AC50,'Bieu phi VCX'!$V$7:$Z$7,0)),0)</f>
        <v>0</v>
      </c>
      <c r="AJ50" s="27" t="n">
        <f aca="false">IF(S50="Y",INDEX('Bieu phi VCX'!$AG$8:$AI$31,MATCH(C50,'Bieu phi VCX'!$A$8:$A$33,0),MATCH(VLOOKUP(I50,Parameters!$I$2:$J$4,2),'Bieu phi VCX'!$AG$7:$AI$7,0))-AE50, 0)</f>
        <v>0</v>
      </c>
      <c r="AK50" s="0" t="n">
        <f aca="false">IF(T50="Y",$AK$2,1)</f>
        <v>1</v>
      </c>
      <c r="AL50" s="27" t="n">
        <f aca="false">IF(U50="Y", INDEX('Bieu phi VCX'!$AB$8:$AB$33,MATCH(C50,'Bieu phi VCX'!$A$8:$A$33,0),0),0)</f>
        <v>0</v>
      </c>
      <c r="AM50" s="27" t="n">
        <f aca="false">IF(V50="Y",IF(AB50&lt;120,IF(OR(C50='Bieu phi VCX'!$A$24,C50='Bieu phi VCX'!$A$25,C50='Bieu phi VCX'!$A$27),0.2%,IF(OR(AND(OR(E50="SEDAN",E50="HATCHBACK"),G50&gt;$AM$2),AND(OR(E50="SEDAN",E50="HATCHBACK"),F50="GERMANY")),INDEX('Bieu phi VCX'!$AC$8:$AC$33,MATCH(C50,'Bieu phi VCX'!$A$8:$A$33,0),0),INDEX('Bieu phi VCX'!$AD$8:$AD$33,MATCH(C50,'Bieu phi VCX'!$A$8:$A$33,0),0))),"NA"),0)</f>
        <v>0.0005</v>
      </c>
      <c r="AN50" s="28" t="n">
        <f aca="false">IF(X50="Y",$AN$2,0)</f>
        <v>0</v>
      </c>
      <c r="AO50" s="29" t="n">
        <f aca="false">IF(W50="Y",IF(N50-M50&gt;$AO$2,1.5%*15/365,1.5%*(N50-M50)/365),0)</f>
        <v>0</v>
      </c>
      <c r="AP50" s="30" t="n">
        <f aca="false">IF(N50&lt;=Z50,VLOOKUP(DATEDIF(M50,N50,"m"),Parameters!$L$2:$M$6,2,1),(DATEDIF(M50,N50,"m")+1)/12)</f>
        <v>1</v>
      </c>
      <c r="AQ50" s="31" t="n">
        <f aca="false">(AK50*(SUM(AE50,AF50,AG50,AI50,AJ50,AL50,AM50,AN50)*H50+AH50)+AO50*H50)*AP50</f>
        <v>2550000</v>
      </c>
    </row>
    <row r="51" customFormat="false" ht="15" hidden="false" customHeight="false" outlineLevel="0" collapsed="false">
      <c r="A51" s="20"/>
      <c r="B51" s="20" t="s">
        <v>115</v>
      </c>
      <c r="C51" s="21" t="s">
        <v>118</v>
      </c>
      <c r="D51" s="21" t="s">
        <v>95</v>
      </c>
      <c r="E51" s="21" t="s">
        <v>96</v>
      </c>
      <c r="F51" s="21" t="s">
        <v>97</v>
      </c>
      <c r="G51" s="22" t="n">
        <v>390000000</v>
      </c>
      <c r="H51" s="22" t="n">
        <v>100000000</v>
      </c>
      <c r="I51" s="22" t="n">
        <v>0</v>
      </c>
      <c r="J51" s="0" t="n">
        <v>2020</v>
      </c>
      <c r="K51" s="23" t="n">
        <v>43831</v>
      </c>
      <c r="L51" s="23" t="n">
        <v>43831</v>
      </c>
      <c r="M51" s="23" t="n">
        <v>43831</v>
      </c>
      <c r="N51" s="23" t="n">
        <v>44196</v>
      </c>
      <c r="O51" s="24" t="s">
        <v>98</v>
      </c>
      <c r="P51" s="24" t="s">
        <v>98</v>
      </c>
      <c r="Q51" s="22" t="s">
        <v>99</v>
      </c>
      <c r="R51" s="24" t="s">
        <v>98</v>
      </c>
      <c r="S51" s="24" t="s">
        <v>98</v>
      </c>
      <c r="T51" s="24" t="s">
        <v>98</v>
      </c>
      <c r="U51" s="24" t="s">
        <v>98</v>
      </c>
      <c r="V51" s="24" t="s">
        <v>98</v>
      </c>
      <c r="W51" s="24" t="s">
        <v>106</v>
      </c>
      <c r="X51" s="24" t="s">
        <v>98</v>
      </c>
      <c r="Y51" s="22" t="n">
        <v>500000</v>
      </c>
      <c r="Z51" s="23" t="n">
        <f aca="false">DATE(YEAR(M51)+1,MONTH(M51),DAY(M51))</f>
        <v>44197</v>
      </c>
      <c r="AA51" s="25" t="n">
        <f aca="false">IF(N51&lt;=Z51, VLOOKUP(DATEDIF(M51,N51,"m"),Parameters!$L$2:$M$6,2,1), 0)</f>
        <v>1</v>
      </c>
      <c r="AB51" s="0" t="n">
        <f aca="false">IF(D51="Trong nước", DATEDIF(DATE(YEAR(K51),MONTH(K51),1),DATE(YEAR(L51),MONTH(L51),1),"m"), DATEDIF(DATE(J51,1,1),DATE(YEAR(L51),MONTH(L51),1),"m"))</f>
        <v>0</v>
      </c>
      <c r="AC51" s="0" t="str">
        <f aca="false">VLOOKUP(AB51,Parameters!$A$2:$B$6,2,1)</f>
        <v>&lt;6</v>
      </c>
      <c r="AD51" s="26" t="n">
        <v>1</v>
      </c>
      <c r="AE51" s="27" t="n">
        <f aca="false">IF(G51&lt;=$AE$2,INDEX('Bieu phi VCX'!$D$8:$H$33,MATCH(C51,'Bieu phi VCX'!$A$8:$A$33,0),MATCH(AC51,'Bieu phi VCX'!$D$7:$H$7,)),INDEX('Bieu phi VCX'!$I$8:$M$33,MATCH(C51,'Bieu phi VCX'!$A$8:$A$33,0),MATCH(AC51,'Bieu phi VCX'!$I$7:$M$7,)))</f>
        <v>0.025</v>
      </c>
      <c r="AF51" s="27" t="n">
        <f aca="false">IF(O51="Y",$AF$2,0)</f>
        <v>0</v>
      </c>
      <c r="AG51" s="27" t="n">
        <f aca="false">IF(P51="Y", INDEX('Bieu phi VCX'!$P$8:$T$31,MATCH(C51,'Bieu phi VCX'!$A$8:$A$33,0),MATCH(AC51,'Bieu phi VCX'!$P$7:$T$7,0)), 0)</f>
        <v>0</v>
      </c>
      <c r="AH51" s="22" t="n">
        <f aca="false">VLOOKUP(Q51,Parameters!$F$2:$G$5,2,0)</f>
        <v>0</v>
      </c>
      <c r="AI51" s="27" t="n">
        <f aca="false">IF(R51="Y", INDEX('Bieu phi VCX'!$V$8:$Z$31,MATCH(C51,'Bieu phi VCX'!$A$8:$A$33,0),MATCH(AC51,'Bieu phi VCX'!$V$7:$Z$7,0)),0)</f>
        <v>0</v>
      </c>
      <c r="AJ51" s="27" t="n">
        <f aca="false">IF(S51="Y",INDEX('Bieu phi VCX'!$AG$8:$AI$31,MATCH(C51,'Bieu phi VCX'!$A$8:$A$33,0),MATCH(VLOOKUP(I51,Parameters!$I$2:$J$4,2),'Bieu phi VCX'!$AG$7:$AI$7,0))-AE51, 0)</f>
        <v>0</v>
      </c>
      <c r="AK51" s="0" t="n">
        <f aca="false">IF(T51="Y",$AK$2,1)</f>
        <v>1</v>
      </c>
      <c r="AL51" s="27" t="n">
        <f aca="false">IF(U51="Y", INDEX('Bieu phi VCX'!$AB$8:$AB$33,MATCH(C51,'Bieu phi VCX'!$A$8:$A$33,0),0),0)</f>
        <v>0</v>
      </c>
      <c r="AM51" s="27" t="n">
        <f aca="false">IF(V51="Y",IF(AB51&lt;120,IF(OR(C51='Bieu phi VCX'!$A$24,C51='Bieu phi VCX'!$A$25,C51='Bieu phi VCX'!$A$27),0.2%,IF(OR(AND(OR(E51="SEDAN",E51="HATCHBACK"),G51&gt;$AM$2),AND(OR(E51="SEDAN",E51="HATCHBACK"),F51="GERMANY")),INDEX('Bieu phi VCX'!$AC$8:$AC$33,MATCH(C51,'Bieu phi VCX'!$A$8:$A$33,0),0),INDEX('Bieu phi VCX'!$AD$8:$AD$33,MATCH(C51,'Bieu phi VCX'!$A$8:$A$33,0),0))),"NA"),0)</f>
        <v>0</v>
      </c>
      <c r="AN51" s="28" t="n">
        <f aca="false">IF(X51="Y",$AN$2,0)</f>
        <v>0</v>
      </c>
      <c r="AO51" s="29" t="n">
        <f aca="false">IF(W51="Y",IF(N51-M51&gt;$AO$2,1.5%*15/365,1.5%*(N51-M51)/365),0)</f>
        <v>0.000616438356164384</v>
      </c>
      <c r="AP51" s="30" t="n">
        <f aca="false">IF(N51&lt;=Z51,VLOOKUP(DATEDIF(M51,N51,"m"),Parameters!$L$2:$M$6,2,1),(DATEDIF(M51,N51,"m")+1)/12)</f>
        <v>1</v>
      </c>
      <c r="AQ51" s="31" t="n">
        <f aca="false">(AK51*(SUM(AE51,AF51,AG51,AI51,AJ51,AL51,AM51,AN51)*H51+AH51)+AO51*H51)*AP51</f>
        <v>2561643.83561644</v>
      </c>
    </row>
    <row r="52" customFormat="false" ht="15" hidden="false" customHeight="false" outlineLevel="0" collapsed="false">
      <c r="A52" s="20"/>
      <c r="B52" s="20" t="s">
        <v>116</v>
      </c>
      <c r="C52" s="21" t="s">
        <v>118</v>
      </c>
      <c r="D52" s="21" t="s">
        <v>95</v>
      </c>
      <c r="E52" s="21" t="s">
        <v>96</v>
      </c>
      <c r="F52" s="21" t="s">
        <v>97</v>
      </c>
      <c r="G52" s="22" t="n">
        <v>390000000</v>
      </c>
      <c r="H52" s="22" t="n">
        <v>100000000</v>
      </c>
      <c r="I52" s="22" t="n">
        <v>0</v>
      </c>
      <c r="J52" s="0" t="n">
        <v>2020</v>
      </c>
      <c r="K52" s="23" t="n">
        <v>43831</v>
      </c>
      <c r="L52" s="23" t="n">
        <v>43831</v>
      </c>
      <c r="M52" s="23" t="n">
        <v>43831</v>
      </c>
      <c r="N52" s="23" t="n">
        <v>44196</v>
      </c>
      <c r="O52" s="24" t="s">
        <v>98</v>
      </c>
      <c r="P52" s="24" t="s">
        <v>98</v>
      </c>
      <c r="Q52" s="22" t="s">
        <v>99</v>
      </c>
      <c r="R52" s="24" t="s">
        <v>98</v>
      </c>
      <c r="S52" s="24" t="s">
        <v>98</v>
      </c>
      <c r="T52" s="24" t="s">
        <v>98</v>
      </c>
      <c r="U52" s="24" t="s">
        <v>98</v>
      </c>
      <c r="V52" s="24" t="s">
        <v>98</v>
      </c>
      <c r="W52" s="24" t="s">
        <v>98</v>
      </c>
      <c r="X52" s="24" t="s">
        <v>106</v>
      </c>
      <c r="Y52" s="22" t="n">
        <v>500000</v>
      </c>
      <c r="Z52" s="23" t="n">
        <f aca="false">DATE(YEAR(M52)+1,MONTH(M52),DAY(M52))</f>
        <v>44197</v>
      </c>
      <c r="AA52" s="25" t="n">
        <f aca="false">IF(N52&lt;=Z52, VLOOKUP(DATEDIF(M52,N52,"m"),Parameters!$L$2:$M$6,2,1), 0)</f>
        <v>1</v>
      </c>
      <c r="AB52" s="0" t="n">
        <f aca="false">IF(D52="Trong nước", DATEDIF(DATE(YEAR(K52),MONTH(K52),1),DATE(YEAR(L52),MONTH(L52),1),"m"), DATEDIF(DATE(J52,1,1),DATE(YEAR(L52),MONTH(L52),1),"m"))</f>
        <v>0</v>
      </c>
      <c r="AC52" s="0" t="str">
        <f aca="false">VLOOKUP(AB52,Parameters!$A$2:$B$6,2,1)</f>
        <v>&lt;6</v>
      </c>
      <c r="AD52" s="26" t="n">
        <v>1</v>
      </c>
      <c r="AE52" s="27" t="n">
        <f aca="false">IF(G52&lt;=$AE$2,INDEX('Bieu phi VCX'!$D$8:$H$33,MATCH(C52,'Bieu phi VCX'!$A$8:$A$33,0),MATCH(AC52,'Bieu phi VCX'!$D$7:$H$7,)),INDEX('Bieu phi VCX'!$I$8:$M$33,MATCH(C52,'Bieu phi VCX'!$A$8:$A$33,0),MATCH(AC52,'Bieu phi VCX'!$I$7:$M$7,)))</f>
        <v>0.025</v>
      </c>
      <c r="AF52" s="27" t="n">
        <f aca="false">IF(O52="Y",$AF$2,0)</f>
        <v>0</v>
      </c>
      <c r="AG52" s="27" t="n">
        <f aca="false">IF(P52="Y", INDEX('Bieu phi VCX'!$P$8:$T$31,MATCH(C52,'Bieu phi VCX'!$A$8:$A$33,0),MATCH(AC52,'Bieu phi VCX'!$P$7:$T$7,0)), 0)</f>
        <v>0</v>
      </c>
      <c r="AH52" s="22" t="n">
        <f aca="false">VLOOKUP(Q52,Parameters!$F$2:$G$5,2,0)</f>
        <v>0</v>
      </c>
      <c r="AI52" s="27" t="n">
        <f aca="false">IF(R52="Y", INDEX('Bieu phi VCX'!$V$8:$Z$31,MATCH(C52,'Bieu phi VCX'!$A$8:$A$33,0),MATCH(AC52,'Bieu phi VCX'!$V$7:$Z$7,0)),0)</f>
        <v>0</v>
      </c>
      <c r="AJ52" s="27" t="n">
        <f aca="false">IF(S52="Y",INDEX('Bieu phi VCX'!$AG$8:$AI$31,MATCH(C52,'Bieu phi VCX'!$A$8:$A$33,0),MATCH(VLOOKUP(I52,Parameters!$I$2:$J$4,2),'Bieu phi VCX'!$AG$7:$AI$7,0))-AE52, 0)</f>
        <v>0</v>
      </c>
      <c r="AK52" s="0" t="n">
        <f aca="false">IF(T52="Y",$AK$2,1)</f>
        <v>1</v>
      </c>
      <c r="AL52" s="27" t="n">
        <f aca="false">IF(U52="Y", INDEX('Bieu phi VCX'!$AB$8:$AB$33,MATCH(C52,'Bieu phi VCX'!$A$8:$A$33,0),0),0)</f>
        <v>0</v>
      </c>
      <c r="AM52" s="27" t="n">
        <f aca="false">IF(V52="Y",IF(AB52&lt;120,IF(OR(C52='Bieu phi VCX'!$A$24,C52='Bieu phi VCX'!$A$25,C52='Bieu phi VCX'!$A$27),0.2%,IF(OR(AND(OR(E52="SEDAN",E52="HATCHBACK"),G52&gt;$AM$2),AND(OR(E52="SEDAN",E52="HATCHBACK"),F52="GERMANY")),INDEX('Bieu phi VCX'!$AC$8:$AC$33,MATCH(C52,'Bieu phi VCX'!$A$8:$A$33,0),0),INDEX('Bieu phi VCX'!$AD$8:$AD$33,MATCH(C52,'Bieu phi VCX'!$A$8:$A$33,0),0))),"NA"),0)</f>
        <v>0</v>
      </c>
      <c r="AN52" s="28" t="n">
        <f aca="false">IF(X52="Y",$AN$2,0)</f>
        <v>0.003</v>
      </c>
      <c r="AO52" s="29" t="n">
        <f aca="false">IF(W52="Y",IF(N52-M52&gt;$AO$2,1.5%*15/365,1.5%*(N52-M52)/365),0)</f>
        <v>0</v>
      </c>
      <c r="AP52" s="30" t="n">
        <f aca="false">IF(N52&lt;=Z52,VLOOKUP(DATEDIF(M52,N52,"m"),Parameters!$L$2:$M$6,2,1),(DATEDIF(M52,N52,"m")+1)/12)</f>
        <v>1</v>
      </c>
      <c r="AQ52" s="31" t="n">
        <f aca="false">(AK52*(SUM(AE52,AF52,AG52,AI52,AJ52,AL52,AM52,AN52)*H52+AH52)+AO52*H52)*AP52</f>
        <v>2800000</v>
      </c>
    </row>
    <row r="53" customFormat="false" ht="15" hidden="false" customHeight="false" outlineLevel="0" collapsed="false">
      <c r="A53" s="20" t="s">
        <v>117</v>
      </c>
      <c r="B53" s="20" t="s">
        <v>105</v>
      </c>
      <c r="C53" s="21" t="s">
        <v>118</v>
      </c>
      <c r="D53" s="21" t="s">
        <v>95</v>
      </c>
      <c r="E53" s="21" t="s">
        <v>96</v>
      </c>
      <c r="F53" s="21" t="s">
        <v>97</v>
      </c>
      <c r="G53" s="22" t="n">
        <v>400000000</v>
      </c>
      <c r="H53" s="22" t="n">
        <v>400000000</v>
      </c>
      <c r="I53" s="22" t="n">
        <v>0</v>
      </c>
      <c r="J53" s="0" t="n">
        <v>2020</v>
      </c>
      <c r="K53" s="23" t="n">
        <v>43831</v>
      </c>
      <c r="L53" s="23" t="n">
        <v>43831</v>
      </c>
      <c r="M53" s="23" t="n">
        <v>43831</v>
      </c>
      <c r="N53" s="23" t="n">
        <v>44196</v>
      </c>
      <c r="O53" s="24" t="s">
        <v>106</v>
      </c>
      <c r="P53" s="24" t="s">
        <v>106</v>
      </c>
      <c r="Q53" s="22" t="n">
        <v>9000000</v>
      </c>
      <c r="R53" s="24" t="s">
        <v>106</v>
      </c>
      <c r="S53" s="24" t="s">
        <v>106</v>
      </c>
      <c r="T53" s="24" t="s">
        <v>106</v>
      </c>
      <c r="U53" s="24" t="s">
        <v>106</v>
      </c>
      <c r="V53" s="24" t="s">
        <v>106</v>
      </c>
      <c r="W53" s="24" t="s">
        <v>106</v>
      </c>
      <c r="X53" s="24" t="s">
        <v>106</v>
      </c>
      <c r="Y53" s="22" t="n">
        <v>500000</v>
      </c>
      <c r="Z53" s="23" t="n">
        <f aca="false">DATE(YEAR(M53)+1,MONTH(M53),DAY(M53))</f>
        <v>44197</v>
      </c>
      <c r="AA53" s="25" t="n">
        <f aca="false">IF(N53&lt;=Z53, VLOOKUP(DATEDIF(M53,N53,"m"),Parameters!$L$2:$M$6,2,1), 0)</f>
        <v>1</v>
      </c>
      <c r="AB53" s="0" t="n">
        <f aca="false">IF(D53="Trong nước", DATEDIF(DATE(YEAR(K53),MONTH(K53),1),DATE(YEAR(L53),MONTH(L53),1),"m"), DATEDIF(DATE(J53,1,1),DATE(YEAR(L53),MONTH(L53),1),"m"))</f>
        <v>0</v>
      </c>
      <c r="AC53" s="0" t="str">
        <f aca="false">VLOOKUP(AB53,Parameters!$A$2:$B$6,2,1)</f>
        <v>&lt;6</v>
      </c>
      <c r="AD53" s="26" t="n">
        <v>1</v>
      </c>
      <c r="AE53" s="27" t="n">
        <f aca="false">IF(G53&lt;=$AE$2,INDEX('Bieu phi VCX'!$D$8:$H$33,MATCH(C53,'Bieu phi VCX'!$A$8:$A$33,0),MATCH(AC53,'Bieu phi VCX'!$D$7:$H$7,)),INDEX('Bieu phi VCX'!$I$8:$M$33,MATCH(C53,'Bieu phi VCX'!$A$8:$A$33,0),MATCH(AC53,'Bieu phi VCX'!$I$7:$M$7,)))</f>
        <v>0.025</v>
      </c>
      <c r="AF53" s="27" t="n">
        <f aca="false">IF(O53="Y",$AF$2,0)</f>
        <v>0.0005</v>
      </c>
      <c r="AG53" s="27" t="n">
        <f aca="false">IF(P53="Y", INDEX('Bieu phi VCX'!$P$8:$T$31,MATCH(C53,'Bieu phi VCX'!$A$8:$A$33,0),MATCH(AC53,'Bieu phi VCX'!$P$7:$T$7,0)), 0)</f>
        <v>0</v>
      </c>
      <c r="AH53" s="22" t="n">
        <f aca="false">VLOOKUP(Q53,Parameters!$F$2:$G$5,2,0)</f>
        <v>1400000</v>
      </c>
      <c r="AI53" s="27" t="n">
        <f aca="false">IF(R53="Y", INDEX('Bieu phi VCX'!$V$8:$Z$31,MATCH(C53,'Bieu phi VCX'!$A$8:$A$33,0),MATCH(AC53,'Bieu phi VCX'!$V$7:$Z$7,0)),0)</f>
        <v>0.001</v>
      </c>
      <c r="AJ53" s="27" t="n">
        <f aca="false">IF(S53="Y",INDEX('Bieu phi VCX'!$AG$8:$AI$31,MATCH(C53,'Bieu phi VCX'!$A$8:$A$33,0),MATCH(VLOOKUP(I53,Parameters!$I$2:$J$4,2),'Bieu phi VCX'!$AG$7:$AI$7,0))-AE53, 0)</f>
        <v>0.025</v>
      </c>
      <c r="AK53" s="0" t="n">
        <f aca="false">IF(T53="Y",$AK$2,1)</f>
        <v>1.5</v>
      </c>
      <c r="AL53" s="27" t="n">
        <f aca="false">IF(U53="Y", INDEX('Bieu phi VCX'!$AB$8:$AB$33,MATCH(C53,'Bieu phi VCX'!$A$8:$A$33,0),0),0)</f>
        <v>0.0025</v>
      </c>
      <c r="AM53" s="27" t="n">
        <f aca="false">IF(V53="Y",IF(AB53&lt;120,IF(OR(C53='Bieu phi VCX'!$A$24,C53='Bieu phi VCX'!$A$25,C53='Bieu phi VCX'!$A$27),0.2%,IF(OR(AND(OR(E53="SEDAN",E53="HATCHBACK"),G53&gt;$AM$2),AND(OR(E53="SEDAN",E53="HATCHBACK"),F53="GERMANY")),INDEX('Bieu phi VCX'!$AC$8:$AC$33,MATCH(C53,'Bieu phi VCX'!$A$8:$A$33,0),0),INDEX('Bieu phi VCX'!$AD$8:$AD$33,MATCH(C53,'Bieu phi VCX'!$A$8:$A$33,0),0))),"NA"),0)</f>
        <v>0.0005</v>
      </c>
      <c r="AN53" s="28" t="n">
        <f aca="false">IF(X53="Y",$AN$2,0)</f>
        <v>0.003</v>
      </c>
      <c r="AO53" s="29" t="n">
        <f aca="false">IF(W53="Y",IF(N53-M53&gt;$AO$2,1.5%*15/365,1.5%*(N53-M53)/365),0)</f>
        <v>0.000616438356164384</v>
      </c>
      <c r="AP53" s="30" t="n">
        <f aca="false">IF(N53&lt;=Z53,VLOOKUP(DATEDIF(M53,N53,"m"),Parameters!$L$2:$M$6,2,1),(DATEDIF(M53,N53,"m")+1)/12)</f>
        <v>1</v>
      </c>
      <c r="AQ53" s="31" t="n">
        <f aca="false">(AK53*(SUM(AE53,AF53,AG53,AI53,AJ53,AL53,AM53,AN53)*H53+AH53)+AO53*H53)*AP53</f>
        <v>36846575.3424658</v>
      </c>
    </row>
    <row r="54" customFormat="false" ht="15" hidden="false" customHeight="false" outlineLevel="0" collapsed="false">
      <c r="A54" s="20"/>
      <c r="B54" s="20" t="s">
        <v>107</v>
      </c>
      <c r="C54" s="21" t="s">
        <v>118</v>
      </c>
      <c r="D54" s="21" t="s">
        <v>95</v>
      </c>
      <c r="E54" s="21" t="s">
        <v>96</v>
      </c>
      <c r="F54" s="21" t="s">
        <v>97</v>
      </c>
      <c r="G54" s="22" t="n">
        <v>400000000</v>
      </c>
      <c r="H54" s="22" t="n">
        <v>400000000</v>
      </c>
      <c r="I54" s="22" t="n">
        <v>0</v>
      </c>
      <c r="J54" s="0" t="n">
        <v>2020</v>
      </c>
      <c r="K54" s="23" t="n">
        <v>43831</v>
      </c>
      <c r="L54" s="23" t="n">
        <v>43831</v>
      </c>
      <c r="M54" s="23" t="n">
        <v>43831</v>
      </c>
      <c r="N54" s="23" t="n">
        <v>44196</v>
      </c>
      <c r="O54" s="24" t="s">
        <v>106</v>
      </c>
      <c r="P54" s="24" t="s">
        <v>98</v>
      </c>
      <c r="Q54" s="22" t="s">
        <v>99</v>
      </c>
      <c r="R54" s="24" t="s">
        <v>98</v>
      </c>
      <c r="S54" s="24" t="s">
        <v>98</v>
      </c>
      <c r="T54" s="24" t="s">
        <v>98</v>
      </c>
      <c r="U54" s="24" t="s">
        <v>98</v>
      </c>
      <c r="V54" s="24" t="s">
        <v>98</v>
      </c>
      <c r="W54" s="24" t="s">
        <v>98</v>
      </c>
      <c r="X54" s="24" t="s">
        <v>98</v>
      </c>
      <c r="Y54" s="22" t="n">
        <v>500000</v>
      </c>
      <c r="Z54" s="23" t="n">
        <f aca="false">DATE(YEAR(M54)+1,MONTH(M54),DAY(M54))</f>
        <v>44197</v>
      </c>
      <c r="AA54" s="25" t="n">
        <f aca="false">IF(N54&lt;=Z54, VLOOKUP(DATEDIF(M54,N54,"m"),Parameters!$L$2:$M$6,2,1), 0)</f>
        <v>1</v>
      </c>
      <c r="AB54" s="0" t="n">
        <f aca="false">IF(D54="Trong nước", DATEDIF(DATE(YEAR(K54),MONTH(K54),1),DATE(YEAR(L54),MONTH(L54),1),"m"), DATEDIF(DATE(J54,1,1),DATE(YEAR(L54),MONTH(L54),1),"m"))</f>
        <v>0</v>
      </c>
      <c r="AC54" s="0" t="str">
        <f aca="false">VLOOKUP(AB54,Parameters!$A$2:$B$6,2,1)</f>
        <v>&lt;6</v>
      </c>
      <c r="AD54" s="26" t="n">
        <v>1</v>
      </c>
      <c r="AE54" s="27" t="n">
        <f aca="false">IF(G54&lt;=$AE$2,INDEX('Bieu phi VCX'!$D$8:$H$33,MATCH(C54,'Bieu phi VCX'!$A$8:$A$33,0),MATCH(AC54,'Bieu phi VCX'!$D$7:$H$7,)),INDEX('Bieu phi VCX'!$I$8:$M$33,MATCH(C54,'Bieu phi VCX'!$A$8:$A$33,0),MATCH(AC54,'Bieu phi VCX'!$I$7:$M$7,)))</f>
        <v>0.025</v>
      </c>
      <c r="AF54" s="27" t="n">
        <f aca="false">IF(O54="Y",$AF$2,0)</f>
        <v>0.0005</v>
      </c>
      <c r="AG54" s="27" t="n">
        <f aca="false">IF(P54="Y", INDEX('Bieu phi VCX'!$P$8:$T$31,MATCH(C54,'Bieu phi VCX'!$A$8:$A$33,0),MATCH(AC54,'Bieu phi VCX'!$P$7:$T$7,0)), 0)</f>
        <v>0</v>
      </c>
      <c r="AH54" s="22" t="n">
        <f aca="false">VLOOKUP(Q54,Parameters!$F$2:$G$5,2,0)</f>
        <v>0</v>
      </c>
      <c r="AI54" s="27" t="n">
        <f aca="false">IF(R54="Y", INDEX('Bieu phi VCX'!$V$8:$Z$31,MATCH(C54,'Bieu phi VCX'!$A$8:$A$33,0),MATCH(AC54,'Bieu phi VCX'!$V$7:$Z$7,0)),0)</f>
        <v>0</v>
      </c>
      <c r="AJ54" s="27" t="n">
        <f aca="false">IF(S54="Y",INDEX('Bieu phi VCX'!$AG$8:$AI$31,MATCH(C54,'Bieu phi VCX'!$A$8:$A$33,0),MATCH(VLOOKUP(I54,Parameters!$I$2:$J$4,2),'Bieu phi VCX'!$AG$7:$AI$7,0))-AE54, 0)</f>
        <v>0</v>
      </c>
      <c r="AK54" s="0" t="n">
        <f aca="false">IF(T54="Y",$AK$2,1)</f>
        <v>1</v>
      </c>
      <c r="AL54" s="27" t="n">
        <f aca="false">IF(U54="Y", INDEX('Bieu phi VCX'!$AB$8:$AB$33,MATCH(C54,'Bieu phi VCX'!$A$8:$A$33,0),0),0)</f>
        <v>0</v>
      </c>
      <c r="AM54" s="27" t="n">
        <f aca="false">IF(V54="Y",IF(AB54&lt;120,IF(OR(C54='Bieu phi VCX'!$A$24,C54='Bieu phi VCX'!$A$25,C54='Bieu phi VCX'!$A$27),0.2%,IF(OR(AND(OR(E54="SEDAN",E54="HATCHBACK"),G54&gt;$AM$2),AND(OR(E54="SEDAN",E54="HATCHBACK"),F54="GERMANY")),INDEX('Bieu phi VCX'!$AC$8:$AC$33,MATCH(C54,'Bieu phi VCX'!$A$8:$A$33,0),0),INDEX('Bieu phi VCX'!$AD$8:$AD$33,MATCH(C54,'Bieu phi VCX'!$A$8:$A$33,0),0))),"NA"),0)</f>
        <v>0</v>
      </c>
      <c r="AN54" s="28" t="n">
        <f aca="false">IF(X54="Y",$AN$2,0)</f>
        <v>0</v>
      </c>
      <c r="AO54" s="29" t="n">
        <f aca="false">IF(W54="Y",IF(N54-M54&gt;$AO$2,1.5%*15/365,1.5%*(N54-M54)/365),0)</f>
        <v>0</v>
      </c>
      <c r="AP54" s="30" t="n">
        <f aca="false">IF(N54&lt;=Z54,VLOOKUP(DATEDIF(M54,N54,"m"),Parameters!$L$2:$M$6,2,1),(DATEDIF(M54,N54,"m")+1)/12)</f>
        <v>1</v>
      </c>
      <c r="AQ54" s="31" t="n">
        <f aca="false">(AK54*(SUM(AE54,AF54,AG54,AI54,AJ54,AL54,AM54,AN54)*H54+AH54)+AO54*H54)*AP54</f>
        <v>10200000</v>
      </c>
    </row>
    <row r="55" customFormat="false" ht="15" hidden="false" customHeight="false" outlineLevel="0" collapsed="false">
      <c r="A55" s="20"/>
      <c r="B55" s="20" t="s">
        <v>108</v>
      </c>
      <c r="C55" s="21" t="s">
        <v>118</v>
      </c>
      <c r="D55" s="21" t="s">
        <v>95</v>
      </c>
      <c r="E55" s="21" t="s">
        <v>96</v>
      </c>
      <c r="F55" s="21" t="s">
        <v>97</v>
      </c>
      <c r="G55" s="22" t="n">
        <v>400000000</v>
      </c>
      <c r="H55" s="22" t="n">
        <v>400000000</v>
      </c>
      <c r="I55" s="22" t="n">
        <v>0</v>
      </c>
      <c r="J55" s="0" t="n">
        <v>2020</v>
      </c>
      <c r="K55" s="23" t="n">
        <v>43831</v>
      </c>
      <c r="L55" s="23" t="n">
        <v>43831</v>
      </c>
      <c r="M55" s="23" t="n">
        <v>43831</v>
      </c>
      <c r="N55" s="23" t="n">
        <v>44196</v>
      </c>
      <c r="O55" s="24" t="s">
        <v>98</v>
      </c>
      <c r="P55" s="24" t="s">
        <v>106</v>
      </c>
      <c r="Q55" s="22" t="s">
        <v>99</v>
      </c>
      <c r="R55" s="24" t="s">
        <v>98</v>
      </c>
      <c r="S55" s="24" t="s">
        <v>98</v>
      </c>
      <c r="T55" s="24" t="s">
        <v>98</v>
      </c>
      <c r="U55" s="24" t="s">
        <v>98</v>
      </c>
      <c r="V55" s="24" t="s">
        <v>98</v>
      </c>
      <c r="W55" s="24" t="s">
        <v>98</v>
      </c>
      <c r="X55" s="24" t="s">
        <v>98</v>
      </c>
      <c r="Y55" s="22" t="n">
        <v>500000</v>
      </c>
      <c r="Z55" s="23" t="n">
        <f aca="false">DATE(YEAR(M55)+1,MONTH(M55),DAY(M55))</f>
        <v>44197</v>
      </c>
      <c r="AA55" s="25" t="n">
        <f aca="false">IF(N55&lt;=Z55, VLOOKUP(DATEDIF(M55,N55,"m"),Parameters!$L$2:$M$6,2,1), 0)</f>
        <v>1</v>
      </c>
      <c r="AB55" s="0" t="n">
        <f aca="false">IF(D55="Trong nước", DATEDIF(DATE(YEAR(K55),MONTH(K55),1),DATE(YEAR(L55),MONTH(L55),1),"m"), DATEDIF(DATE(J55,1,1),DATE(YEAR(L55),MONTH(L55),1),"m"))</f>
        <v>0</v>
      </c>
      <c r="AC55" s="0" t="str">
        <f aca="false">VLOOKUP(AB55,Parameters!$A$2:$B$6,2,1)</f>
        <v>&lt;6</v>
      </c>
      <c r="AD55" s="26" t="n">
        <v>1</v>
      </c>
      <c r="AE55" s="27" t="n">
        <f aca="false">IF(G55&lt;=$AE$2,INDEX('Bieu phi VCX'!$D$8:$H$33,MATCH(C55,'Bieu phi VCX'!$A$8:$A$33,0),MATCH(AC55,'Bieu phi VCX'!$D$7:$H$7,)),INDEX('Bieu phi VCX'!$I$8:$M$33,MATCH(C55,'Bieu phi VCX'!$A$8:$A$33,0),MATCH(AC55,'Bieu phi VCX'!$I$7:$M$7,)))</f>
        <v>0.025</v>
      </c>
      <c r="AF55" s="27" t="n">
        <f aca="false">IF(O55="Y",$AF$2,0)</f>
        <v>0</v>
      </c>
      <c r="AG55" s="27" t="n">
        <f aca="false">IF(P55="Y", INDEX('Bieu phi VCX'!$P$8:$T$31,MATCH(C55,'Bieu phi VCX'!$A$8:$A$33,0),MATCH(AC55,'Bieu phi VCX'!$P$7:$T$7,0)), 0)</f>
        <v>0</v>
      </c>
      <c r="AH55" s="22" t="n">
        <f aca="false">VLOOKUP(Q55,Parameters!$F$2:$G$5,2,0)</f>
        <v>0</v>
      </c>
      <c r="AI55" s="27" t="n">
        <f aca="false">IF(R55="Y", INDEX('Bieu phi VCX'!$V$8:$Z$31,MATCH(C55,'Bieu phi VCX'!$A$8:$A$33,0),MATCH(AC55,'Bieu phi VCX'!$V$7:$Z$7,0)),0)</f>
        <v>0</v>
      </c>
      <c r="AJ55" s="27" t="n">
        <f aca="false">IF(S55="Y",INDEX('Bieu phi VCX'!$AG$8:$AI$31,MATCH(C55,'Bieu phi VCX'!$A$8:$A$33,0),MATCH(VLOOKUP(I55,Parameters!$I$2:$J$4,2),'Bieu phi VCX'!$AG$7:$AI$7,0))-AE55, 0)</f>
        <v>0</v>
      </c>
      <c r="AK55" s="0" t="n">
        <f aca="false">IF(T55="Y",$AK$2,1)</f>
        <v>1</v>
      </c>
      <c r="AL55" s="27" t="n">
        <f aca="false">IF(U55="Y", INDEX('Bieu phi VCX'!$AB$8:$AB$33,MATCH(C55,'Bieu phi VCX'!$A$8:$A$33,0),0),0)</f>
        <v>0</v>
      </c>
      <c r="AM55" s="27" t="n">
        <f aca="false">IF(V55="Y",IF(AB55&lt;120,IF(OR(C55='Bieu phi VCX'!$A$24,C55='Bieu phi VCX'!$A$25,C55='Bieu phi VCX'!$A$27),0.2%,IF(OR(AND(OR(E55="SEDAN",E55="HATCHBACK"),G55&gt;$AM$2),AND(OR(E55="SEDAN",E55="HATCHBACK"),F55="GERMANY")),INDEX('Bieu phi VCX'!$AC$8:$AC$33,MATCH(C55,'Bieu phi VCX'!$A$8:$A$33,0),0),INDEX('Bieu phi VCX'!$AD$8:$AD$33,MATCH(C55,'Bieu phi VCX'!$A$8:$A$33,0),0))),"NA"),0)</f>
        <v>0</v>
      </c>
      <c r="AN55" s="28" t="n">
        <f aca="false">IF(X55="Y",$AN$2,0)</f>
        <v>0</v>
      </c>
      <c r="AO55" s="29" t="n">
        <f aca="false">IF(W55="Y",IF(N55-M55&gt;$AO$2,1.5%*15/365,1.5%*(N55-M55)/365),0)</f>
        <v>0</v>
      </c>
      <c r="AP55" s="30" t="n">
        <f aca="false">IF(N55&lt;=Z55,VLOOKUP(DATEDIF(M55,N55,"m"),Parameters!$L$2:$M$6,2,1),(DATEDIF(M55,N55,"m")+1)/12)</f>
        <v>1</v>
      </c>
      <c r="AQ55" s="31" t="n">
        <f aca="false">(AK55*(SUM(AE55,AF55,AG55,AI55,AJ55,AL55,AM55,AN55)*H55+AH55)+AO55*H55)*AP55</f>
        <v>10000000</v>
      </c>
    </row>
    <row r="56" customFormat="false" ht="15" hidden="false" customHeight="false" outlineLevel="0" collapsed="false">
      <c r="A56" s="20"/>
      <c r="B56" s="20" t="s">
        <v>109</v>
      </c>
      <c r="C56" s="21" t="s">
        <v>118</v>
      </c>
      <c r="D56" s="21" t="s">
        <v>95</v>
      </c>
      <c r="E56" s="21" t="s">
        <v>96</v>
      </c>
      <c r="F56" s="21" t="s">
        <v>97</v>
      </c>
      <c r="G56" s="22" t="n">
        <v>400000000</v>
      </c>
      <c r="H56" s="22" t="n">
        <v>400000000</v>
      </c>
      <c r="I56" s="22" t="n">
        <v>0</v>
      </c>
      <c r="J56" s="0" t="n">
        <v>2020</v>
      </c>
      <c r="K56" s="23" t="n">
        <v>43831</v>
      </c>
      <c r="L56" s="23" t="n">
        <v>43831</v>
      </c>
      <c r="M56" s="23" t="n">
        <v>43831</v>
      </c>
      <c r="N56" s="23" t="n">
        <v>44196</v>
      </c>
      <c r="O56" s="24" t="s">
        <v>98</v>
      </c>
      <c r="P56" s="24" t="s">
        <v>98</v>
      </c>
      <c r="Q56" s="22" t="n">
        <v>9000000</v>
      </c>
      <c r="R56" s="24" t="s">
        <v>98</v>
      </c>
      <c r="S56" s="24" t="s">
        <v>98</v>
      </c>
      <c r="T56" s="24" t="s">
        <v>98</v>
      </c>
      <c r="U56" s="24" t="s">
        <v>98</v>
      </c>
      <c r="V56" s="24" t="s">
        <v>98</v>
      </c>
      <c r="W56" s="24" t="s">
        <v>98</v>
      </c>
      <c r="X56" s="24" t="s">
        <v>98</v>
      </c>
      <c r="Y56" s="22" t="n">
        <v>500000</v>
      </c>
      <c r="Z56" s="23" t="n">
        <f aca="false">DATE(YEAR(M56)+1,MONTH(M56),DAY(M56))</f>
        <v>44197</v>
      </c>
      <c r="AA56" s="25" t="n">
        <f aca="false">IF(N56&lt;=Z56, VLOOKUP(DATEDIF(M56,N56,"m"),Parameters!$L$2:$M$6,2,1), 0)</f>
        <v>1</v>
      </c>
      <c r="AB56" s="0" t="n">
        <f aca="false">IF(D56="Trong nước", DATEDIF(DATE(YEAR(K56),MONTH(K56),1),DATE(YEAR(L56),MONTH(L56),1),"m"), DATEDIF(DATE(J56,1,1),DATE(YEAR(L56),MONTH(L56),1),"m"))</f>
        <v>0</v>
      </c>
      <c r="AC56" s="0" t="str">
        <f aca="false">VLOOKUP(AB56,Parameters!$A$2:$B$6,2,1)</f>
        <v>&lt;6</v>
      </c>
      <c r="AD56" s="26" t="n">
        <v>1</v>
      </c>
      <c r="AE56" s="27" t="n">
        <f aca="false">IF(G56&lt;=$AE$2,INDEX('Bieu phi VCX'!$D$8:$H$33,MATCH(C56,'Bieu phi VCX'!$A$8:$A$33,0),MATCH(AC56,'Bieu phi VCX'!$D$7:$H$7,)),INDEX('Bieu phi VCX'!$I$8:$M$33,MATCH(C56,'Bieu phi VCX'!$A$8:$A$33,0),MATCH(AC56,'Bieu phi VCX'!$I$7:$M$7,)))</f>
        <v>0.025</v>
      </c>
      <c r="AF56" s="27" t="n">
        <f aca="false">IF(O56="Y",$AF$2,0)</f>
        <v>0</v>
      </c>
      <c r="AG56" s="27" t="n">
        <f aca="false">IF(P56="Y", INDEX('Bieu phi VCX'!$P$8:$T$31,MATCH(C56,'Bieu phi VCX'!$A$8:$A$33,0),MATCH(AC56,'Bieu phi VCX'!$P$7:$T$7,0)), 0)</f>
        <v>0</v>
      </c>
      <c r="AH56" s="22" t="n">
        <f aca="false">VLOOKUP(Q56,Parameters!$F$2:$G$5,2,0)</f>
        <v>1400000</v>
      </c>
      <c r="AI56" s="27" t="n">
        <f aca="false">IF(R56="Y", INDEX('Bieu phi VCX'!$V$8:$Z$31,MATCH(C56,'Bieu phi VCX'!$A$8:$A$33,0),MATCH(AC56,'Bieu phi VCX'!$V$7:$Z$7,0)),0)</f>
        <v>0</v>
      </c>
      <c r="AJ56" s="27" t="n">
        <f aca="false">IF(S56="Y",INDEX('Bieu phi VCX'!$AG$8:$AI$31,MATCH(C56,'Bieu phi VCX'!$A$8:$A$33,0),MATCH(VLOOKUP(I56,Parameters!$I$2:$J$4,2),'Bieu phi VCX'!$AG$7:$AI$7,0))-AE56, 0)</f>
        <v>0</v>
      </c>
      <c r="AK56" s="0" t="n">
        <f aca="false">IF(T56="Y",$AK$2,1)</f>
        <v>1</v>
      </c>
      <c r="AL56" s="27" t="n">
        <f aca="false">IF(U56="Y", INDEX('Bieu phi VCX'!$AB$8:$AB$33,MATCH(C56,'Bieu phi VCX'!$A$8:$A$33,0),0),0)</f>
        <v>0</v>
      </c>
      <c r="AM56" s="27" t="n">
        <f aca="false">IF(V56="Y",IF(AB56&lt;120,IF(OR(C56='Bieu phi VCX'!$A$24,C56='Bieu phi VCX'!$A$25,C56='Bieu phi VCX'!$A$27),0.2%,IF(OR(AND(OR(E56="SEDAN",E56="HATCHBACK"),G56&gt;$AM$2),AND(OR(E56="SEDAN",E56="HATCHBACK"),F56="GERMANY")),INDEX('Bieu phi VCX'!$AC$8:$AC$33,MATCH(C56,'Bieu phi VCX'!$A$8:$A$33,0),0),INDEX('Bieu phi VCX'!$AD$8:$AD$33,MATCH(C56,'Bieu phi VCX'!$A$8:$A$33,0),0))),"NA"),0)</f>
        <v>0</v>
      </c>
      <c r="AN56" s="28" t="n">
        <f aca="false">IF(X56="Y",$AN$2,0)</f>
        <v>0</v>
      </c>
      <c r="AO56" s="29" t="n">
        <f aca="false">IF(W56="Y",IF(N56-M56&gt;$AO$2,1.5%*15/365,1.5%*(N56-M56)/365),0)</f>
        <v>0</v>
      </c>
      <c r="AP56" s="30" t="n">
        <f aca="false">IF(N56&lt;=Z56,VLOOKUP(DATEDIF(M56,N56,"m"),Parameters!$L$2:$M$6,2,1),(DATEDIF(M56,N56,"m")+1)/12)</f>
        <v>1</v>
      </c>
      <c r="AQ56" s="31" t="n">
        <f aca="false">(AK56*(SUM(AE56,AF56,AG56,AI56,AJ56,AL56,AM56,AN56)*H56+AH56)+AO56*H56)*AP56</f>
        <v>11400000</v>
      </c>
    </row>
    <row r="57" customFormat="false" ht="15" hidden="false" customHeight="false" outlineLevel="0" collapsed="false">
      <c r="A57" s="20"/>
      <c r="B57" s="20" t="s">
        <v>110</v>
      </c>
      <c r="C57" s="21" t="s">
        <v>118</v>
      </c>
      <c r="D57" s="21" t="s">
        <v>95</v>
      </c>
      <c r="E57" s="21" t="s">
        <v>96</v>
      </c>
      <c r="F57" s="21" t="s">
        <v>97</v>
      </c>
      <c r="G57" s="22" t="n">
        <v>400000000</v>
      </c>
      <c r="H57" s="22" t="n">
        <v>400000000</v>
      </c>
      <c r="I57" s="22" t="n">
        <v>0</v>
      </c>
      <c r="J57" s="0" t="n">
        <v>2020</v>
      </c>
      <c r="K57" s="23" t="n">
        <v>43831</v>
      </c>
      <c r="L57" s="23" t="n">
        <v>43831</v>
      </c>
      <c r="M57" s="23" t="n">
        <v>43831</v>
      </c>
      <c r="N57" s="23" t="n">
        <v>44196</v>
      </c>
      <c r="O57" s="24" t="s">
        <v>98</v>
      </c>
      <c r="P57" s="24" t="s">
        <v>98</v>
      </c>
      <c r="Q57" s="22" t="s">
        <v>99</v>
      </c>
      <c r="R57" s="24" t="s">
        <v>106</v>
      </c>
      <c r="S57" s="24" t="s">
        <v>98</v>
      </c>
      <c r="T57" s="24" t="s">
        <v>98</v>
      </c>
      <c r="U57" s="24" t="s">
        <v>98</v>
      </c>
      <c r="V57" s="24" t="s">
        <v>98</v>
      </c>
      <c r="W57" s="24" t="s">
        <v>98</v>
      </c>
      <c r="X57" s="24" t="s">
        <v>98</v>
      </c>
      <c r="Y57" s="22" t="n">
        <v>500000</v>
      </c>
      <c r="Z57" s="23" t="n">
        <f aca="false">DATE(YEAR(M57)+1,MONTH(M57),DAY(M57))</f>
        <v>44197</v>
      </c>
      <c r="AA57" s="25" t="n">
        <f aca="false">IF(N57&lt;=Z57, VLOOKUP(DATEDIF(M57,N57,"m"),Parameters!$L$2:$M$6,2,1), 0)</f>
        <v>1</v>
      </c>
      <c r="AB57" s="0" t="n">
        <f aca="false">IF(D57="Trong nước", DATEDIF(DATE(YEAR(K57),MONTH(K57),1),DATE(YEAR(L57),MONTH(L57),1),"m"), DATEDIF(DATE(J57,1,1),DATE(YEAR(L57),MONTH(L57),1),"m"))</f>
        <v>0</v>
      </c>
      <c r="AC57" s="0" t="str">
        <f aca="false">VLOOKUP(AB57,Parameters!$A$2:$B$6,2,1)</f>
        <v>&lt;6</v>
      </c>
      <c r="AD57" s="26" t="n">
        <v>1</v>
      </c>
      <c r="AE57" s="27" t="n">
        <f aca="false">IF(G57&lt;=$AE$2,INDEX('Bieu phi VCX'!$D$8:$H$33,MATCH(C57,'Bieu phi VCX'!$A$8:$A$33,0),MATCH(AC57,'Bieu phi VCX'!$D$7:$H$7,)),INDEX('Bieu phi VCX'!$I$8:$M$33,MATCH(C57,'Bieu phi VCX'!$A$8:$A$33,0),MATCH(AC57,'Bieu phi VCX'!$I$7:$M$7,)))</f>
        <v>0.025</v>
      </c>
      <c r="AF57" s="27" t="n">
        <f aca="false">IF(O57="Y",$AF$2,0)</f>
        <v>0</v>
      </c>
      <c r="AG57" s="27" t="n">
        <f aca="false">IF(P57="Y", INDEX('Bieu phi VCX'!$P$8:$T$31,MATCH(C57,'Bieu phi VCX'!$A$8:$A$33,0),MATCH(AC57,'Bieu phi VCX'!$P$7:$T$7,0)), 0)</f>
        <v>0</v>
      </c>
      <c r="AH57" s="22" t="n">
        <f aca="false">VLOOKUP(Q57,Parameters!$F$2:$G$5,2,0)</f>
        <v>0</v>
      </c>
      <c r="AI57" s="27" t="n">
        <f aca="false">IF(R57="Y", INDEX('Bieu phi VCX'!$V$8:$Z$31,MATCH(C57,'Bieu phi VCX'!$A$8:$A$33,0),MATCH(AC57,'Bieu phi VCX'!$V$7:$Z$7,0)),0)</f>
        <v>0.001</v>
      </c>
      <c r="AJ57" s="27" t="n">
        <f aca="false">IF(S57="Y",INDEX('Bieu phi VCX'!$AG$8:$AI$31,MATCH(C57,'Bieu phi VCX'!$A$8:$A$33,0),MATCH(VLOOKUP(I57,Parameters!$I$2:$J$4,2),'Bieu phi VCX'!$AG$7:$AI$7,0))-AE57, 0)</f>
        <v>0</v>
      </c>
      <c r="AK57" s="0" t="n">
        <f aca="false">IF(T57="Y",$AK$2,1)</f>
        <v>1</v>
      </c>
      <c r="AL57" s="27" t="n">
        <f aca="false">IF(U57="Y", INDEX('Bieu phi VCX'!$AB$8:$AB$33,MATCH(C57,'Bieu phi VCX'!$A$8:$A$33,0),0),0)</f>
        <v>0</v>
      </c>
      <c r="AM57" s="27" t="n">
        <f aca="false">IF(V57="Y",IF(AB57&lt;120,IF(OR(C57='Bieu phi VCX'!$A$24,C57='Bieu phi VCX'!$A$25,C57='Bieu phi VCX'!$A$27),0.2%,IF(OR(AND(OR(E57="SEDAN",E57="HATCHBACK"),G57&gt;$AM$2),AND(OR(E57="SEDAN",E57="HATCHBACK"),F57="GERMANY")),INDEX('Bieu phi VCX'!$AC$8:$AC$33,MATCH(C57,'Bieu phi VCX'!$A$8:$A$33,0),0),INDEX('Bieu phi VCX'!$AD$8:$AD$33,MATCH(C57,'Bieu phi VCX'!$A$8:$A$33,0),0))),"NA"),0)</f>
        <v>0</v>
      </c>
      <c r="AN57" s="28" t="n">
        <f aca="false">IF(X57="Y",$AN$2,0)</f>
        <v>0</v>
      </c>
      <c r="AO57" s="29" t="n">
        <f aca="false">IF(W57="Y",IF(N57-M57&gt;$AO$2,1.5%*15/365,1.5%*(N57-M57)/365),0)</f>
        <v>0</v>
      </c>
      <c r="AP57" s="30" t="n">
        <f aca="false">IF(N57&lt;=Z57,VLOOKUP(DATEDIF(M57,N57,"m"),Parameters!$L$2:$M$6,2,1),(DATEDIF(M57,N57,"m")+1)/12)</f>
        <v>1</v>
      </c>
      <c r="AQ57" s="31" t="n">
        <f aca="false">(AK57*(SUM(AE57,AF57,AG57,AI57,AJ57,AL57,AM57,AN57)*H57+AH57)+AO57*H57)*AP57</f>
        <v>10400000</v>
      </c>
    </row>
    <row r="58" customFormat="false" ht="15" hidden="false" customHeight="false" outlineLevel="0" collapsed="false">
      <c r="A58" s="20"/>
      <c r="B58" s="20" t="s">
        <v>111</v>
      </c>
      <c r="C58" s="21" t="s">
        <v>118</v>
      </c>
      <c r="D58" s="21" t="s">
        <v>95</v>
      </c>
      <c r="E58" s="21" t="s">
        <v>96</v>
      </c>
      <c r="F58" s="21" t="s">
        <v>97</v>
      </c>
      <c r="G58" s="22" t="n">
        <v>400000000</v>
      </c>
      <c r="H58" s="22" t="n">
        <v>400000000</v>
      </c>
      <c r="I58" s="22" t="n">
        <v>0</v>
      </c>
      <c r="J58" s="0" t="n">
        <v>2020</v>
      </c>
      <c r="K58" s="23" t="n">
        <v>43831</v>
      </c>
      <c r="L58" s="23" t="n">
        <v>43831</v>
      </c>
      <c r="M58" s="23" t="n">
        <v>43831</v>
      </c>
      <c r="N58" s="23" t="n">
        <v>44196</v>
      </c>
      <c r="O58" s="24" t="s">
        <v>98</v>
      </c>
      <c r="P58" s="24" t="s">
        <v>98</v>
      </c>
      <c r="Q58" s="22" t="s">
        <v>99</v>
      </c>
      <c r="R58" s="24" t="s">
        <v>98</v>
      </c>
      <c r="S58" s="24" t="s">
        <v>106</v>
      </c>
      <c r="T58" s="24" t="s">
        <v>98</v>
      </c>
      <c r="U58" s="24" t="s">
        <v>98</v>
      </c>
      <c r="V58" s="24" t="s">
        <v>98</v>
      </c>
      <c r="W58" s="24" t="s">
        <v>98</v>
      </c>
      <c r="X58" s="24" t="s">
        <v>98</v>
      </c>
      <c r="Y58" s="22" t="n">
        <v>500000</v>
      </c>
      <c r="Z58" s="23" t="n">
        <f aca="false">DATE(YEAR(M58)+1,MONTH(M58),DAY(M58))</f>
        <v>44197</v>
      </c>
      <c r="AA58" s="25" t="n">
        <f aca="false">IF(N58&lt;=Z58, VLOOKUP(DATEDIF(M58,N58,"m"),Parameters!$L$2:$M$6,2,1), 0)</f>
        <v>1</v>
      </c>
      <c r="AB58" s="0" t="n">
        <f aca="false">IF(D58="Trong nước", DATEDIF(DATE(YEAR(K58),MONTH(K58),1),DATE(YEAR(L58),MONTH(L58),1),"m"), DATEDIF(DATE(J58,1,1),DATE(YEAR(L58),MONTH(L58),1),"m"))</f>
        <v>0</v>
      </c>
      <c r="AC58" s="0" t="str">
        <f aca="false">VLOOKUP(AB58,Parameters!$A$2:$B$6,2,1)</f>
        <v>&lt;6</v>
      </c>
      <c r="AD58" s="26" t="n">
        <v>1</v>
      </c>
      <c r="AE58" s="27" t="n">
        <f aca="false">IF(G58&lt;=$AE$2,INDEX('Bieu phi VCX'!$D$8:$H$33,MATCH(C58,'Bieu phi VCX'!$A$8:$A$33,0),MATCH(AC58,'Bieu phi VCX'!$D$7:$H$7,)),INDEX('Bieu phi VCX'!$I$8:$M$33,MATCH(C58,'Bieu phi VCX'!$A$8:$A$33,0),MATCH(AC58,'Bieu phi VCX'!$I$7:$M$7,)))</f>
        <v>0.025</v>
      </c>
      <c r="AF58" s="27" t="n">
        <f aca="false">IF(O58="Y",$AF$2,0)</f>
        <v>0</v>
      </c>
      <c r="AG58" s="27" t="n">
        <f aca="false">IF(P58="Y", INDEX('Bieu phi VCX'!$P$8:$T$31,MATCH(C58,'Bieu phi VCX'!$A$8:$A$33,0),MATCH(AC58,'Bieu phi VCX'!$P$7:$T$7,0)), 0)</f>
        <v>0</v>
      </c>
      <c r="AH58" s="22" t="n">
        <f aca="false">VLOOKUP(Q58,Parameters!$F$2:$G$5,2,0)</f>
        <v>0</v>
      </c>
      <c r="AI58" s="27" t="n">
        <f aca="false">IF(R58="Y", INDEX('Bieu phi VCX'!$V$8:$Z$31,MATCH(C58,'Bieu phi VCX'!$A$8:$A$33,0),MATCH(AC58,'Bieu phi VCX'!$V$7:$Z$7,0)),0)</f>
        <v>0</v>
      </c>
      <c r="AJ58" s="27" t="n">
        <f aca="false">IF(S58="Y",INDEX('Bieu phi VCX'!$AG$8:$AI$31,MATCH(C58,'Bieu phi VCX'!$A$8:$A$33,0),MATCH(VLOOKUP(I58,Parameters!$I$2:$J$4,2),'Bieu phi VCX'!$AG$7:$AI$7,0))-AE58, 0)</f>
        <v>0.025</v>
      </c>
      <c r="AK58" s="0" t="n">
        <f aca="false">IF(T58="Y",$AK$2,1)</f>
        <v>1</v>
      </c>
      <c r="AL58" s="27" t="n">
        <f aca="false">IF(U58="Y", INDEX('Bieu phi VCX'!$AB$8:$AB$33,MATCH(C58,'Bieu phi VCX'!$A$8:$A$33,0),0),0)</f>
        <v>0</v>
      </c>
      <c r="AM58" s="27" t="n">
        <f aca="false">IF(V58="Y",IF(AB58&lt;120,IF(OR(C58='Bieu phi VCX'!$A$24,C58='Bieu phi VCX'!$A$25,C58='Bieu phi VCX'!$A$27),0.2%,IF(OR(AND(OR(E58="SEDAN",E58="HATCHBACK"),G58&gt;$AM$2),AND(OR(E58="SEDAN",E58="HATCHBACK"),F58="GERMANY")),INDEX('Bieu phi VCX'!$AC$8:$AC$33,MATCH(C58,'Bieu phi VCX'!$A$8:$A$33,0),0),INDEX('Bieu phi VCX'!$AD$8:$AD$33,MATCH(C58,'Bieu phi VCX'!$A$8:$A$33,0),0))),"NA"),0)</f>
        <v>0</v>
      </c>
      <c r="AN58" s="28" t="n">
        <f aca="false">IF(X58="Y",$AN$2,0)</f>
        <v>0</v>
      </c>
      <c r="AO58" s="29" t="n">
        <f aca="false">IF(W58="Y",IF(N58-M58&gt;$AO$2,1.5%*15/365,1.5%*(N58-M58)/365),0)</f>
        <v>0</v>
      </c>
      <c r="AP58" s="30" t="n">
        <f aca="false">IF(N58&lt;=Z58,VLOOKUP(DATEDIF(M58,N58,"m"),Parameters!$L$2:$M$6,2,1),(DATEDIF(M58,N58,"m")+1)/12)</f>
        <v>1</v>
      </c>
      <c r="AQ58" s="31" t="n">
        <f aca="false">(AK58*(SUM(AE58,AF58,AG58,AI58,AJ58,AL58,AM58,AN58)*H58+AH58)+AO58*H58)*AP58</f>
        <v>20000000</v>
      </c>
    </row>
    <row r="59" customFormat="false" ht="15" hidden="false" customHeight="false" outlineLevel="0" collapsed="false">
      <c r="A59" s="20"/>
      <c r="B59" s="20" t="s">
        <v>112</v>
      </c>
      <c r="C59" s="21" t="s">
        <v>118</v>
      </c>
      <c r="D59" s="21" t="s">
        <v>95</v>
      </c>
      <c r="E59" s="21" t="s">
        <v>96</v>
      </c>
      <c r="F59" s="21" t="s">
        <v>97</v>
      </c>
      <c r="G59" s="22" t="n">
        <v>400000000</v>
      </c>
      <c r="H59" s="22" t="n">
        <v>400000000</v>
      </c>
      <c r="I59" s="22" t="n">
        <v>0</v>
      </c>
      <c r="J59" s="0" t="n">
        <v>2020</v>
      </c>
      <c r="K59" s="23" t="n">
        <v>43831</v>
      </c>
      <c r="L59" s="23" t="n">
        <v>43831</v>
      </c>
      <c r="M59" s="23" t="n">
        <v>43831</v>
      </c>
      <c r="N59" s="23" t="n">
        <v>44196</v>
      </c>
      <c r="O59" s="24" t="s">
        <v>98</v>
      </c>
      <c r="P59" s="24" t="s">
        <v>98</v>
      </c>
      <c r="Q59" s="22" t="s">
        <v>99</v>
      </c>
      <c r="R59" s="24" t="s">
        <v>98</v>
      </c>
      <c r="S59" s="24" t="s">
        <v>98</v>
      </c>
      <c r="T59" s="24" t="s">
        <v>106</v>
      </c>
      <c r="U59" s="24" t="s">
        <v>98</v>
      </c>
      <c r="V59" s="24" t="s">
        <v>98</v>
      </c>
      <c r="W59" s="24" t="s">
        <v>98</v>
      </c>
      <c r="X59" s="24" t="s">
        <v>98</v>
      </c>
      <c r="Y59" s="22" t="n">
        <v>500000</v>
      </c>
      <c r="Z59" s="23" t="n">
        <f aca="false">DATE(YEAR(M59)+1,MONTH(M59),DAY(M59))</f>
        <v>44197</v>
      </c>
      <c r="AA59" s="25" t="n">
        <f aca="false">IF(N59&lt;=Z59, VLOOKUP(DATEDIF(M59,N59,"m"),Parameters!$L$2:$M$6,2,1), 0)</f>
        <v>1</v>
      </c>
      <c r="AB59" s="0" t="n">
        <f aca="false">IF(D59="Trong nước", DATEDIF(DATE(YEAR(K59),MONTH(K59),1),DATE(YEAR(L59),MONTH(L59),1),"m"), DATEDIF(DATE(J59,1,1),DATE(YEAR(L59),MONTH(L59),1),"m"))</f>
        <v>0</v>
      </c>
      <c r="AC59" s="0" t="str">
        <f aca="false">VLOOKUP(AB59,Parameters!$A$2:$B$6,2,1)</f>
        <v>&lt;6</v>
      </c>
      <c r="AD59" s="26" t="n">
        <v>1</v>
      </c>
      <c r="AE59" s="27" t="n">
        <f aca="false">IF(G59&lt;=$AE$2,INDEX('Bieu phi VCX'!$D$8:$H$33,MATCH(C59,'Bieu phi VCX'!$A$8:$A$33,0),MATCH(AC59,'Bieu phi VCX'!$D$7:$H$7,)),INDEX('Bieu phi VCX'!$I$8:$M$33,MATCH(C59,'Bieu phi VCX'!$A$8:$A$33,0),MATCH(AC59,'Bieu phi VCX'!$I$7:$M$7,)))</f>
        <v>0.025</v>
      </c>
      <c r="AF59" s="27" t="n">
        <f aca="false">IF(O59="Y",$AF$2,0)</f>
        <v>0</v>
      </c>
      <c r="AG59" s="27" t="n">
        <f aca="false">IF(P59="Y", INDEX('Bieu phi VCX'!$P$8:$T$31,MATCH(C59,'Bieu phi VCX'!$A$8:$A$33,0),MATCH(AC59,'Bieu phi VCX'!$P$7:$T$7,0)), 0)</f>
        <v>0</v>
      </c>
      <c r="AH59" s="22" t="n">
        <f aca="false">VLOOKUP(Q59,Parameters!$F$2:$G$5,2,0)</f>
        <v>0</v>
      </c>
      <c r="AI59" s="27" t="n">
        <f aca="false">IF(R59="Y", INDEX('Bieu phi VCX'!$V$8:$Z$31,MATCH(C59,'Bieu phi VCX'!$A$8:$A$33,0),MATCH(AC59,'Bieu phi VCX'!$V$7:$Z$7,0)),0)</f>
        <v>0</v>
      </c>
      <c r="AJ59" s="27" t="n">
        <f aca="false">IF(S59="Y",INDEX('Bieu phi VCX'!$AG$8:$AI$31,MATCH(C59,'Bieu phi VCX'!$A$8:$A$33,0),MATCH(VLOOKUP(I59,Parameters!$I$2:$J$4,2),'Bieu phi VCX'!$AG$7:$AI$7,0))-AE59, 0)</f>
        <v>0</v>
      </c>
      <c r="AK59" s="0" t="n">
        <f aca="false">IF(T59="Y",$AK$2,1)</f>
        <v>1.5</v>
      </c>
      <c r="AL59" s="27" t="n">
        <f aca="false">IF(U59="Y", INDEX('Bieu phi VCX'!$AB$8:$AB$33,MATCH(C59,'Bieu phi VCX'!$A$8:$A$33,0),0),0)</f>
        <v>0</v>
      </c>
      <c r="AM59" s="27" t="n">
        <f aca="false">IF(V59="Y",IF(AB59&lt;120,IF(OR(C59='Bieu phi VCX'!$A$24,C59='Bieu phi VCX'!$A$25,C59='Bieu phi VCX'!$A$27),0.2%,IF(OR(AND(OR(E59="SEDAN",E59="HATCHBACK"),G59&gt;$AM$2),AND(OR(E59="SEDAN",E59="HATCHBACK"),F59="GERMANY")),INDEX('Bieu phi VCX'!$AC$8:$AC$33,MATCH(C59,'Bieu phi VCX'!$A$8:$A$33,0),0),INDEX('Bieu phi VCX'!$AD$8:$AD$33,MATCH(C59,'Bieu phi VCX'!$A$8:$A$33,0),0))),"NA"),0)</f>
        <v>0</v>
      </c>
      <c r="AN59" s="28" t="n">
        <f aca="false">IF(X59="Y",$AN$2,0)</f>
        <v>0</v>
      </c>
      <c r="AO59" s="29" t="n">
        <f aca="false">IF(W59="Y",IF(N59-M59&gt;$AO$2,1.5%*15/365,1.5%*(N59-M59)/365),0)</f>
        <v>0</v>
      </c>
      <c r="AP59" s="30" t="n">
        <f aca="false">IF(N59&lt;=Z59,VLOOKUP(DATEDIF(M59,N59,"m"),Parameters!$L$2:$M$6,2,1),(DATEDIF(M59,N59,"m")+1)/12)</f>
        <v>1</v>
      </c>
      <c r="AQ59" s="31" t="n">
        <f aca="false">(AK59*(SUM(AE59,AF59,AG59,AI59,AJ59,AL59,AM59,AN59)*H59+AH59)+AO59*H59)*AP59</f>
        <v>15000000</v>
      </c>
    </row>
    <row r="60" customFormat="false" ht="15" hidden="false" customHeight="false" outlineLevel="0" collapsed="false">
      <c r="A60" s="20"/>
      <c r="B60" s="20" t="s">
        <v>113</v>
      </c>
      <c r="C60" s="21" t="s">
        <v>118</v>
      </c>
      <c r="D60" s="21" t="s">
        <v>95</v>
      </c>
      <c r="E60" s="21" t="s">
        <v>96</v>
      </c>
      <c r="F60" s="21" t="s">
        <v>97</v>
      </c>
      <c r="G60" s="22" t="n">
        <v>400000000</v>
      </c>
      <c r="H60" s="22" t="n">
        <v>400000000</v>
      </c>
      <c r="I60" s="22" t="n">
        <v>0</v>
      </c>
      <c r="J60" s="0" t="n">
        <v>2020</v>
      </c>
      <c r="K60" s="23" t="n">
        <v>43831</v>
      </c>
      <c r="L60" s="23" t="n">
        <v>43831</v>
      </c>
      <c r="M60" s="23" t="n">
        <v>43831</v>
      </c>
      <c r="N60" s="23" t="n">
        <v>44196</v>
      </c>
      <c r="O60" s="24" t="s">
        <v>98</v>
      </c>
      <c r="P60" s="24" t="s">
        <v>98</v>
      </c>
      <c r="Q60" s="22" t="s">
        <v>99</v>
      </c>
      <c r="R60" s="24" t="s">
        <v>98</v>
      </c>
      <c r="S60" s="24" t="s">
        <v>98</v>
      </c>
      <c r="T60" s="24" t="s">
        <v>98</v>
      </c>
      <c r="U60" s="24" t="s">
        <v>106</v>
      </c>
      <c r="V60" s="24" t="s">
        <v>98</v>
      </c>
      <c r="W60" s="24" t="s">
        <v>98</v>
      </c>
      <c r="X60" s="24" t="s">
        <v>98</v>
      </c>
      <c r="Y60" s="22" t="n">
        <v>500000</v>
      </c>
      <c r="Z60" s="23" t="n">
        <f aca="false">DATE(YEAR(M60)+1,MONTH(M60),DAY(M60))</f>
        <v>44197</v>
      </c>
      <c r="AA60" s="25" t="n">
        <f aca="false">IF(N60&lt;=Z60, VLOOKUP(DATEDIF(M60,N60,"m"),Parameters!$L$2:$M$6,2,1), 0)</f>
        <v>1</v>
      </c>
      <c r="AB60" s="0" t="n">
        <f aca="false">IF(D60="Trong nước", DATEDIF(DATE(YEAR(K60),MONTH(K60),1),DATE(YEAR(L60),MONTH(L60),1),"m"), DATEDIF(DATE(J60,1,1),DATE(YEAR(L60),MONTH(L60),1),"m"))</f>
        <v>0</v>
      </c>
      <c r="AC60" s="0" t="str">
        <f aca="false">VLOOKUP(AB60,Parameters!$A$2:$B$6,2,1)</f>
        <v>&lt;6</v>
      </c>
      <c r="AD60" s="26" t="n">
        <v>1</v>
      </c>
      <c r="AE60" s="27" t="n">
        <f aca="false">IF(G60&lt;=$AE$2,INDEX('Bieu phi VCX'!$D$8:$H$33,MATCH(C60,'Bieu phi VCX'!$A$8:$A$33,0),MATCH(AC60,'Bieu phi VCX'!$D$7:$H$7,)),INDEX('Bieu phi VCX'!$I$8:$M$33,MATCH(C60,'Bieu phi VCX'!$A$8:$A$33,0),MATCH(AC60,'Bieu phi VCX'!$I$7:$M$7,)))</f>
        <v>0.025</v>
      </c>
      <c r="AF60" s="27" t="n">
        <f aca="false">IF(O60="Y",$AF$2,0)</f>
        <v>0</v>
      </c>
      <c r="AG60" s="27" t="n">
        <f aca="false">IF(P60="Y", INDEX('Bieu phi VCX'!$P$8:$T$31,MATCH(C60,'Bieu phi VCX'!$A$8:$A$33,0),MATCH(AC60,'Bieu phi VCX'!$P$7:$T$7,0)), 0)</f>
        <v>0</v>
      </c>
      <c r="AH60" s="22" t="n">
        <f aca="false">VLOOKUP(Q60,Parameters!$F$2:$G$5,2,0)</f>
        <v>0</v>
      </c>
      <c r="AI60" s="27" t="n">
        <f aca="false">IF(R60="Y", INDEX('Bieu phi VCX'!$V$8:$Z$31,MATCH(C60,'Bieu phi VCX'!$A$8:$A$33,0),MATCH(AC60,'Bieu phi VCX'!$V$7:$Z$7,0)),0)</f>
        <v>0</v>
      </c>
      <c r="AJ60" s="27" t="n">
        <f aca="false">IF(S60="Y",INDEX('Bieu phi VCX'!$AG$8:$AI$31,MATCH(C60,'Bieu phi VCX'!$A$8:$A$33,0),MATCH(VLOOKUP(I60,Parameters!$I$2:$J$4,2),'Bieu phi VCX'!$AG$7:$AI$7,0))-AE60, 0)</f>
        <v>0</v>
      </c>
      <c r="AK60" s="0" t="n">
        <f aca="false">IF(T60="Y",$AK$2,1)</f>
        <v>1</v>
      </c>
      <c r="AL60" s="27" t="n">
        <f aca="false">IF(U60="Y", INDEX('Bieu phi VCX'!$AB$8:$AB$33,MATCH(C60,'Bieu phi VCX'!$A$8:$A$33,0),0),0)</f>
        <v>0.0025</v>
      </c>
      <c r="AM60" s="27" t="n">
        <f aca="false">IF(V60="Y",IF(AB60&lt;120,IF(OR(C60='Bieu phi VCX'!$A$24,C60='Bieu phi VCX'!$A$25,C60='Bieu phi VCX'!$A$27),0.2%,IF(OR(AND(OR(E60="SEDAN",E60="HATCHBACK"),G60&gt;$AM$2),AND(OR(E60="SEDAN",E60="HATCHBACK"),F60="GERMANY")),INDEX('Bieu phi VCX'!$AC$8:$AC$33,MATCH(C60,'Bieu phi VCX'!$A$8:$A$33,0),0),INDEX('Bieu phi VCX'!$AD$8:$AD$33,MATCH(C60,'Bieu phi VCX'!$A$8:$A$33,0),0))),"NA"),0)</f>
        <v>0</v>
      </c>
      <c r="AN60" s="28" t="n">
        <f aca="false">IF(X60="Y",$AN$2,0)</f>
        <v>0</v>
      </c>
      <c r="AO60" s="29" t="n">
        <f aca="false">IF(W60="Y",IF(N60-M60&gt;$AO$2,1.5%*15/365,1.5%*(N60-M60)/365),0)</f>
        <v>0</v>
      </c>
      <c r="AP60" s="30" t="n">
        <f aca="false">IF(N60&lt;=Z60,VLOOKUP(DATEDIF(M60,N60,"m"),Parameters!$L$2:$M$6,2,1),(DATEDIF(M60,N60,"m")+1)/12)</f>
        <v>1</v>
      </c>
      <c r="AQ60" s="31" t="n">
        <f aca="false">(AK60*(SUM(AE60,AF60,AG60,AI60,AJ60,AL60,AM60,AN60)*H60+AH60)+AO60*H60)*AP60</f>
        <v>11000000</v>
      </c>
    </row>
    <row r="61" customFormat="false" ht="15" hidden="false" customHeight="false" outlineLevel="0" collapsed="false">
      <c r="A61" s="20"/>
      <c r="B61" s="20" t="s">
        <v>114</v>
      </c>
      <c r="C61" s="21" t="s">
        <v>118</v>
      </c>
      <c r="D61" s="21" t="s">
        <v>95</v>
      </c>
      <c r="E61" s="21" t="s">
        <v>96</v>
      </c>
      <c r="F61" s="21" t="s">
        <v>97</v>
      </c>
      <c r="G61" s="22" t="n">
        <v>400000000</v>
      </c>
      <c r="H61" s="22" t="n">
        <v>400000000</v>
      </c>
      <c r="I61" s="22" t="n">
        <v>0</v>
      </c>
      <c r="J61" s="0" t="n">
        <v>2020</v>
      </c>
      <c r="K61" s="23" t="n">
        <v>43831</v>
      </c>
      <c r="L61" s="23" t="n">
        <v>43831</v>
      </c>
      <c r="M61" s="23" t="n">
        <v>43831</v>
      </c>
      <c r="N61" s="23" t="n">
        <v>44196</v>
      </c>
      <c r="O61" s="24" t="s">
        <v>98</v>
      </c>
      <c r="P61" s="24" t="s">
        <v>98</v>
      </c>
      <c r="Q61" s="22" t="s">
        <v>99</v>
      </c>
      <c r="R61" s="24" t="s">
        <v>98</v>
      </c>
      <c r="S61" s="24" t="s">
        <v>98</v>
      </c>
      <c r="T61" s="24" t="s">
        <v>98</v>
      </c>
      <c r="U61" s="24" t="s">
        <v>98</v>
      </c>
      <c r="V61" s="24" t="s">
        <v>106</v>
      </c>
      <c r="W61" s="24" t="s">
        <v>98</v>
      </c>
      <c r="X61" s="24" t="s">
        <v>98</v>
      </c>
      <c r="Y61" s="22" t="n">
        <v>500000</v>
      </c>
      <c r="Z61" s="23" t="n">
        <f aca="false">DATE(YEAR(M61)+1,MONTH(M61),DAY(M61))</f>
        <v>44197</v>
      </c>
      <c r="AA61" s="25" t="n">
        <f aca="false">IF(N61&lt;=Z61, VLOOKUP(DATEDIF(M61,N61,"m"),Parameters!$L$2:$M$6,2,1), 0)</f>
        <v>1</v>
      </c>
      <c r="AB61" s="0" t="n">
        <f aca="false">IF(D61="Trong nước", DATEDIF(DATE(YEAR(K61),MONTH(K61),1),DATE(YEAR(L61),MONTH(L61),1),"m"), DATEDIF(DATE(J61,1,1),DATE(YEAR(L61),MONTH(L61),1),"m"))</f>
        <v>0</v>
      </c>
      <c r="AC61" s="0" t="str">
        <f aca="false">VLOOKUP(AB61,Parameters!$A$2:$B$6,2,1)</f>
        <v>&lt;6</v>
      </c>
      <c r="AD61" s="26" t="n">
        <v>1</v>
      </c>
      <c r="AE61" s="27" t="n">
        <f aca="false">IF(G61&lt;=$AE$2,INDEX('Bieu phi VCX'!$D$8:$H$33,MATCH(C61,'Bieu phi VCX'!$A$8:$A$33,0),MATCH(AC61,'Bieu phi VCX'!$D$7:$H$7,)),INDEX('Bieu phi VCX'!$I$8:$M$33,MATCH(C61,'Bieu phi VCX'!$A$8:$A$33,0),MATCH(AC61,'Bieu phi VCX'!$I$7:$M$7,)))</f>
        <v>0.025</v>
      </c>
      <c r="AF61" s="27" t="n">
        <f aca="false">IF(O61="Y",$AF$2,0)</f>
        <v>0</v>
      </c>
      <c r="AG61" s="27" t="n">
        <f aca="false">IF(P61="Y", INDEX('Bieu phi VCX'!$P$8:$T$31,MATCH(C61,'Bieu phi VCX'!$A$8:$A$33,0),MATCH(AC61,'Bieu phi VCX'!$P$7:$T$7,0)), 0)</f>
        <v>0</v>
      </c>
      <c r="AH61" s="22" t="n">
        <f aca="false">VLOOKUP(Q61,Parameters!$F$2:$G$5,2,0)</f>
        <v>0</v>
      </c>
      <c r="AI61" s="27" t="n">
        <f aca="false">IF(R61="Y", INDEX('Bieu phi VCX'!$V$8:$Z$31,MATCH(C61,'Bieu phi VCX'!$A$8:$A$33,0),MATCH(AC61,'Bieu phi VCX'!$V$7:$Z$7,0)),0)</f>
        <v>0</v>
      </c>
      <c r="AJ61" s="27" t="n">
        <f aca="false">IF(S61="Y",INDEX('Bieu phi VCX'!$AG$8:$AI$31,MATCH(C61,'Bieu phi VCX'!$A$8:$A$33,0),MATCH(VLOOKUP(I61,Parameters!$I$2:$J$4,2),'Bieu phi VCX'!$AG$7:$AI$7,0))-AE61, 0)</f>
        <v>0</v>
      </c>
      <c r="AK61" s="0" t="n">
        <f aca="false">IF(T61="Y",$AK$2,1)</f>
        <v>1</v>
      </c>
      <c r="AL61" s="27" t="n">
        <f aca="false">IF(U61="Y", INDEX('Bieu phi VCX'!$AB$8:$AB$33,MATCH(C61,'Bieu phi VCX'!$A$8:$A$33,0),0),0)</f>
        <v>0</v>
      </c>
      <c r="AM61" s="27" t="n">
        <f aca="false">IF(V61="Y",IF(AB61&lt;120,IF(OR(C61='Bieu phi VCX'!$A$24,C61='Bieu phi VCX'!$A$25,C61='Bieu phi VCX'!$A$27),0.2%,IF(OR(AND(OR(E61="SEDAN",E61="HATCHBACK"),G61&gt;$AM$2),AND(OR(E61="SEDAN",E61="HATCHBACK"),F61="GERMANY")),INDEX('Bieu phi VCX'!$AC$8:$AC$33,MATCH(C61,'Bieu phi VCX'!$A$8:$A$33,0),0),INDEX('Bieu phi VCX'!$AD$8:$AD$33,MATCH(C61,'Bieu phi VCX'!$A$8:$A$33,0),0))),"NA"),0)</f>
        <v>0.0005</v>
      </c>
      <c r="AN61" s="28" t="n">
        <f aca="false">IF(X61="Y",$AN$2,0)</f>
        <v>0</v>
      </c>
      <c r="AO61" s="29" t="n">
        <f aca="false">IF(W61="Y",IF(N61-M61&gt;$AO$2,1.5%*15/365,1.5%*(N61-M61)/365),0)</f>
        <v>0</v>
      </c>
      <c r="AP61" s="30" t="n">
        <f aca="false">IF(N61&lt;=Z61,VLOOKUP(DATEDIF(M61,N61,"m"),Parameters!$L$2:$M$6,2,1),(DATEDIF(M61,N61,"m")+1)/12)</f>
        <v>1</v>
      </c>
      <c r="AQ61" s="31" t="n">
        <f aca="false">(AK61*(SUM(AE61,AF61,AG61,AI61,AJ61,AL61,AM61,AN61)*H61+AH61)+AO61*H61)*AP61</f>
        <v>10200000</v>
      </c>
    </row>
    <row r="62" customFormat="false" ht="15" hidden="false" customHeight="false" outlineLevel="0" collapsed="false">
      <c r="A62" s="20"/>
      <c r="B62" s="20" t="s">
        <v>115</v>
      </c>
      <c r="C62" s="21" t="s">
        <v>118</v>
      </c>
      <c r="D62" s="21" t="s">
        <v>95</v>
      </c>
      <c r="E62" s="21" t="s">
        <v>96</v>
      </c>
      <c r="F62" s="21" t="s">
        <v>97</v>
      </c>
      <c r="G62" s="22" t="n">
        <v>400000000</v>
      </c>
      <c r="H62" s="22" t="n">
        <v>400000000</v>
      </c>
      <c r="I62" s="22" t="n">
        <v>0</v>
      </c>
      <c r="J62" s="0" t="n">
        <v>2020</v>
      </c>
      <c r="K62" s="23" t="n">
        <v>43831</v>
      </c>
      <c r="L62" s="23" t="n">
        <v>43831</v>
      </c>
      <c r="M62" s="23" t="n">
        <v>43831</v>
      </c>
      <c r="N62" s="23" t="n">
        <v>44196</v>
      </c>
      <c r="O62" s="24" t="s">
        <v>98</v>
      </c>
      <c r="P62" s="24" t="s">
        <v>98</v>
      </c>
      <c r="Q62" s="22" t="s">
        <v>99</v>
      </c>
      <c r="R62" s="24" t="s">
        <v>98</v>
      </c>
      <c r="S62" s="24" t="s">
        <v>98</v>
      </c>
      <c r="T62" s="24" t="s">
        <v>98</v>
      </c>
      <c r="U62" s="24" t="s">
        <v>98</v>
      </c>
      <c r="V62" s="24" t="s">
        <v>98</v>
      </c>
      <c r="W62" s="24" t="s">
        <v>106</v>
      </c>
      <c r="X62" s="24" t="s">
        <v>98</v>
      </c>
      <c r="Y62" s="22" t="n">
        <v>500000</v>
      </c>
      <c r="Z62" s="23" t="n">
        <f aca="false">DATE(YEAR(M62)+1,MONTH(M62),DAY(M62))</f>
        <v>44197</v>
      </c>
      <c r="AA62" s="25" t="n">
        <f aca="false">IF(N62&lt;=Z62, VLOOKUP(DATEDIF(M62,N62,"m"),Parameters!$L$2:$M$6,2,1), 0)</f>
        <v>1</v>
      </c>
      <c r="AB62" s="0" t="n">
        <f aca="false">IF(D62="Trong nước", DATEDIF(DATE(YEAR(K62),MONTH(K62),1),DATE(YEAR(L62),MONTH(L62),1),"m"), DATEDIF(DATE(J62,1,1),DATE(YEAR(L62),MONTH(L62),1),"m"))</f>
        <v>0</v>
      </c>
      <c r="AC62" s="0" t="str">
        <f aca="false">VLOOKUP(AB62,Parameters!$A$2:$B$6,2,1)</f>
        <v>&lt;6</v>
      </c>
      <c r="AD62" s="26" t="n">
        <v>1</v>
      </c>
      <c r="AE62" s="27" t="n">
        <f aca="false">IF(G62&lt;=$AE$2,INDEX('Bieu phi VCX'!$D$8:$H$33,MATCH(C62,'Bieu phi VCX'!$A$8:$A$33,0),MATCH(AC62,'Bieu phi VCX'!$D$7:$H$7,)),INDEX('Bieu phi VCX'!$I$8:$M$33,MATCH(C62,'Bieu phi VCX'!$A$8:$A$33,0),MATCH(AC62,'Bieu phi VCX'!$I$7:$M$7,)))</f>
        <v>0.025</v>
      </c>
      <c r="AF62" s="27" t="n">
        <f aca="false">IF(O62="Y",$AF$2,0)</f>
        <v>0</v>
      </c>
      <c r="AG62" s="27" t="n">
        <f aca="false">IF(P62="Y", INDEX('Bieu phi VCX'!$P$8:$T$31,MATCH(C62,'Bieu phi VCX'!$A$8:$A$33,0),MATCH(AC62,'Bieu phi VCX'!$P$7:$T$7,0)), 0)</f>
        <v>0</v>
      </c>
      <c r="AH62" s="22" t="n">
        <f aca="false">VLOOKUP(Q62,Parameters!$F$2:$G$5,2,0)</f>
        <v>0</v>
      </c>
      <c r="AI62" s="27" t="n">
        <f aca="false">IF(R62="Y", INDEX('Bieu phi VCX'!$V$8:$Z$31,MATCH(C62,'Bieu phi VCX'!$A$8:$A$33,0),MATCH(AC62,'Bieu phi VCX'!$V$7:$Z$7,0)),0)</f>
        <v>0</v>
      </c>
      <c r="AJ62" s="27" t="n">
        <f aca="false">IF(S62="Y",INDEX('Bieu phi VCX'!$AG$8:$AI$31,MATCH(C62,'Bieu phi VCX'!$A$8:$A$33,0),MATCH(VLOOKUP(I62,Parameters!$I$2:$J$4,2),'Bieu phi VCX'!$AG$7:$AI$7,0))-AE62, 0)</f>
        <v>0</v>
      </c>
      <c r="AK62" s="0" t="n">
        <f aca="false">IF(T62="Y",$AK$2,1)</f>
        <v>1</v>
      </c>
      <c r="AL62" s="27" t="n">
        <f aca="false">IF(U62="Y", INDEX('Bieu phi VCX'!$AB$8:$AB$33,MATCH(C62,'Bieu phi VCX'!$A$8:$A$33,0),0),0)</f>
        <v>0</v>
      </c>
      <c r="AM62" s="27" t="n">
        <f aca="false">IF(V62="Y",IF(AB62&lt;120,IF(OR(C62='Bieu phi VCX'!$A$24,C62='Bieu phi VCX'!$A$25,C62='Bieu phi VCX'!$A$27),0.2%,IF(OR(AND(OR(E62="SEDAN",E62="HATCHBACK"),G62&gt;$AM$2),AND(OR(E62="SEDAN",E62="HATCHBACK"),F62="GERMANY")),INDEX('Bieu phi VCX'!$AC$8:$AC$33,MATCH(C62,'Bieu phi VCX'!$A$8:$A$33,0),0),INDEX('Bieu phi VCX'!$AD$8:$AD$33,MATCH(C62,'Bieu phi VCX'!$A$8:$A$33,0),0))),"NA"),0)</f>
        <v>0</v>
      </c>
      <c r="AN62" s="28" t="n">
        <f aca="false">IF(X62="Y",$AN$2,0)</f>
        <v>0</v>
      </c>
      <c r="AO62" s="29" t="n">
        <f aca="false">IF(W62="Y",IF(N62-M62&gt;$AO$2,1.5%*15/365,1.5%*(N62-M62)/365),0)</f>
        <v>0.000616438356164384</v>
      </c>
      <c r="AP62" s="30" t="n">
        <f aca="false">IF(N62&lt;=Z62,VLOOKUP(DATEDIF(M62,N62,"m"),Parameters!$L$2:$M$6,2,1),(DATEDIF(M62,N62,"m")+1)/12)</f>
        <v>1</v>
      </c>
      <c r="AQ62" s="31" t="n">
        <f aca="false">(AK62*(SUM(AE62,AF62,AG62,AI62,AJ62,AL62,AM62,AN62)*H62+AH62)+AO62*H62)*AP62</f>
        <v>10246575.3424658</v>
      </c>
    </row>
    <row r="63" customFormat="false" ht="15" hidden="false" customHeight="false" outlineLevel="0" collapsed="false">
      <c r="A63" s="20"/>
      <c r="B63" s="20" t="s">
        <v>116</v>
      </c>
      <c r="C63" s="21" t="s">
        <v>118</v>
      </c>
      <c r="D63" s="21" t="s">
        <v>95</v>
      </c>
      <c r="E63" s="21" t="s">
        <v>96</v>
      </c>
      <c r="F63" s="21" t="s">
        <v>97</v>
      </c>
      <c r="G63" s="22" t="n">
        <v>400000000</v>
      </c>
      <c r="H63" s="22" t="n">
        <v>400000000</v>
      </c>
      <c r="I63" s="22" t="n">
        <v>0</v>
      </c>
      <c r="J63" s="0" t="n">
        <v>2020</v>
      </c>
      <c r="K63" s="23" t="n">
        <v>43831</v>
      </c>
      <c r="L63" s="23" t="n">
        <v>43831</v>
      </c>
      <c r="M63" s="23" t="n">
        <v>43831</v>
      </c>
      <c r="N63" s="23" t="n">
        <v>44196</v>
      </c>
      <c r="O63" s="24" t="s">
        <v>98</v>
      </c>
      <c r="P63" s="24" t="s">
        <v>98</v>
      </c>
      <c r="Q63" s="22" t="s">
        <v>99</v>
      </c>
      <c r="R63" s="24" t="s">
        <v>98</v>
      </c>
      <c r="S63" s="24" t="s">
        <v>98</v>
      </c>
      <c r="T63" s="24" t="s">
        <v>98</v>
      </c>
      <c r="U63" s="24" t="s">
        <v>98</v>
      </c>
      <c r="V63" s="24" t="s">
        <v>98</v>
      </c>
      <c r="W63" s="24" t="s">
        <v>98</v>
      </c>
      <c r="X63" s="24" t="s">
        <v>106</v>
      </c>
      <c r="Y63" s="22" t="n">
        <v>500000</v>
      </c>
      <c r="Z63" s="23" t="n">
        <f aca="false">DATE(YEAR(M63)+1,MONTH(M63),DAY(M63))</f>
        <v>44197</v>
      </c>
      <c r="AA63" s="25" t="n">
        <f aca="false">IF(N63&lt;=Z63, VLOOKUP(DATEDIF(M63,N63,"m"),Parameters!$L$2:$M$6,2,1), 0)</f>
        <v>1</v>
      </c>
      <c r="AB63" s="0" t="n">
        <f aca="false">IF(D63="Trong nước", DATEDIF(DATE(YEAR(K63),MONTH(K63),1),DATE(YEAR(L63),MONTH(L63),1),"m"), DATEDIF(DATE(J63,1,1),DATE(YEAR(L63),MONTH(L63),1),"m"))</f>
        <v>0</v>
      </c>
      <c r="AC63" s="0" t="str">
        <f aca="false">VLOOKUP(AB63,Parameters!$A$2:$B$6,2,1)</f>
        <v>&lt;6</v>
      </c>
      <c r="AD63" s="26" t="n">
        <v>1</v>
      </c>
      <c r="AE63" s="27" t="n">
        <f aca="false">IF(G63&lt;=$AE$2,INDEX('Bieu phi VCX'!$D$8:$H$33,MATCH(C63,'Bieu phi VCX'!$A$8:$A$33,0),MATCH(AC63,'Bieu phi VCX'!$D$7:$H$7,)),INDEX('Bieu phi VCX'!$I$8:$M$33,MATCH(C63,'Bieu phi VCX'!$A$8:$A$33,0),MATCH(AC63,'Bieu phi VCX'!$I$7:$M$7,)))</f>
        <v>0.025</v>
      </c>
      <c r="AF63" s="27" t="n">
        <f aca="false">IF(O63="Y",$AF$2,0)</f>
        <v>0</v>
      </c>
      <c r="AG63" s="27" t="n">
        <f aca="false">IF(P63="Y", INDEX('Bieu phi VCX'!$P$8:$T$31,MATCH(C63,'Bieu phi VCX'!$A$8:$A$33,0),MATCH(AC63,'Bieu phi VCX'!$P$7:$T$7,0)), 0)</f>
        <v>0</v>
      </c>
      <c r="AH63" s="22" t="n">
        <f aca="false">VLOOKUP(Q63,Parameters!$F$2:$G$5,2,0)</f>
        <v>0</v>
      </c>
      <c r="AI63" s="27" t="n">
        <f aca="false">IF(R63="Y", INDEX('Bieu phi VCX'!$V$8:$Z$31,MATCH(C63,'Bieu phi VCX'!$A$8:$A$33,0),MATCH(AC63,'Bieu phi VCX'!$V$7:$Z$7,0)),0)</f>
        <v>0</v>
      </c>
      <c r="AJ63" s="27" t="n">
        <f aca="false">IF(S63="Y",INDEX('Bieu phi VCX'!$AG$8:$AI$31,MATCH(C63,'Bieu phi VCX'!$A$8:$A$33,0),MATCH(VLOOKUP(I63,Parameters!$I$2:$J$4,2),'Bieu phi VCX'!$AG$7:$AI$7,0))-AE63, 0)</f>
        <v>0</v>
      </c>
      <c r="AK63" s="0" t="n">
        <f aca="false">IF(T63="Y",$AK$2,1)</f>
        <v>1</v>
      </c>
      <c r="AL63" s="27" t="n">
        <f aca="false">IF(U63="Y", INDEX('Bieu phi VCX'!$AB$8:$AB$33,MATCH(C63,'Bieu phi VCX'!$A$8:$A$33,0),0),0)</f>
        <v>0</v>
      </c>
      <c r="AM63" s="27" t="n">
        <f aca="false">IF(V63="Y",IF(AB63&lt;120,IF(OR(C63='Bieu phi VCX'!$A$24,C63='Bieu phi VCX'!$A$25,C63='Bieu phi VCX'!$A$27),0.2%,IF(OR(AND(OR(E63="SEDAN",E63="HATCHBACK"),G63&gt;$AM$2),AND(OR(E63="SEDAN",E63="HATCHBACK"),F63="GERMANY")),INDEX('Bieu phi VCX'!$AC$8:$AC$33,MATCH(C63,'Bieu phi VCX'!$A$8:$A$33,0),0),INDEX('Bieu phi VCX'!$AD$8:$AD$33,MATCH(C63,'Bieu phi VCX'!$A$8:$A$33,0),0))),"NA"),0)</f>
        <v>0</v>
      </c>
      <c r="AN63" s="28" t="n">
        <f aca="false">IF(X63="Y",$AN$2,0)</f>
        <v>0.003</v>
      </c>
      <c r="AO63" s="29" t="n">
        <f aca="false">IF(W63="Y",IF(N63-M63&gt;$AO$2,1.5%*15/365,1.5%*(N63-M63)/365),0)</f>
        <v>0</v>
      </c>
      <c r="AP63" s="30" t="n">
        <f aca="false">IF(N63&lt;=Z63,VLOOKUP(DATEDIF(M63,N63,"m"),Parameters!$L$2:$M$6,2,1),(DATEDIF(M63,N63,"m")+1)/12)</f>
        <v>1</v>
      </c>
      <c r="AQ63" s="31" t="n">
        <f aca="false">(AK63*(SUM(AE63,AF63,AG63,AI63,AJ63,AL63,AM63,AN63)*H63+AH63)+AO63*H63)*AP63</f>
        <v>11200000</v>
      </c>
    </row>
    <row r="64" customFormat="false" ht="15" hidden="false" customHeight="false" outlineLevel="0" collapsed="false">
      <c r="A64" s="20" t="s">
        <v>92</v>
      </c>
      <c r="B64" s="20" t="s">
        <v>93</v>
      </c>
      <c r="C64" s="21" t="s">
        <v>119</v>
      </c>
      <c r="D64" s="21" t="s">
        <v>95</v>
      </c>
      <c r="E64" s="21" t="s">
        <v>120</v>
      </c>
      <c r="F64" s="21" t="s">
        <v>97</v>
      </c>
      <c r="G64" s="22" t="n">
        <v>390000000</v>
      </c>
      <c r="H64" s="22" t="n">
        <v>100000000</v>
      </c>
      <c r="I64" s="22" t="n">
        <v>0</v>
      </c>
      <c r="J64" s="0" t="n">
        <v>2020</v>
      </c>
      <c r="K64" s="23" t="n">
        <v>43831</v>
      </c>
      <c r="L64" s="23" t="n">
        <v>43831</v>
      </c>
      <c r="M64" s="23" t="n">
        <v>43831</v>
      </c>
      <c r="N64" s="23" t="n">
        <v>44196</v>
      </c>
      <c r="O64" s="24" t="s">
        <v>98</v>
      </c>
      <c r="P64" s="24" t="s">
        <v>98</v>
      </c>
      <c r="Q64" s="22" t="s">
        <v>99</v>
      </c>
      <c r="R64" s="24" t="s">
        <v>98</v>
      </c>
      <c r="S64" s="24" t="s">
        <v>98</v>
      </c>
      <c r="T64" s="24" t="s">
        <v>98</v>
      </c>
      <c r="U64" s="24" t="s">
        <v>98</v>
      </c>
      <c r="V64" s="24" t="s">
        <v>98</v>
      </c>
      <c r="W64" s="24" t="s">
        <v>98</v>
      </c>
      <c r="X64" s="24" t="s">
        <v>98</v>
      </c>
      <c r="Y64" s="22" t="n">
        <v>500000</v>
      </c>
      <c r="Z64" s="23" t="n">
        <f aca="false">DATE(YEAR(M64)+1,MONTH(M64),DAY(M64))</f>
        <v>44197</v>
      </c>
      <c r="AA64" s="25" t="n">
        <f aca="false">IF(N64&lt;=Z64, VLOOKUP(DATEDIF(M64,N64,"m"),Parameters!$L$2:$M$6,2,1), 0)</f>
        <v>1</v>
      </c>
      <c r="AB64" s="0" t="n">
        <f aca="false">IF(D64="Trong nước", DATEDIF(DATE(YEAR(K64),MONTH(K64),1),DATE(YEAR(L64),MONTH(L64),1),"m"), DATEDIF(DATE(J64,1,1),DATE(YEAR(L64),MONTH(L64),1),"m"))</f>
        <v>0</v>
      </c>
      <c r="AC64" s="0" t="str">
        <f aca="false">VLOOKUP(AB64,Parameters!$A$2:$B$6,2,1)</f>
        <v>&lt;6</v>
      </c>
      <c r="AD64" s="26" t="n">
        <v>1</v>
      </c>
      <c r="AE64" s="27" t="n">
        <f aca="false">IF(G64&lt;=$AE$2,INDEX('Bieu phi VCX'!$D$8:$H$33,MATCH(C64,'Bieu phi VCX'!$A$8:$A$33,0),MATCH(AC64,'Bieu phi VCX'!$D$7:$H$7,)),INDEX('Bieu phi VCX'!$I$8:$M$33,MATCH(C64,'Bieu phi VCX'!$A$8:$A$33,0),MATCH(AC64,'Bieu phi VCX'!$I$7:$M$7,)))</f>
        <v>0.0175</v>
      </c>
      <c r="AF64" s="27" t="n">
        <f aca="false">IF(O64="Y",$AF$2,0)</f>
        <v>0</v>
      </c>
      <c r="AG64" s="27" t="n">
        <f aca="false">IF(P64="Y", INDEX('Bieu phi VCX'!$P$8:$T$31,MATCH(C64,'Bieu phi VCX'!$A$8:$A$33,0),MATCH(AC64,'Bieu phi VCX'!$P$7:$T$7,0)), 0)</f>
        <v>0</v>
      </c>
      <c r="AH64" s="22" t="n">
        <f aca="false">VLOOKUP(Q64,Parameters!$F$2:$G$5,2,0)</f>
        <v>0</v>
      </c>
      <c r="AI64" s="27" t="n">
        <f aca="false">IF(R64="Y", INDEX('Bieu phi VCX'!$V$8:$Z$31,MATCH(C64,'Bieu phi VCX'!$A$8:$A$33,0),MATCH(AC64,'Bieu phi VCX'!$V$7:$Z$7,0)),0)</f>
        <v>0</v>
      </c>
      <c r="AJ64" s="27" t="n">
        <f aca="false">IF(S64="Y",INDEX('Bieu phi VCX'!$AG$8:$AI$31,MATCH(C64,'Bieu phi VCX'!$A$8:$A$33,0),MATCH(VLOOKUP(I64,Parameters!$I$2:$J$4,2),'Bieu phi VCX'!$AG$7:$AI$7,0))-AE64, 0)</f>
        <v>0</v>
      </c>
      <c r="AK64" s="0" t="n">
        <f aca="false">IF(T64="Y",$AK$2,1)</f>
        <v>1</v>
      </c>
      <c r="AL64" s="27" t="n">
        <f aca="false">IF(U64="Y", INDEX('Bieu phi VCX'!$AB$8:$AB$33,MATCH(C64,'Bieu phi VCX'!$A$8:$A$33,0),0),0)</f>
        <v>0</v>
      </c>
      <c r="AM64" s="27" t="n">
        <f aca="false">IF(V64="Y",IF(AB64&lt;120,IF(OR(C64='Bieu phi VCX'!$A$24,C64='Bieu phi VCX'!$A$25,C64='Bieu phi VCX'!$A$27),0.2%,IF(OR(AND(OR(E64="SEDAN",E64="HATCHBACK"),G64&gt;$AM$2),AND(OR(E64="SEDAN",E64="HATCHBACK"),F64="GERMANY")),INDEX('Bieu phi VCX'!$AC$8:$AC$33,MATCH(C64,'Bieu phi VCX'!$A$8:$A$33,0),0),INDEX('Bieu phi VCX'!$AD$8:$AD$33,MATCH(C64,'Bieu phi VCX'!$A$8:$A$33,0),0))),"NA"),0)</f>
        <v>0</v>
      </c>
      <c r="AN64" s="28" t="n">
        <f aca="false">IF(X64="Y",$AN$2,0)</f>
        <v>0</v>
      </c>
      <c r="AO64" s="29" t="n">
        <f aca="false">IF(W64="Y",IF(N64-M64&gt;$AO$2,1.5%*15/365,1.5%*(N64-M64)/365),0)</f>
        <v>0</v>
      </c>
      <c r="AP64" s="30" t="n">
        <f aca="false">IF(N64&lt;=Z64,VLOOKUP(DATEDIF(M64,N64,"m"),Parameters!$L$2:$M$6,2,1),(DATEDIF(M64,N64,"m")+1)/12)</f>
        <v>1</v>
      </c>
      <c r="AQ64" s="31" t="n">
        <f aca="false">(AK64*(SUM(AE64,AF64,AG64,AI64,AJ64,AL64,AM64,AN64)*H64+AH64)+AO64*H64)*AP64</f>
        <v>1750000</v>
      </c>
    </row>
    <row r="65" customFormat="false" ht="15" hidden="false" customHeight="false" outlineLevel="0" collapsed="false">
      <c r="A65" s="20"/>
      <c r="B65" s="20" t="s">
        <v>100</v>
      </c>
      <c r="C65" s="21" t="s">
        <v>119</v>
      </c>
      <c r="D65" s="21" t="s">
        <v>95</v>
      </c>
      <c r="E65" s="21" t="s">
        <v>120</v>
      </c>
      <c r="F65" s="21" t="s">
        <v>97</v>
      </c>
      <c r="G65" s="22" t="n">
        <v>390000000</v>
      </c>
      <c r="H65" s="22" t="n">
        <v>100000000</v>
      </c>
      <c r="I65" s="22" t="n">
        <v>0</v>
      </c>
      <c r="J65" s="0" t="n">
        <v>2017</v>
      </c>
      <c r="K65" s="23" t="n">
        <v>42736</v>
      </c>
      <c r="L65" s="23" t="n">
        <v>43831</v>
      </c>
      <c r="M65" s="23" t="n">
        <v>43831</v>
      </c>
      <c r="N65" s="23" t="n">
        <v>44196</v>
      </c>
      <c r="O65" s="24" t="s">
        <v>98</v>
      </c>
      <c r="P65" s="24" t="s">
        <v>98</v>
      </c>
      <c r="Q65" s="22" t="s">
        <v>99</v>
      </c>
      <c r="R65" s="24" t="s">
        <v>98</v>
      </c>
      <c r="S65" s="24" t="s">
        <v>98</v>
      </c>
      <c r="T65" s="24" t="s">
        <v>98</v>
      </c>
      <c r="U65" s="24" t="s">
        <v>98</v>
      </c>
      <c r="V65" s="24" t="s">
        <v>98</v>
      </c>
      <c r="W65" s="24" t="s">
        <v>98</v>
      </c>
      <c r="X65" s="24" t="s">
        <v>98</v>
      </c>
      <c r="Y65" s="22" t="n">
        <v>500000</v>
      </c>
      <c r="Z65" s="23" t="n">
        <f aca="false">DATE(YEAR(M65)+1,MONTH(M65),DAY(M65))</f>
        <v>44197</v>
      </c>
      <c r="AA65" s="25" t="n">
        <f aca="false">IF(N65&lt;=Z65, VLOOKUP(DATEDIF(M65,N65,"m"),Parameters!$L$2:$M$6,2,1), 0)</f>
        <v>1</v>
      </c>
      <c r="AB65" s="0" t="n">
        <f aca="false">IF(D65="Trong nước", DATEDIF(DATE(YEAR(K65),MONTH(K65),1),DATE(YEAR(L65),MONTH(L65),1),"m"), DATEDIF(DATE(J65,1,1),DATE(YEAR(L65),MONTH(L65),1),"m"))</f>
        <v>36</v>
      </c>
      <c r="AC65" s="0" t="str">
        <f aca="false">VLOOKUP(AB65,Parameters!$A$2:$B$6,2,1)</f>
        <v>36-72</v>
      </c>
      <c r="AD65" s="26" t="n">
        <v>1</v>
      </c>
      <c r="AE65" s="27" t="n">
        <f aca="false">IF(G65&lt;=$AE$2,INDEX('Bieu phi VCX'!$D$8:$H$33,MATCH(C65,'Bieu phi VCX'!$A$8:$A$33,0),MATCH(AC65,'Bieu phi VCX'!$D$7:$H$7,)),INDEX('Bieu phi VCX'!$I$8:$M$33,MATCH(C65,'Bieu phi VCX'!$A$8:$A$33,0),MATCH(AC65,'Bieu phi VCX'!$I$7:$M$7,)))</f>
        <v>0.02</v>
      </c>
      <c r="AF65" s="27" t="n">
        <f aca="false">IF(O65="Y",$AF$2,0)</f>
        <v>0</v>
      </c>
      <c r="AG65" s="27" t="n">
        <f aca="false">IF(P65="Y", INDEX('Bieu phi VCX'!$P$8:$T$31,MATCH(C65,'Bieu phi VCX'!$A$8:$A$33,0),MATCH(AC65,'Bieu phi VCX'!$P$7:$T$7,0)), 0)</f>
        <v>0</v>
      </c>
      <c r="AH65" s="22" t="n">
        <f aca="false">VLOOKUP(Q65,Parameters!$F$2:$G$5,2,0)</f>
        <v>0</v>
      </c>
      <c r="AI65" s="27" t="n">
        <f aca="false">IF(R65="Y", INDEX('Bieu phi VCX'!$V$8:$Z$31,MATCH(C65,'Bieu phi VCX'!$A$8:$A$33,0),MATCH(AC65,'Bieu phi VCX'!$V$7:$Z$7,0)),0)</f>
        <v>0</v>
      </c>
      <c r="AJ65" s="27" t="n">
        <f aca="false">IF(S65="Y",INDEX('Bieu phi VCX'!$AG$8:$AI$31,MATCH(C65,'Bieu phi VCX'!$A$8:$A$33,0),MATCH(VLOOKUP(I65,Parameters!$I$2:$J$4,2),'Bieu phi VCX'!$AG$7:$AI$7,0))-AE65, 0)</f>
        <v>0</v>
      </c>
      <c r="AK65" s="0" t="n">
        <f aca="false">IF(T65="Y",$AK$2,1)</f>
        <v>1</v>
      </c>
      <c r="AL65" s="27" t="n">
        <f aca="false">IF(U65="Y", INDEX('Bieu phi VCX'!$AB$8:$AB$33,MATCH(C65,'Bieu phi VCX'!$A$8:$A$33,0),0),0)</f>
        <v>0</v>
      </c>
      <c r="AM65" s="27" t="n">
        <f aca="false">IF(V65="Y",IF(AB65&lt;120,IF(OR(C65='Bieu phi VCX'!$A$24,C65='Bieu phi VCX'!$A$25,C65='Bieu phi VCX'!$A$27),0.2%,IF(OR(AND(OR(E65="SEDAN",E65="HATCHBACK"),G65&gt;$AM$2),AND(OR(E65="SEDAN",E65="HATCHBACK"),F65="GERMANY")),INDEX('Bieu phi VCX'!$AC$8:$AC$33,MATCH(C65,'Bieu phi VCX'!$A$8:$A$33,0),0),INDEX('Bieu phi VCX'!$AD$8:$AD$33,MATCH(C65,'Bieu phi VCX'!$A$8:$A$33,0),0))),"NA"),0)</f>
        <v>0</v>
      </c>
      <c r="AN65" s="28" t="n">
        <f aca="false">IF(X65="Y",$AN$2,0)</f>
        <v>0</v>
      </c>
      <c r="AO65" s="29" t="n">
        <f aca="false">IF(W65="Y",IF(N65-M65&gt;$AO$2,1.5%*15/365,1.5%*(N65-M65)/365),0)</f>
        <v>0</v>
      </c>
      <c r="AP65" s="30" t="n">
        <f aca="false">IF(N65&lt;=Z65,VLOOKUP(DATEDIF(M65,N65,"m"),Parameters!$L$2:$M$6,2,1),(DATEDIF(M65,N65,"m")+1)/12)</f>
        <v>1</v>
      </c>
      <c r="AQ65" s="31" t="n">
        <f aca="false">(AK65*(SUM(AE65,AF65,AG65,AI65,AJ65,AL65,AM65,AN65)*H65+AH65)+AO65*H65)*AP65</f>
        <v>2000000</v>
      </c>
    </row>
    <row r="66" customFormat="false" ht="15" hidden="false" customHeight="false" outlineLevel="0" collapsed="false">
      <c r="A66" s="20"/>
      <c r="B66" s="20" t="s">
        <v>101</v>
      </c>
      <c r="C66" s="21" t="s">
        <v>119</v>
      </c>
      <c r="D66" s="21" t="s">
        <v>95</v>
      </c>
      <c r="E66" s="21" t="s">
        <v>120</v>
      </c>
      <c r="F66" s="21" t="s">
        <v>97</v>
      </c>
      <c r="G66" s="22" t="n">
        <v>390000000</v>
      </c>
      <c r="H66" s="22" t="n">
        <v>100000000</v>
      </c>
      <c r="I66" s="22" t="n">
        <v>0</v>
      </c>
      <c r="J66" s="0" t="n">
        <v>2014</v>
      </c>
      <c r="K66" s="23" t="n">
        <v>41640</v>
      </c>
      <c r="L66" s="23" t="n">
        <v>43831</v>
      </c>
      <c r="M66" s="23" t="n">
        <v>43831</v>
      </c>
      <c r="N66" s="23" t="n">
        <v>44196</v>
      </c>
      <c r="O66" s="24" t="s">
        <v>98</v>
      </c>
      <c r="P66" s="24" t="s">
        <v>98</v>
      </c>
      <c r="Q66" s="22" t="s">
        <v>99</v>
      </c>
      <c r="R66" s="24" t="s">
        <v>98</v>
      </c>
      <c r="S66" s="24" t="s">
        <v>98</v>
      </c>
      <c r="T66" s="24" t="s">
        <v>98</v>
      </c>
      <c r="U66" s="24" t="s">
        <v>98</v>
      </c>
      <c r="V66" s="24" t="s">
        <v>98</v>
      </c>
      <c r="W66" s="24" t="s">
        <v>98</v>
      </c>
      <c r="X66" s="24" t="s">
        <v>98</v>
      </c>
      <c r="Y66" s="22" t="n">
        <v>500000</v>
      </c>
      <c r="Z66" s="23" t="n">
        <f aca="false">DATE(YEAR(M66)+1,MONTH(M66),DAY(M66))</f>
        <v>44197</v>
      </c>
      <c r="AA66" s="25" t="n">
        <f aca="false">IF(N66&lt;=Z66, VLOOKUP(DATEDIF(M66,N66,"m"),Parameters!$L$2:$M$6,2,1), 0)</f>
        <v>1</v>
      </c>
      <c r="AB66" s="0" t="n">
        <f aca="false">IF(D66="Trong nước", DATEDIF(DATE(YEAR(K66),MONTH(K66),1),DATE(YEAR(L66),MONTH(L66),1),"m"), DATEDIF(DATE(J66,1,1),DATE(YEAR(L66),MONTH(L66),1),"m"))</f>
        <v>72</v>
      </c>
      <c r="AC66" s="0" t="str">
        <f aca="false">VLOOKUP(AB66,Parameters!$A$2:$B$6,2,1)</f>
        <v>72-120</v>
      </c>
      <c r="AD66" s="26" t="n">
        <v>1</v>
      </c>
      <c r="AE66" s="27" t="n">
        <f aca="false">IF(G66&lt;=$AE$2,INDEX('Bieu phi VCX'!$D$8:$H$33,MATCH(C66,'Bieu phi VCX'!$A$8:$A$33,0),MATCH(AC66,'Bieu phi VCX'!$D$7:$H$7,)),INDEX('Bieu phi VCX'!$I$8:$M$33,MATCH(C66,'Bieu phi VCX'!$A$8:$A$33,0),MATCH(AC66,'Bieu phi VCX'!$I$7:$M$7,)))</f>
        <v>0.03</v>
      </c>
      <c r="AF66" s="27" t="n">
        <f aca="false">IF(O66="Y",$AF$2,0)</f>
        <v>0</v>
      </c>
      <c r="AG66" s="27" t="n">
        <f aca="false">IF(P66="Y", INDEX('Bieu phi VCX'!$P$8:$T$31,MATCH(C66,'Bieu phi VCX'!$A$8:$A$33,0),MATCH(AC66,'Bieu phi VCX'!$P$7:$T$7,0)), 0)</f>
        <v>0</v>
      </c>
      <c r="AH66" s="22" t="n">
        <f aca="false">VLOOKUP(Q66,Parameters!$F$2:$G$5,2,0)</f>
        <v>0</v>
      </c>
      <c r="AI66" s="27" t="n">
        <f aca="false">IF(R66="Y", INDEX('Bieu phi VCX'!$V$8:$Z$31,MATCH(C66,'Bieu phi VCX'!$A$8:$A$33,0),MATCH(AC66,'Bieu phi VCX'!$V$7:$Z$7,0)),0)</f>
        <v>0</v>
      </c>
      <c r="AJ66" s="27" t="n">
        <f aca="false">IF(S66="Y",INDEX('Bieu phi VCX'!$AG$8:$AI$31,MATCH(C66,'Bieu phi VCX'!$A$8:$A$33,0),MATCH(VLOOKUP(I66,Parameters!$I$2:$J$4,2),'Bieu phi VCX'!$AG$7:$AI$7,0))-AE66, 0)</f>
        <v>0</v>
      </c>
      <c r="AK66" s="0" t="n">
        <f aca="false">IF(T66="Y",$AK$2,1)</f>
        <v>1</v>
      </c>
      <c r="AL66" s="27" t="n">
        <f aca="false">IF(U66="Y", INDEX('Bieu phi VCX'!$AB$8:$AB$33,MATCH(C66,'Bieu phi VCX'!$A$8:$A$33,0),0),0)</f>
        <v>0</v>
      </c>
      <c r="AM66" s="27" t="n">
        <f aca="false">IF(V66="Y",IF(AB66&lt;120,IF(OR(C66='Bieu phi VCX'!$A$24,C66='Bieu phi VCX'!$A$25,C66='Bieu phi VCX'!$A$27),0.2%,IF(OR(AND(OR(E66="SEDAN",E66="HATCHBACK"),G66&gt;$AM$2),AND(OR(E66="SEDAN",E66="HATCHBACK"),F66="GERMANY")),INDEX('Bieu phi VCX'!$AC$8:$AC$33,MATCH(C66,'Bieu phi VCX'!$A$8:$A$33,0),0),INDEX('Bieu phi VCX'!$AD$8:$AD$33,MATCH(C66,'Bieu phi VCX'!$A$8:$A$33,0),0))),"NA"),0)</f>
        <v>0</v>
      </c>
      <c r="AN66" s="28" t="n">
        <f aca="false">IF(X66="Y",$AN$2,0)</f>
        <v>0</v>
      </c>
      <c r="AO66" s="29" t="n">
        <f aca="false">IF(W66="Y",IF(N66-M66&gt;$AO$2,1.5%*15/365,1.5%*(N66-M66)/365),0)</f>
        <v>0</v>
      </c>
      <c r="AP66" s="30" t="n">
        <f aca="false">IF(N66&lt;=Z66,VLOOKUP(DATEDIF(M66,N66,"m"),Parameters!$L$2:$M$6,2,1),(DATEDIF(M66,N66,"m")+1)/12)</f>
        <v>1</v>
      </c>
      <c r="AQ66" s="31" t="n">
        <f aca="false">(AK66*(SUM(AE66,AF66,AG66,AI66,AJ66,AL66,AM66,AN66)*H66+AH66)+AO66*H66)*AP66</f>
        <v>3000000</v>
      </c>
    </row>
    <row r="67" customFormat="false" ht="15" hidden="false" customHeight="false" outlineLevel="0" collapsed="false">
      <c r="A67" s="20"/>
      <c r="B67" s="20" t="s">
        <v>102</v>
      </c>
      <c r="C67" s="21" t="s">
        <v>119</v>
      </c>
      <c r="D67" s="21" t="s">
        <v>95</v>
      </c>
      <c r="E67" s="21" t="s">
        <v>120</v>
      </c>
      <c r="F67" s="21" t="s">
        <v>97</v>
      </c>
      <c r="G67" s="22" t="n">
        <v>390000000</v>
      </c>
      <c r="H67" s="22" t="n">
        <v>100000000</v>
      </c>
      <c r="I67" s="22" t="n">
        <v>0</v>
      </c>
      <c r="J67" s="0" t="n">
        <v>2010</v>
      </c>
      <c r="K67" s="23" t="n">
        <v>40179</v>
      </c>
      <c r="L67" s="23" t="n">
        <v>43831</v>
      </c>
      <c r="M67" s="23" t="n">
        <v>43831</v>
      </c>
      <c r="N67" s="23" t="n">
        <v>44196</v>
      </c>
      <c r="O67" s="24" t="s">
        <v>98</v>
      </c>
      <c r="P67" s="24" t="s">
        <v>98</v>
      </c>
      <c r="Q67" s="22" t="s">
        <v>99</v>
      </c>
      <c r="R67" s="24" t="s">
        <v>98</v>
      </c>
      <c r="S67" s="24" t="s">
        <v>98</v>
      </c>
      <c r="T67" s="24" t="s">
        <v>98</v>
      </c>
      <c r="U67" s="24" t="s">
        <v>98</v>
      </c>
      <c r="V67" s="24" t="s">
        <v>98</v>
      </c>
      <c r="W67" s="24" t="s">
        <v>98</v>
      </c>
      <c r="X67" s="24" t="s">
        <v>98</v>
      </c>
      <c r="Y67" s="22" t="n">
        <v>500000</v>
      </c>
      <c r="Z67" s="23" t="n">
        <f aca="false">DATE(YEAR(M67)+1,MONTH(M67),DAY(M67))</f>
        <v>44197</v>
      </c>
      <c r="AA67" s="25" t="n">
        <f aca="false">IF(N67&lt;=Z67, VLOOKUP(DATEDIF(M67,N67,"m"),Parameters!$L$2:$M$6,2,1), 0)</f>
        <v>1</v>
      </c>
      <c r="AB67" s="0" t="n">
        <f aca="false">IF(D67="Trong nước", DATEDIF(DATE(YEAR(K67),MONTH(K67),1),DATE(YEAR(L67),MONTH(L67),1),"m"), DATEDIF(DATE(J67,1,1),DATE(YEAR(L67),MONTH(L67),1),"m"))</f>
        <v>120</v>
      </c>
      <c r="AC67" s="0" t="str">
        <f aca="false">VLOOKUP(AB67,Parameters!$A$2:$B$6,2,1)</f>
        <v>&gt;=120</v>
      </c>
      <c r="AD67" s="26" t="n">
        <v>1</v>
      </c>
      <c r="AE67" s="27" t="n">
        <f aca="false">IF(G67&lt;=$AE$2,INDEX('Bieu phi VCX'!$D$8:$H$33,MATCH(C67,'Bieu phi VCX'!$A$8:$A$33,0),MATCH(AC67,'Bieu phi VCX'!$D$7:$H$7,)),INDEX('Bieu phi VCX'!$I$8:$M$33,MATCH(C67,'Bieu phi VCX'!$A$8:$A$33,0),MATCH(AC67,'Bieu phi VCX'!$I$7:$M$7,)))</f>
        <v>0.033</v>
      </c>
      <c r="AF67" s="27" t="n">
        <f aca="false">IF(O67="Y",$AF$2,0)</f>
        <v>0</v>
      </c>
      <c r="AG67" s="27" t="n">
        <f aca="false">IF(P67="Y", INDEX('Bieu phi VCX'!$P$8:$T$31,MATCH(C67,'Bieu phi VCX'!$A$8:$A$33,0),MATCH(AC67,'Bieu phi VCX'!$P$7:$T$7,0)), 0)</f>
        <v>0</v>
      </c>
      <c r="AH67" s="22" t="n">
        <f aca="false">VLOOKUP(Q67,Parameters!$F$2:$G$5,2,0)</f>
        <v>0</v>
      </c>
      <c r="AI67" s="27" t="n">
        <f aca="false">IF(R67="Y", INDEX('Bieu phi VCX'!$V$8:$Z$31,MATCH(C67,'Bieu phi VCX'!$A$8:$A$33,0),MATCH(AC67,'Bieu phi VCX'!$V$7:$Z$7,0)),0)</f>
        <v>0</v>
      </c>
      <c r="AJ67" s="27" t="n">
        <f aca="false">IF(S67="Y",INDEX('Bieu phi VCX'!$AG$8:$AI$31,MATCH(C67,'Bieu phi VCX'!$A$8:$A$33,0),MATCH(VLOOKUP(I67,Parameters!$I$2:$J$4,2),'Bieu phi VCX'!$AG$7:$AI$7,0))-AE67, 0)</f>
        <v>0</v>
      </c>
      <c r="AK67" s="0" t="n">
        <f aca="false">IF(T67="Y",$AK$2,1)</f>
        <v>1</v>
      </c>
      <c r="AL67" s="27" t="n">
        <f aca="false">IF(U67="Y", INDEX('Bieu phi VCX'!$AB$8:$AB$33,MATCH(C67,'Bieu phi VCX'!$A$8:$A$33,0),0),0)</f>
        <v>0</v>
      </c>
      <c r="AM67" s="27" t="n">
        <f aca="false">IF(V67="Y",IF(AB67&lt;120,IF(OR(C67='Bieu phi VCX'!$A$24,C67='Bieu phi VCX'!$A$25,C67='Bieu phi VCX'!$A$27),0.2%,IF(OR(AND(OR(E67="SEDAN",E67="HATCHBACK"),G67&gt;$AM$2),AND(OR(E67="SEDAN",E67="HATCHBACK"),F67="GERMANY")),INDEX('Bieu phi VCX'!$AC$8:$AC$33,MATCH(C67,'Bieu phi VCX'!$A$8:$A$33,0),0),INDEX('Bieu phi VCX'!$AD$8:$AD$33,MATCH(C67,'Bieu phi VCX'!$A$8:$A$33,0),0))),"NA"),0)</f>
        <v>0</v>
      </c>
      <c r="AN67" s="28" t="n">
        <f aca="false">IF(X67="Y",$AN$2,0)</f>
        <v>0</v>
      </c>
      <c r="AO67" s="29" t="n">
        <f aca="false">IF(W67="Y",IF(N67-M67&gt;$AO$2,1.5%*15/365,1.5%*(N67-M67)/365),0)</f>
        <v>0</v>
      </c>
      <c r="AP67" s="30" t="n">
        <f aca="false">IF(N67&lt;=Z67,VLOOKUP(DATEDIF(M67,N67,"m"),Parameters!$L$2:$M$6,2,1),(DATEDIF(M67,N67,"m")+1)/12)</f>
        <v>1</v>
      </c>
      <c r="AQ67" s="31" t="n">
        <f aca="false">(AK67*(SUM(AE67,AF67,AG67,AI67,AJ67,AL67,AM67,AN67)*H67+AH67)+AO67*H67)*AP67</f>
        <v>3300000</v>
      </c>
    </row>
    <row r="68" customFormat="false" ht="15" hidden="false" customHeight="false" outlineLevel="0" collapsed="false">
      <c r="A68" s="20" t="s">
        <v>103</v>
      </c>
      <c r="B68" s="20" t="s">
        <v>93</v>
      </c>
      <c r="C68" s="21" t="s">
        <v>119</v>
      </c>
      <c r="D68" s="21" t="s">
        <v>95</v>
      </c>
      <c r="E68" s="21" t="s">
        <v>120</v>
      </c>
      <c r="F68" s="21" t="s">
        <v>97</v>
      </c>
      <c r="G68" s="22" t="n">
        <v>400000000</v>
      </c>
      <c r="H68" s="22" t="n">
        <v>400000000</v>
      </c>
      <c r="I68" s="22" t="n">
        <v>0</v>
      </c>
      <c r="J68" s="0" t="n">
        <v>2020</v>
      </c>
      <c r="K68" s="23" t="n">
        <v>43831</v>
      </c>
      <c r="L68" s="23" t="n">
        <v>43831</v>
      </c>
      <c r="M68" s="23" t="n">
        <v>43831</v>
      </c>
      <c r="N68" s="23" t="n">
        <v>44196</v>
      </c>
      <c r="O68" s="24" t="s">
        <v>98</v>
      </c>
      <c r="P68" s="24" t="s">
        <v>98</v>
      </c>
      <c r="Q68" s="22" t="s">
        <v>99</v>
      </c>
      <c r="R68" s="24" t="s">
        <v>98</v>
      </c>
      <c r="S68" s="24" t="s">
        <v>98</v>
      </c>
      <c r="T68" s="24" t="s">
        <v>98</v>
      </c>
      <c r="U68" s="24" t="s">
        <v>98</v>
      </c>
      <c r="V68" s="24" t="s">
        <v>98</v>
      </c>
      <c r="W68" s="24" t="s">
        <v>98</v>
      </c>
      <c r="X68" s="24" t="s">
        <v>98</v>
      </c>
      <c r="Y68" s="22" t="n">
        <v>500000</v>
      </c>
      <c r="Z68" s="23" t="n">
        <f aca="false">DATE(YEAR(M68)+1,MONTH(M68),DAY(M68))</f>
        <v>44197</v>
      </c>
      <c r="AA68" s="25" t="n">
        <f aca="false">IF(N68&lt;=Z68, VLOOKUP(DATEDIF(M68,N68,"m"),Parameters!$L$2:$M$6,2,1), 0)</f>
        <v>1</v>
      </c>
      <c r="AB68" s="0" t="n">
        <f aca="false">IF(D68="Trong nước", DATEDIF(DATE(YEAR(K68),MONTH(K68),1),DATE(YEAR(L68),MONTH(L68),1),"m"), DATEDIF(DATE(J68,1,1),DATE(YEAR(L68),MONTH(L68),1),"m"))</f>
        <v>0</v>
      </c>
      <c r="AC68" s="0" t="str">
        <f aca="false">VLOOKUP(AB68,Parameters!$A$2:$B$6,2,1)</f>
        <v>&lt;6</v>
      </c>
      <c r="AD68" s="26" t="n">
        <v>1</v>
      </c>
      <c r="AE68" s="27" t="n">
        <f aca="false">IF(G68&lt;=$AE$2,INDEX('Bieu phi VCX'!$D$8:$H$33,MATCH(C68,'Bieu phi VCX'!$A$8:$A$33,0),MATCH(AC68,'Bieu phi VCX'!$D$7:$H$7,)),INDEX('Bieu phi VCX'!$I$8:$M$33,MATCH(C68,'Bieu phi VCX'!$A$8:$A$33,0),MATCH(AC68,'Bieu phi VCX'!$I$7:$M$7,)))</f>
        <v>0.0175</v>
      </c>
      <c r="AF68" s="27" t="n">
        <f aca="false">IF(O68="Y",$AF$2,0)</f>
        <v>0</v>
      </c>
      <c r="AG68" s="27" t="n">
        <f aca="false">IF(P68="Y", INDEX('Bieu phi VCX'!$P$8:$T$31,MATCH(C68,'Bieu phi VCX'!$A$8:$A$33,0),MATCH(AC68,'Bieu phi VCX'!$P$7:$T$7,0)), 0)</f>
        <v>0</v>
      </c>
      <c r="AH68" s="22" t="n">
        <f aca="false">VLOOKUP(Q68,Parameters!$F$2:$G$5,2,0)</f>
        <v>0</v>
      </c>
      <c r="AI68" s="27" t="n">
        <f aca="false">IF(R68="Y", INDEX('Bieu phi VCX'!$V$8:$Z$31,MATCH(C68,'Bieu phi VCX'!$A$8:$A$33,0),MATCH(AC68,'Bieu phi VCX'!$V$7:$Z$7,0)),0)</f>
        <v>0</v>
      </c>
      <c r="AJ68" s="27" t="n">
        <f aca="false">IF(S68="Y",INDEX('Bieu phi VCX'!$AG$8:$AI$31,MATCH(C68,'Bieu phi VCX'!$A$8:$A$33,0),MATCH(VLOOKUP(I68,Parameters!$I$2:$J$4,2),'Bieu phi VCX'!$AG$7:$AI$7,0))-AE68, 0)</f>
        <v>0</v>
      </c>
      <c r="AK68" s="0" t="n">
        <f aca="false">IF(T68="Y",$AK$2,1)</f>
        <v>1</v>
      </c>
      <c r="AL68" s="27" t="n">
        <f aca="false">IF(U68="Y", INDEX('Bieu phi VCX'!$AB$8:$AB$33,MATCH(C68,'Bieu phi VCX'!$A$8:$A$33,0),0),0)</f>
        <v>0</v>
      </c>
      <c r="AM68" s="27" t="n">
        <f aca="false">IF(V68="Y",IF(AB68&lt;120,IF(OR(C68='Bieu phi VCX'!$A$24,C68='Bieu phi VCX'!$A$25,C68='Bieu phi VCX'!$A$27),0.2%,IF(OR(AND(OR(E68="SEDAN",E68="HATCHBACK"),G68&gt;$AM$2),AND(OR(E68="SEDAN",E68="HATCHBACK"),F68="GERMANY")),INDEX('Bieu phi VCX'!$AC$8:$AC$33,MATCH(C68,'Bieu phi VCX'!$A$8:$A$33,0),0),INDEX('Bieu phi VCX'!$AD$8:$AD$33,MATCH(C68,'Bieu phi VCX'!$A$8:$A$33,0),0))),"NA"),0)</f>
        <v>0</v>
      </c>
      <c r="AN68" s="28" t="n">
        <f aca="false">IF(X68="Y",$AN$2,0)</f>
        <v>0</v>
      </c>
      <c r="AO68" s="29" t="n">
        <f aca="false">IF(W68="Y",IF(N68-M68&gt;$AO$2,1.5%*15/365,1.5%*(N68-M68)/365),0)</f>
        <v>0</v>
      </c>
      <c r="AP68" s="30" t="n">
        <f aca="false">IF(N68&lt;=Z68,VLOOKUP(DATEDIF(M68,N68,"m"),Parameters!$L$2:$M$6,2,1),(DATEDIF(M68,N68,"m")+1)/12)</f>
        <v>1</v>
      </c>
      <c r="AQ68" s="31" t="n">
        <f aca="false">(AK68*(SUM(AE68,AF68,AG68,AI68,AJ68,AL68,AM68,AN68)*H68+AH68)+AO68*H68)*AP68</f>
        <v>7000000</v>
      </c>
    </row>
    <row r="69" customFormat="false" ht="15" hidden="false" customHeight="false" outlineLevel="0" collapsed="false">
      <c r="A69" s="20"/>
      <c r="B69" s="20" t="s">
        <v>100</v>
      </c>
      <c r="C69" s="21" t="s">
        <v>119</v>
      </c>
      <c r="D69" s="21" t="s">
        <v>95</v>
      </c>
      <c r="E69" s="21" t="s">
        <v>120</v>
      </c>
      <c r="F69" s="21" t="s">
        <v>97</v>
      </c>
      <c r="G69" s="22" t="n">
        <v>400000000</v>
      </c>
      <c r="H69" s="22" t="n">
        <v>400000000</v>
      </c>
      <c r="I69" s="22" t="n">
        <v>0</v>
      </c>
      <c r="J69" s="0" t="n">
        <v>2017</v>
      </c>
      <c r="K69" s="23" t="n">
        <v>42736</v>
      </c>
      <c r="L69" s="23" t="n">
        <v>43831</v>
      </c>
      <c r="M69" s="23" t="n">
        <v>43831</v>
      </c>
      <c r="N69" s="23" t="n">
        <v>44196</v>
      </c>
      <c r="O69" s="24" t="s">
        <v>98</v>
      </c>
      <c r="P69" s="24" t="s">
        <v>98</v>
      </c>
      <c r="Q69" s="22" t="s">
        <v>99</v>
      </c>
      <c r="R69" s="24" t="s">
        <v>98</v>
      </c>
      <c r="S69" s="24" t="s">
        <v>98</v>
      </c>
      <c r="T69" s="24" t="s">
        <v>98</v>
      </c>
      <c r="U69" s="24" t="s">
        <v>98</v>
      </c>
      <c r="V69" s="24" t="s">
        <v>98</v>
      </c>
      <c r="W69" s="24" t="s">
        <v>98</v>
      </c>
      <c r="X69" s="24" t="s">
        <v>98</v>
      </c>
      <c r="Y69" s="22" t="n">
        <v>500000</v>
      </c>
      <c r="Z69" s="23" t="n">
        <f aca="false">DATE(YEAR(M69)+1,MONTH(M69),DAY(M69))</f>
        <v>44197</v>
      </c>
      <c r="AA69" s="25" t="n">
        <f aca="false">IF(N69&lt;=Z69, VLOOKUP(DATEDIF(M69,N69,"m"),Parameters!$L$2:$M$6,2,1), 0)</f>
        <v>1</v>
      </c>
      <c r="AB69" s="0" t="n">
        <f aca="false">IF(D69="Trong nước", DATEDIF(DATE(YEAR(K69),MONTH(K69),1),DATE(YEAR(L69),MONTH(L69),1),"m"), DATEDIF(DATE(J69,1,1),DATE(YEAR(L69),MONTH(L69),1),"m"))</f>
        <v>36</v>
      </c>
      <c r="AC69" s="0" t="str">
        <f aca="false">VLOOKUP(AB69,Parameters!$A$2:$B$6,2,1)</f>
        <v>36-72</v>
      </c>
      <c r="AD69" s="26" t="n">
        <v>1</v>
      </c>
      <c r="AE69" s="27" t="n">
        <f aca="false">IF(G69&lt;=$AE$2,INDEX('Bieu phi VCX'!$D$8:$H$33,MATCH(C69,'Bieu phi VCX'!$A$8:$A$33,0),MATCH(AC69,'Bieu phi VCX'!$D$7:$H$7,)),INDEX('Bieu phi VCX'!$I$8:$M$33,MATCH(C69,'Bieu phi VCX'!$A$8:$A$33,0),MATCH(AC69,'Bieu phi VCX'!$I$7:$M$7,)))</f>
        <v>0.02</v>
      </c>
      <c r="AF69" s="27" t="n">
        <f aca="false">IF(O69="Y",$AF$2,0)</f>
        <v>0</v>
      </c>
      <c r="AG69" s="27" t="n">
        <f aca="false">IF(P69="Y", INDEX('Bieu phi VCX'!$P$8:$T$31,MATCH(C69,'Bieu phi VCX'!$A$8:$A$33,0),MATCH(AC69,'Bieu phi VCX'!$P$7:$T$7,0)), 0)</f>
        <v>0</v>
      </c>
      <c r="AH69" s="22" t="n">
        <f aca="false">VLOOKUP(Q69,Parameters!$F$2:$G$5,2,0)</f>
        <v>0</v>
      </c>
      <c r="AI69" s="27" t="n">
        <f aca="false">IF(R69="Y", INDEX('Bieu phi VCX'!$V$8:$Z$31,MATCH(C69,'Bieu phi VCX'!$A$8:$A$33,0),MATCH(AC69,'Bieu phi VCX'!$V$7:$Z$7,0)),0)</f>
        <v>0</v>
      </c>
      <c r="AJ69" s="27" t="n">
        <f aca="false">IF(S69="Y",INDEX('Bieu phi VCX'!$AG$8:$AI$31,MATCH(C69,'Bieu phi VCX'!$A$8:$A$33,0),MATCH(VLOOKUP(I69,Parameters!$I$2:$J$4,2),'Bieu phi VCX'!$AG$7:$AI$7,0))-AE69, 0)</f>
        <v>0</v>
      </c>
      <c r="AK69" s="0" t="n">
        <f aca="false">IF(T69="Y",$AK$2,1)</f>
        <v>1</v>
      </c>
      <c r="AL69" s="27" t="n">
        <f aca="false">IF(U69="Y", INDEX('Bieu phi VCX'!$AB$8:$AB$33,MATCH(C69,'Bieu phi VCX'!$A$8:$A$33,0),0),0)</f>
        <v>0</v>
      </c>
      <c r="AM69" s="27" t="n">
        <f aca="false">IF(V69="Y",IF(AB69&lt;120,IF(OR(C69='Bieu phi VCX'!$A$24,C69='Bieu phi VCX'!$A$25,C69='Bieu phi VCX'!$A$27),0.2%,IF(OR(AND(OR(E69="SEDAN",E69="HATCHBACK"),G69&gt;$AM$2),AND(OR(E69="SEDAN",E69="HATCHBACK"),F69="GERMANY")),INDEX('Bieu phi VCX'!$AC$8:$AC$33,MATCH(C69,'Bieu phi VCX'!$A$8:$A$33,0),0),INDEX('Bieu phi VCX'!$AD$8:$AD$33,MATCH(C69,'Bieu phi VCX'!$A$8:$A$33,0),0))),"NA"),0)</f>
        <v>0</v>
      </c>
      <c r="AN69" s="28" t="n">
        <f aca="false">IF(X69="Y",$AN$2,0)</f>
        <v>0</v>
      </c>
      <c r="AO69" s="29" t="n">
        <f aca="false">IF(W69="Y",IF(N69-M69&gt;$AO$2,1.5%*15/365,1.5%*(N69-M69)/365),0)</f>
        <v>0</v>
      </c>
      <c r="AP69" s="30" t="n">
        <f aca="false">IF(N69&lt;=Z69,VLOOKUP(DATEDIF(M69,N69,"m"),Parameters!$L$2:$M$6,2,1),(DATEDIF(M69,N69,"m")+1)/12)</f>
        <v>1</v>
      </c>
      <c r="AQ69" s="31" t="n">
        <f aca="false">(AK69*(SUM(AE69,AF69,AG69,AI69,AJ69,AL69,AM69,AN69)*H69+AH69)+AO69*H69)*AP69</f>
        <v>8000000</v>
      </c>
    </row>
    <row r="70" customFormat="false" ht="15" hidden="false" customHeight="false" outlineLevel="0" collapsed="false">
      <c r="A70" s="20"/>
      <c r="B70" s="20" t="s">
        <v>101</v>
      </c>
      <c r="C70" s="21" t="s">
        <v>119</v>
      </c>
      <c r="D70" s="21" t="s">
        <v>95</v>
      </c>
      <c r="E70" s="21" t="s">
        <v>120</v>
      </c>
      <c r="F70" s="21" t="s">
        <v>97</v>
      </c>
      <c r="G70" s="22" t="n">
        <v>400000000</v>
      </c>
      <c r="H70" s="22" t="n">
        <v>400000000</v>
      </c>
      <c r="I70" s="22" t="n">
        <v>0</v>
      </c>
      <c r="J70" s="0" t="n">
        <v>2014</v>
      </c>
      <c r="K70" s="23" t="n">
        <v>41640</v>
      </c>
      <c r="L70" s="23" t="n">
        <v>43831</v>
      </c>
      <c r="M70" s="23" t="n">
        <v>43831</v>
      </c>
      <c r="N70" s="23" t="n">
        <v>44196</v>
      </c>
      <c r="O70" s="24" t="s">
        <v>98</v>
      </c>
      <c r="P70" s="24" t="s">
        <v>98</v>
      </c>
      <c r="Q70" s="22" t="s">
        <v>99</v>
      </c>
      <c r="R70" s="24" t="s">
        <v>98</v>
      </c>
      <c r="S70" s="24" t="s">
        <v>98</v>
      </c>
      <c r="T70" s="24" t="s">
        <v>98</v>
      </c>
      <c r="U70" s="24" t="s">
        <v>98</v>
      </c>
      <c r="V70" s="24" t="s">
        <v>98</v>
      </c>
      <c r="W70" s="24" t="s">
        <v>98</v>
      </c>
      <c r="X70" s="24" t="s">
        <v>98</v>
      </c>
      <c r="Y70" s="22" t="n">
        <v>500000</v>
      </c>
      <c r="Z70" s="23" t="n">
        <f aca="false">DATE(YEAR(M70)+1,MONTH(M70),DAY(M70))</f>
        <v>44197</v>
      </c>
      <c r="AA70" s="25" t="n">
        <f aca="false">IF(N70&lt;=Z70, VLOOKUP(DATEDIF(M70,N70,"m"),Parameters!$L$2:$M$6,2,1), 0)</f>
        <v>1</v>
      </c>
      <c r="AB70" s="0" t="n">
        <f aca="false">IF(D70="Trong nước", DATEDIF(DATE(YEAR(K70),MONTH(K70),1),DATE(YEAR(L70),MONTH(L70),1),"m"), DATEDIF(DATE(J70,1,1),DATE(YEAR(L70),MONTH(L70),1),"m"))</f>
        <v>72</v>
      </c>
      <c r="AC70" s="0" t="str">
        <f aca="false">VLOOKUP(AB70,Parameters!$A$2:$B$6,2,1)</f>
        <v>72-120</v>
      </c>
      <c r="AD70" s="26" t="n">
        <v>1</v>
      </c>
      <c r="AE70" s="27" t="n">
        <f aca="false">IF(G70&lt;=$AE$2,INDEX('Bieu phi VCX'!$D$8:$H$33,MATCH(C70,'Bieu phi VCX'!$A$8:$A$33,0),MATCH(AC70,'Bieu phi VCX'!$D$7:$H$7,)),INDEX('Bieu phi VCX'!$I$8:$M$33,MATCH(C70,'Bieu phi VCX'!$A$8:$A$33,0),MATCH(AC70,'Bieu phi VCX'!$I$7:$M$7,)))</f>
        <v>0.03</v>
      </c>
      <c r="AF70" s="27" t="n">
        <f aca="false">IF(O70="Y",$AF$2,0)</f>
        <v>0</v>
      </c>
      <c r="AG70" s="27" t="n">
        <f aca="false">IF(P70="Y", INDEX('Bieu phi VCX'!$P$8:$T$31,MATCH(C70,'Bieu phi VCX'!$A$8:$A$33,0),MATCH(AC70,'Bieu phi VCX'!$P$7:$T$7,0)), 0)</f>
        <v>0</v>
      </c>
      <c r="AH70" s="22" t="n">
        <f aca="false">VLOOKUP(Q70,Parameters!$F$2:$G$5,2,0)</f>
        <v>0</v>
      </c>
      <c r="AI70" s="27" t="n">
        <f aca="false">IF(R70="Y", INDEX('Bieu phi VCX'!$V$8:$Z$31,MATCH(C70,'Bieu phi VCX'!$A$8:$A$33,0),MATCH(AC70,'Bieu phi VCX'!$V$7:$Z$7,0)),0)</f>
        <v>0</v>
      </c>
      <c r="AJ70" s="27" t="n">
        <f aca="false">IF(S70="Y",INDEX('Bieu phi VCX'!$AG$8:$AI$31,MATCH(C70,'Bieu phi VCX'!$A$8:$A$33,0),MATCH(VLOOKUP(I70,Parameters!$I$2:$J$4,2),'Bieu phi VCX'!$AG$7:$AI$7,0))-AE70, 0)</f>
        <v>0</v>
      </c>
      <c r="AK70" s="0" t="n">
        <f aca="false">IF(T70="Y",$AK$2,1)</f>
        <v>1</v>
      </c>
      <c r="AL70" s="27" t="n">
        <f aca="false">IF(U70="Y", INDEX('Bieu phi VCX'!$AB$8:$AB$33,MATCH(C70,'Bieu phi VCX'!$A$8:$A$33,0),0),0)</f>
        <v>0</v>
      </c>
      <c r="AM70" s="27" t="n">
        <f aca="false">IF(V70="Y",IF(AB70&lt;120,IF(OR(C70='Bieu phi VCX'!$A$24,C70='Bieu phi VCX'!$A$25,C70='Bieu phi VCX'!$A$27),0.2%,IF(OR(AND(OR(E70="SEDAN",E70="HATCHBACK"),G70&gt;$AM$2),AND(OR(E70="SEDAN",E70="HATCHBACK"),F70="GERMANY")),INDEX('Bieu phi VCX'!$AC$8:$AC$33,MATCH(C70,'Bieu phi VCX'!$A$8:$A$33,0),0),INDEX('Bieu phi VCX'!$AD$8:$AD$33,MATCH(C70,'Bieu phi VCX'!$A$8:$A$33,0),0))),"NA"),0)</f>
        <v>0</v>
      </c>
      <c r="AN70" s="28" t="n">
        <f aca="false">IF(X70="Y",$AN$2,0)</f>
        <v>0</v>
      </c>
      <c r="AO70" s="29" t="n">
        <f aca="false">IF(W70="Y",IF(N70-M70&gt;$AO$2,1.5%*15/365,1.5%*(N70-M70)/365),0)</f>
        <v>0</v>
      </c>
      <c r="AP70" s="30" t="n">
        <f aca="false">IF(N70&lt;=Z70,VLOOKUP(DATEDIF(M70,N70,"m"),Parameters!$L$2:$M$6,2,1),(DATEDIF(M70,N70,"m")+1)/12)</f>
        <v>1</v>
      </c>
      <c r="AQ70" s="31" t="n">
        <f aca="false">(AK70*(SUM(AE70,AF70,AG70,AI70,AJ70,AL70,AM70,AN70)*H70+AH70)+AO70*H70)*AP70</f>
        <v>12000000</v>
      </c>
    </row>
    <row r="71" customFormat="false" ht="15" hidden="false" customHeight="false" outlineLevel="0" collapsed="false">
      <c r="A71" s="20"/>
      <c r="B71" s="20" t="s">
        <v>102</v>
      </c>
      <c r="C71" s="21" t="s">
        <v>119</v>
      </c>
      <c r="D71" s="21" t="s">
        <v>95</v>
      </c>
      <c r="E71" s="21" t="s">
        <v>120</v>
      </c>
      <c r="F71" s="21" t="s">
        <v>97</v>
      </c>
      <c r="G71" s="22" t="n">
        <v>400000000</v>
      </c>
      <c r="H71" s="22" t="n">
        <v>400000000</v>
      </c>
      <c r="I71" s="22" t="n">
        <v>0</v>
      </c>
      <c r="J71" s="0" t="n">
        <v>2010</v>
      </c>
      <c r="K71" s="23" t="n">
        <v>40179</v>
      </c>
      <c r="L71" s="23" t="n">
        <v>43831</v>
      </c>
      <c r="M71" s="23" t="n">
        <v>43831</v>
      </c>
      <c r="N71" s="23" t="n">
        <v>44196</v>
      </c>
      <c r="O71" s="24" t="s">
        <v>98</v>
      </c>
      <c r="P71" s="24" t="s">
        <v>98</v>
      </c>
      <c r="Q71" s="22" t="s">
        <v>99</v>
      </c>
      <c r="R71" s="24" t="s">
        <v>98</v>
      </c>
      <c r="S71" s="24" t="s">
        <v>98</v>
      </c>
      <c r="T71" s="24" t="s">
        <v>98</v>
      </c>
      <c r="U71" s="24" t="s">
        <v>98</v>
      </c>
      <c r="V71" s="24" t="s">
        <v>98</v>
      </c>
      <c r="W71" s="24" t="s">
        <v>98</v>
      </c>
      <c r="X71" s="24" t="s">
        <v>98</v>
      </c>
      <c r="Y71" s="22" t="n">
        <v>500000</v>
      </c>
      <c r="Z71" s="23" t="n">
        <f aca="false">DATE(YEAR(M71)+1,MONTH(M71),DAY(M71))</f>
        <v>44197</v>
      </c>
      <c r="AA71" s="25" t="n">
        <f aca="false">IF(N71&lt;=Z71, VLOOKUP(DATEDIF(M71,N71,"m"),Parameters!$L$2:$M$6,2,1), 0)</f>
        <v>1</v>
      </c>
      <c r="AB71" s="0" t="n">
        <f aca="false">IF(D71="Trong nước", DATEDIF(DATE(YEAR(K71),MONTH(K71),1),DATE(YEAR(L71),MONTH(L71),1),"m"), DATEDIF(DATE(J71,1,1),DATE(YEAR(L71),MONTH(L71),1),"m"))</f>
        <v>120</v>
      </c>
      <c r="AC71" s="0" t="str">
        <f aca="false">VLOOKUP(AB71,Parameters!$A$2:$B$6,2,1)</f>
        <v>&gt;=120</v>
      </c>
      <c r="AD71" s="26" t="n">
        <v>1</v>
      </c>
      <c r="AE71" s="27" t="n">
        <f aca="false">IF(G71&lt;=$AE$2,INDEX('Bieu phi VCX'!$D$8:$H$33,MATCH(C71,'Bieu phi VCX'!$A$8:$A$33,0),MATCH(AC71,'Bieu phi VCX'!$D$7:$H$7,)),INDEX('Bieu phi VCX'!$I$8:$M$33,MATCH(C71,'Bieu phi VCX'!$A$8:$A$33,0),MATCH(AC71,'Bieu phi VCX'!$I$7:$M$7,)))</f>
        <v>0.033</v>
      </c>
      <c r="AF71" s="27" t="n">
        <f aca="false">IF(O71="Y",$AF$2,0)</f>
        <v>0</v>
      </c>
      <c r="AG71" s="27" t="n">
        <f aca="false">IF(P71="Y", INDEX('Bieu phi VCX'!$P$8:$T$31,MATCH(C71,'Bieu phi VCX'!$A$8:$A$33,0),MATCH(AC71,'Bieu phi VCX'!$P$7:$T$7,0)), 0)</f>
        <v>0</v>
      </c>
      <c r="AH71" s="22" t="n">
        <f aca="false">VLOOKUP(Q71,Parameters!$F$2:$G$5,2,0)</f>
        <v>0</v>
      </c>
      <c r="AI71" s="27" t="n">
        <f aca="false">IF(R71="Y", INDEX('Bieu phi VCX'!$V$8:$Z$31,MATCH(C71,'Bieu phi VCX'!$A$8:$A$33,0),MATCH(AC71,'Bieu phi VCX'!$V$7:$Z$7,0)),0)</f>
        <v>0</v>
      </c>
      <c r="AJ71" s="27" t="n">
        <f aca="false">IF(S71="Y",INDEX('Bieu phi VCX'!$AG$8:$AI$31,MATCH(C71,'Bieu phi VCX'!$A$8:$A$33,0),MATCH(VLOOKUP(I71,Parameters!$I$2:$J$4,2),'Bieu phi VCX'!$AG$7:$AI$7,0))-AE71, 0)</f>
        <v>0</v>
      </c>
      <c r="AK71" s="0" t="n">
        <f aca="false">IF(T71="Y",$AK$2,1)</f>
        <v>1</v>
      </c>
      <c r="AL71" s="27" t="n">
        <f aca="false">IF(U71="Y", INDEX('Bieu phi VCX'!$AB$8:$AB$33,MATCH(C71,'Bieu phi VCX'!$A$8:$A$33,0),0),0)</f>
        <v>0</v>
      </c>
      <c r="AM71" s="27" t="n">
        <f aca="false">IF(V71="Y",IF(AB71&lt;120,IF(OR(C71='Bieu phi VCX'!$A$24,C71='Bieu phi VCX'!$A$25,C71='Bieu phi VCX'!$A$27),0.2%,IF(OR(AND(OR(E71="SEDAN",E71="HATCHBACK"),G71&gt;$AM$2),AND(OR(E71="SEDAN",E71="HATCHBACK"),F71="GERMANY")),INDEX('Bieu phi VCX'!$AC$8:$AC$33,MATCH(C71,'Bieu phi VCX'!$A$8:$A$33,0),0),INDEX('Bieu phi VCX'!$AD$8:$AD$33,MATCH(C71,'Bieu phi VCX'!$A$8:$A$33,0),0))),"NA"),0)</f>
        <v>0</v>
      </c>
      <c r="AN71" s="28" t="n">
        <f aca="false">IF(X71="Y",$AN$2,0)</f>
        <v>0</v>
      </c>
      <c r="AO71" s="29" t="n">
        <f aca="false">IF(W71="Y",IF(N71-M71&gt;$AO$2,1.5%*15/365,1.5%*(N71-M71)/365),0)</f>
        <v>0</v>
      </c>
      <c r="AP71" s="30" t="n">
        <f aca="false">IF(N71&lt;=Z71,VLOOKUP(DATEDIF(M71,N71,"m"),Parameters!$L$2:$M$6,2,1),(DATEDIF(M71,N71,"m")+1)/12)</f>
        <v>1</v>
      </c>
      <c r="AQ71" s="31" t="n">
        <f aca="false">(AK71*(SUM(AE71,AF71,AG71,AI71,AJ71,AL71,AM71,AN71)*H71+AH71)+AO71*H71)*AP71</f>
        <v>13200000</v>
      </c>
    </row>
    <row r="72" customFormat="false" ht="15" hidden="false" customHeight="false" outlineLevel="0" collapsed="false">
      <c r="A72" s="20" t="s">
        <v>104</v>
      </c>
      <c r="B72" s="20" t="s">
        <v>105</v>
      </c>
      <c r="C72" s="21" t="s">
        <v>119</v>
      </c>
      <c r="D72" s="21" t="s">
        <v>95</v>
      </c>
      <c r="E72" s="21" t="s">
        <v>120</v>
      </c>
      <c r="F72" s="21" t="s">
        <v>97</v>
      </c>
      <c r="G72" s="22" t="n">
        <v>390000000</v>
      </c>
      <c r="H72" s="22" t="n">
        <v>100000000</v>
      </c>
      <c r="I72" s="22" t="n">
        <v>0</v>
      </c>
      <c r="J72" s="0" t="n">
        <v>2020</v>
      </c>
      <c r="K72" s="23" t="n">
        <v>43831</v>
      </c>
      <c r="L72" s="23" t="n">
        <v>43831</v>
      </c>
      <c r="M72" s="23" t="n">
        <v>43831</v>
      </c>
      <c r="N72" s="23" t="n">
        <v>44196</v>
      </c>
      <c r="O72" s="24" t="s">
        <v>106</v>
      </c>
      <c r="P72" s="24" t="s">
        <v>106</v>
      </c>
      <c r="Q72" s="22" t="n">
        <v>9000000</v>
      </c>
      <c r="R72" s="24" t="s">
        <v>106</v>
      </c>
      <c r="S72" s="24" t="s">
        <v>106</v>
      </c>
      <c r="T72" s="24" t="s">
        <v>106</v>
      </c>
      <c r="U72" s="24" t="s">
        <v>106</v>
      </c>
      <c r="V72" s="24" t="s">
        <v>106</v>
      </c>
      <c r="W72" s="24" t="s">
        <v>106</v>
      </c>
      <c r="X72" s="24" t="s">
        <v>106</v>
      </c>
      <c r="Y72" s="22" t="n">
        <v>500000</v>
      </c>
      <c r="Z72" s="23" t="n">
        <f aca="false">DATE(YEAR(M72)+1,MONTH(M72),DAY(M72))</f>
        <v>44197</v>
      </c>
      <c r="AA72" s="25" t="n">
        <f aca="false">IF(N72&lt;=Z72, VLOOKUP(DATEDIF(M72,N72,"m"),Parameters!$L$2:$M$6,2,1), 0)</f>
        <v>1</v>
      </c>
      <c r="AB72" s="0" t="n">
        <f aca="false">IF(D72="Trong nước", DATEDIF(DATE(YEAR(K72),MONTH(K72),1),DATE(YEAR(L72),MONTH(L72),1),"m"), DATEDIF(DATE(J72,1,1),DATE(YEAR(L72),MONTH(L72),1),"m"))</f>
        <v>0</v>
      </c>
      <c r="AC72" s="0" t="str">
        <f aca="false">VLOOKUP(AB72,Parameters!$A$2:$B$6,2,1)</f>
        <v>&lt;6</v>
      </c>
      <c r="AD72" s="26" t="n">
        <v>1</v>
      </c>
      <c r="AE72" s="27" t="n">
        <f aca="false">IF(G72&lt;=$AE$2,INDEX('Bieu phi VCX'!$D$8:$H$33,MATCH(C72,'Bieu phi VCX'!$A$8:$A$33,0),MATCH(AC72,'Bieu phi VCX'!$D$7:$H$7,)),INDEX('Bieu phi VCX'!$I$8:$M$33,MATCH(C72,'Bieu phi VCX'!$A$8:$A$33,0),MATCH(AC72,'Bieu phi VCX'!$I$7:$M$7,)))</f>
        <v>0.0175</v>
      </c>
      <c r="AF72" s="27" t="n">
        <f aca="false">IF(O72="Y",$AF$2,0)</f>
        <v>0.0005</v>
      </c>
      <c r="AG72" s="27" t="n">
        <f aca="false">IF(P72="Y", INDEX('Bieu phi VCX'!$P$8:$T$31,MATCH(C72,'Bieu phi VCX'!$A$8:$A$33,0),MATCH(AC72,'Bieu phi VCX'!$P$7:$T$7,0)), 0)</f>
        <v>0</v>
      </c>
      <c r="AH72" s="22" t="n">
        <f aca="false">VLOOKUP(Q72,Parameters!$F$2:$G$5,2,0)</f>
        <v>1400000</v>
      </c>
      <c r="AI72" s="27" t="n">
        <f aca="false">IF(R72="Y", INDEX('Bieu phi VCX'!$V$8:$Z$31,MATCH(C72,'Bieu phi VCX'!$A$8:$A$33,0),MATCH(AC72,'Bieu phi VCX'!$V$7:$Z$7,0)),0)</f>
        <v>0.001</v>
      </c>
      <c r="AJ72" s="27" t="n">
        <f aca="false">IF(S72="Y",INDEX('Bieu phi VCX'!$AG$8:$AI$31,MATCH(C72,'Bieu phi VCX'!$A$8:$A$33,0),MATCH(VLOOKUP(I72,Parameters!$I$2:$J$4,2),'Bieu phi VCX'!$AG$7:$AI$7,0))-AE72, 0)</f>
        <v>0.0325</v>
      </c>
      <c r="AK72" s="0" t="n">
        <f aca="false">IF(T72="Y",$AK$2,1)</f>
        <v>1.5</v>
      </c>
      <c r="AL72" s="27" t="n">
        <f aca="false">IF(U72="Y", INDEX('Bieu phi VCX'!$AB$8:$AB$33,MATCH(C72,'Bieu phi VCX'!$A$8:$A$33,0),0),0)</f>
        <v>0.0025</v>
      </c>
      <c r="AM72" s="27" t="n">
        <f aca="false">IF(V72="Y",IF(AB72&lt;120,IF(OR(C72='Bieu phi VCX'!$A$24,C72='Bieu phi VCX'!$A$25,C72='Bieu phi VCX'!$A$27),0.2%,IF(OR(AND(OR(E72="SEDAN",E72="HATCHBACK"),G72&gt;$AM$2),AND(OR(E72="SEDAN",E72="HATCHBACK"),F72="GERMANY")),INDEX('Bieu phi VCX'!$AC$8:$AC$33,MATCH(C72,'Bieu phi VCX'!$A$8:$A$33,0),0),INDEX('Bieu phi VCX'!$AD$8:$AD$33,MATCH(C72,'Bieu phi VCX'!$A$8:$A$33,0),0))),"NA"),0)</f>
        <v>0.0005</v>
      </c>
      <c r="AN72" s="28" t="n">
        <f aca="false">IF(X72="Y",$AN$2,0)</f>
        <v>0.003</v>
      </c>
      <c r="AO72" s="29" t="n">
        <f aca="false">IF(W72="Y",IF(N72-M72&gt;$AO$2,1.5%*15/365,1.5%*(N72-M72)/365),0)</f>
        <v>0.000616438356164384</v>
      </c>
      <c r="AP72" s="30" t="n">
        <f aca="false">IF(N72&lt;=Z72,VLOOKUP(DATEDIF(M72,N72,"m"),Parameters!$L$2:$M$6,2,1),(DATEDIF(M72,N72,"m")+1)/12)</f>
        <v>1</v>
      </c>
      <c r="AQ72" s="31" t="n">
        <f aca="false">(AK72*(SUM(AE72,AF72,AG72,AI72,AJ72,AL72,AM72,AN72)*H72+AH72)+AO72*H72)*AP72</f>
        <v>10786643.8356164</v>
      </c>
    </row>
    <row r="73" customFormat="false" ht="15" hidden="false" customHeight="false" outlineLevel="0" collapsed="false">
      <c r="A73" s="20"/>
      <c r="B73" s="20" t="s">
        <v>107</v>
      </c>
      <c r="C73" s="21" t="s">
        <v>119</v>
      </c>
      <c r="D73" s="21" t="s">
        <v>95</v>
      </c>
      <c r="E73" s="21" t="s">
        <v>120</v>
      </c>
      <c r="F73" s="21" t="s">
        <v>97</v>
      </c>
      <c r="G73" s="22" t="n">
        <v>390000000</v>
      </c>
      <c r="H73" s="22" t="n">
        <v>100000000</v>
      </c>
      <c r="I73" s="22" t="n">
        <v>0</v>
      </c>
      <c r="J73" s="0" t="n">
        <v>2020</v>
      </c>
      <c r="K73" s="23" t="n">
        <v>43831</v>
      </c>
      <c r="L73" s="23" t="n">
        <v>43831</v>
      </c>
      <c r="M73" s="23" t="n">
        <v>43831</v>
      </c>
      <c r="N73" s="23" t="n">
        <v>44196</v>
      </c>
      <c r="O73" s="24" t="s">
        <v>106</v>
      </c>
      <c r="P73" s="24" t="s">
        <v>98</v>
      </c>
      <c r="Q73" s="22" t="s">
        <v>99</v>
      </c>
      <c r="R73" s="24" t="s">
        <v>98</v>
      </c>
      <c r="S73" s="24" t="s">
        <v>98</v>
      </c>
      <c r="T73" s="24" t="s">
        <v>98</v>
      </c>
      <c r="U73" s="24" t="s">
        <v>98</v>
      </c>
      <c r="V73" s="24" t="s">
        <v>98</v>
      </c>
      <c r="W73" s="24" t="s">
        <v>98</v>
      </c>
      <c r="X73" s="24" t="s">
        <v>98</v>
      </c>
      <c r="Y73" s="22" t="n">
        <v>500000</v>
      </c>
      <c r="Z73" s="23" t="n">
        <f aca="false">DATE(YEAR(M73)+1,MONTH(M73),DAY(M73))</f>
        <v>44197</v>
      </c>
      <c r="AA73" s="25" t="n">
        <f aca="false">IF(N73&lt;=Z73, VLOOKUP(DATEDIF(M73,N73,"m"),Parameters!$L$2:$M$6,2,1), 0)</f>
        <v>1</v>
      </c>
      <c r="AB73" s="0" t="n">
        <f aca="false">IF(D73="Trong nước", DATEDIF(DATE(YEAR(K73),MONTH(K73),1),DATE(YEAR(L73),MONTH(L73),1),"m"), DATEDIF(DATE(J73,1,1),DATE(YEAR(L73),MONTH(L73),1),"m"))</f>
        <v>0</v>
      </c>
      <c r="AC73" s="0" t="str">
        <f aca="false">VLOOKUP(AB73,Parameters!$A$2:$B$6,2,1)</f>
        <v>&lt;6</v>
      </c>
      <c r="AD73" s="26" t="n">
        <v>1</v>
      </c>
      <c r="AE73" s="27" t="n">
        <f aca="false">IF(G73&lt;=$AE$2,INDEX('Bieu phi VCX'!$D$8:$H$33,MATCH(C73,'Bieu phi VCX'!$A$8:$A$33,0),MATCH(AC73,'Bieu phi VCX'!$D$7:$H$7,)),INDEX('Bieu phi VCX'!$I$8:$M$33,MATCH(C73,'Bieu phi VCX'!$A$8:$A$33,0),MATCH(AC73,'Bieu phi VCX'!$I$7:$M$7,)))</f>
        <v>0.0175</v>
      </c>
      <c r="AF73" s="27" t="n">
        <f aca="false">IF(O73="Y",$AF$2,0)</f>
        <v>0.0005</v>
      </c>
      <c r="AG73" s="27" t="n">
        <f aca="false">IF(P73="Y", INDEX('Bieu phi VCX'!$P$8:$T$31,MATCH(C73,'Bieu phi VCX'!$A$8:$A$33,0),MATCH(AC73,'Bieu phi VCX'!$P$7:$T$7,0)), 0)</f>
        <v>0</v>
      </c>
      <c r="AH73" s="22" t="n">
        <f aca="false">VLOOKUP(Q73,Parameters!$F$2:$G$5,2,0)</f>
        <v>0</v>
      </c>
      <c r="AI73" s="27" t="n">
        <f aca="false">IF(R73="Y", INDEX('Bieu phi VCX'!$V$8:$Z$31,MATCH(C73,'Bieu phi VCX'!$A$8:$A$33,0),MATCH(AC73,'Bieu phi VCX'!$V$7:$Z$7,0)),0)</f>
        <v>0</v>
      </c>
      <c r="AJ73" s="27" t="n">
        <f aca="false">IF(S73="Y",INDEX('Bieu phi VCX'!$AG$8:$AI$31,MATCH(C73,'Bieu phi VCX'!$A$8:$A$33,0),MATCH(VLOOKUP(I73,Parameters!$I$2:$J$4,2),'Bieu phi VCX'!$AG$7:$AI$7,0))-AE73, 0)</f>
        <v>0</v>
      </c>
      <c r="AK73" s="0" t="n">
        <f aca="false">IF(T73="Y",$AK$2,1)</f>
        <v>1</v>
      </c>
      <c r="AL73" s="27" t="n">
        <f aca="false">IF(U73="Y", INDEX('Bieu phi VCX'!$AB$8:$AB$33,MATCH(C73,'Bieu phi VCX'!$A$8:$A$33,0),0),0)</f>
        <v>0</v>
      </c>
      <c r="AM73" s="27" t="n">
        <f aca="false">IF(V73="Y",IF(AB73&lt;120,IF(OR(C73='Bieu phi VCX'!$A$24,C73='Bieu phi VCX'!$A$25,C73='Bieu phi VCX'!$A$27),0.2%,IF(OR(AND(OR(E73="SEDAN",E73="HATCHBACK"),G73&gt;$AM$2),AND(OR(E73="SEDAN",E73="HATCHBACK"),F73="GERMANY")),INDEX('Bieu phi VCX'!$AC$8:$AC$33,MATCH(C73,'Bieu phi VCX'!$A$8:$A$33,0),0),INDEX('Bieu phi VCX'!$AD$8:$AD$33,MATCH(C73,'Bieu phi VCX'!$A$8:$A$33,0),0))),"NA"),0)</f>
        <v>0</v>
      </c>
      <c r="AN73" s="28" t="n">
        <f aca="false">IF(X73="Y",$AN$2,0)</f>
        <v>0</v>
      </c>
      <c r="AO73" s="29" t="n">
        <f aca="false">IF(W73="Y",IF(N73-M73&gt;$AO$2,1.5%*15/365,1.5%*(N73-M73)/365),0)</f>
        <v>0</v>
      </c>
      <c r="AP73" s="30" t="n">
        <f aca="false">IF(N73&lt;=Z73,VLOOKUP(DATEDIF(M73,N73,"m"),Parameters!$L$2:$M$6,2,1),(DATEDIF(M73,N73,"m")+1)/12)</f>
        <v>1</v>
      </c>
      <c r="AQ73" s="31" t="n">
        <f aca="false">(AK73*(SUM(AE73,AF73,AG73,AI73,AJ73,AL73,AM73,AN73)*H73+AH73)+AO73*H73)*AP73</f>
        <v>1800000</v>
      </c>
    </row>
    <row r="74" customFormat="false" ht="15" hidden="false" customHeight="false" outlineLevel="0" collapsed="false">
      <c r="A74" s="20"/>
      <c r="B74" s="20" t="s">
        <v>108</v>
      </c>
      <c r="C74" s="21" t="s">
        <v>119</v>
      </c>
      <c r="D74" s="21" t="s">
        <v>95</v>
      </c>
      <c r="E74" s="21" t="s">
        <v>120</v>
      </c>
      <c r="F74" s="21" t="s">
        <v>97</v>
      </c>
      <c r="G74" s="22" t="n">
        <v>390000000</v>
      </c>
      <c r="H74" s="22" t="n">
        <v>100000000</v>
      </c>
      <c r="I74" s="22" t="n">
        <v>0</v>
      </c>
      <c r="J74" s="0" t="n">
        <v>2020</v>
      </c>
      <c r="K74" s="23" t="n">
        <v>43831</v>
      </c>
      <c r="L74" s="23" t="n">
        <v>43831</v>
      </c>
      <c r="M74" s="23" t="n">
        <v>43831</v>
      </c>
      <c r="N74" s="23" t="n">
        <v>44196</v>
      </c>
      <c r="O74" s="24" t="s">
        <v>98</v>
      </c>
      <c r="P74" s="24" t="s">
        <v>106</v>
      </c>
      <c r="Q74" s="22" t="s">
        <v>99</v>
      </c>
      <c r="R74" s="24" t="s">
        <v>98</v>
      </c>
      <c r="S74" s="24" t="s">
        <v>98</v>
      </c>
      <c r="T74" s="24" t="s">
        <v>98</v>
      </c>
      <c r="U74" s="24" t="s">
        <v>98</v>
      </c>
      <c r="V74" s="24" t="s">
        <v>98</v>
      </c>
      <c r="W74" s="24" t="s">
        <v>98</v>
      </c>
      <c r="X74" s="24" t="s">
        <v>98</v>
      </c>
      <c r="Y74" s="22" t="n">
        <v>500000</v>
      </c>
      <c r="Z74" s="23" t="n">
        <f aca="false">DATE(YEAR(M74)+1,MONTH(M74),DAY(M74))</f>
        <v>44197</v>
      </c>
      <c r="AA74" s="25" t="n">
        <f aca="false">IF(N74&lt;=Z74, VLOOKUP(DATEDIF(M74,N74,"m"),Parameters!$L$2:$M$6,2,1), 0)</f>
        <v>1</v>
      </c>
      <c r="AB74" s="0" t="n">
        <f aca="false">IF(D74="Trong nước", DATEDIF(DATE(YEAR(K74),MONTH(K74),1),DATE(YEAR(L74),MONTH(L74),1),"m"), DATEDIF(DATE(J74,1,1),DATE(YEAR(L74),MONTH(L74),1),"m"))</f>
        <v>0</v>
      </c>
      <c r="AC74" s="0" t="str">
        <f aca="false">VLOOKUP(AB74,Parameters!$A$2:$B$6,2,1)</f>
        <v>&lt;6</v>
      </c>
      <c r="AD74" s="26" t="n">
        <v>1</v>
      </c>
      <c r="AE74" s="27" t="n">
        <f aca="false">IF(G74&lt;=$AE$2,INDEX('Bieu phi VCX'!$D$8:$H$33,MATCH(C74,'Bieu phi VCX'!$A$8:$A$33,0),MATCH(AC74,'Bieu phi VCX'!$D$7:$H$7,)),INDEX('Bieu phi VCX'!$I$8:$M$33,MATCH(C74,'Bieu phi VCX'!$A$8:$A$33,0),MATCH(AC74,'Bieu phi VCX'!$I$7:$M$7,)))</f>
        <v>0.0175</v>
      </c>
      <c r="AF74" s="27" t="n">
        <f aca="false">IF(O74="Y",$AF$2,0)</f>
        <v>0</v>
      </c>
      <c r="AG74" s="27" t="n">
        <f aca="false">IF(P74="Y", INDEX('Bieu phi VCX'!$P$8:$T$31,MATCH(C74,'Bieu phi VCX'!$A$8:$A$33,0),MATCH(AC74,'Bieu phi VCX'!$P$7:$T$7,0)), 0)</f>
        <v>0</v>
      </c>
      <c r="AH74" s="22" t="n">
        <f aca="false">VLOOKUP(Q74,Parameters!$F$2:$G$5,2,0)</f>
        <v>0</v>
      </c>
      <c r="AI74" s="27" t="n">
        <f aca="false">IF(R74="Y", INDEX('Bieu phi VCX'!$V$8:$Z$31,MATCH(C74,'Bieu phi VCX'!$A$8:$A$33,0),MATCH(AC74,'Bieu phi VCX'!$V$7:$Z$7,0)),0)</f>
        <v>0</v>
      </c>
      <c r="AJ74" s="27" t="n">
        <f aca="false">IF(S74="Y",INDEX('Bieu phi VCX'!$AG$8:$AI$31,MATCH(C74,'Bieu phi VCX'!$A$8:$A$33,0),MATCH(VLOOKUP(I74,Parameters!$I$2:$J$4,2),'Bieu phi VCX'!$AG$7:$AI$7,0))-AE74, 0)</f>
        <v>0</v>
      </c>
      <c r="AK74" s="0" t="n">
        <f aca="false">IF(T74="Y",$AK$2,1)</f>
        <v>1</v>
      </c>
      <c r="AL74" s="27" t="n">
        <f aca="false">IF(U74="Y", INDEX('Bieu phi VCX'!$AB$8:$AB$33,MATCH(C74,'Bieu phi VCX'!$A$8:$A$33,0),0),0)</f>
        <v>0</v>
      </c>
      <c r="AM74" s="27" t="n">
        <f aca="false">IF(V74="Y",IF(AB74&lt;120,IF(OR(C74='Bieu phi VCX'!$A$24,C74='Bieu phi VCX'!$A$25,C74='Bieu phi VCX'!$A$27),0.2%,IF(OR(AND(OR(E74="SEDAN",E74="HATCHBACK"),G74&gt;$AM$2),AND(OR(E74="SEDAN",E74="HATCHBACK"),F74="GERMANY")),INDEX('Bieu phi VCX'!$AC$8:$AC$33,MATCH(C74,'Bieu phi VCX'!$A$8:$A$33,0),0),INDEX('Bieu phi VCX'!$AD$8:$AD$33,MATCH(C74,'Bieu phi VCX'!$A$8:$A$33,0),0))),"NA"),0)</f>
        <v>0</v>
      </c>
      <c r="AN74" s="28" t="n">
        <f aca="false">IF(X74="Y",$AN$2,0)</f>
        <v>0</v>
      </c>
      <c r="AO74" s="29" t="n">
        <f aca="false">IF(W74="Y",IF(N74-M74&gt;$AO$2,1.5%*15/365,1.5%*(N74-M74)/365),0)</f>
        <v>0</v>
      </c>
      <c r="AP74" s="30" t="n">
        <f aca="false">IF(N74&lt;=Z74,VLOOKUP(DATEDIF(M74,N74,"m"),Parameters!$L$2:$M$6,2,1),(DATEDIF(M74,N74,"m")+1)/12)</f>
        <v>1</v>
      </c>
      <c r="AQ74" s="31" t="n">
        <f aca="false">(AK74*(SUM(AE74,AF74,AG74,AI74,AJ74,AL74,AM74,AN74)*H74+AH74)+AO74*H74)*AP74</f>
        <v>1750000</v>
      </c>
    </row>
    <row r="75" customFormat="false" ht="15" hidden="false" customHeight="false" outlineLevel="0" collapsed="false">
      <c r="A75" s="20"/>
      <c r="B75" s="20" t="s">
        <v>109</v>
      </c>
      <c r="C75" s="21" t="s">
        <v>119</v>
      </c>
      <c r="D75" s="21" t="s">
        <v>95</v>
      </c>
      <c r="E75" s="21" t="s">
        <v>120</v>
      </c>
      <c r="F75" s="21" t="s">
        <v>97</v>
      </c>
      <c r="G75" s="22" t="n">
        <v>390000000</v>
      </c>
      <c r="H75" s="22" t="n">
        <v>100000000</v>
      </c>
      <c r="I75" s="22" t="n">
        <v>0</v>
      </c>
      <c r="J75" s="0" t="n">
        <v>2020</v>
      </c>
      <c r="K75" s="23" t="n">
        <v>43831</v>
      </c>
      <c r="L75" s="23" t="n">
        <v>43831</v>
      </c>
      <c r="M75" s="23" t="n">
        <v>43831</v>
      </c>
      <c r="N75" s="23" t="n">
        <v>44196</v>
      </c>
      <c r="O75" s="24" t="s">
        <v>98</v>
      </c>
      <c r="P75" s="24" t="s">
        <v>98</v>
      </c>
      <c r="Q75" s="22" t="n">
        <v>9000000</v>
      </c>
      <c r="R75" s="24" t="s">
        <v>98</v>
      </c>
      <c r="S75" s="24" t="s">
        <v>98</v>
      </c>
      <c r="T75" s="24" t="s">
        <v>98</v>
      </c>
      <c r="U75" s="24" t="s">
        <v>98</v>
      </c>
      <c r="V75" s="24" t="s">
        <v>98</v>
      </c>
      <c r="W75" s="24" t="s">
        <v>98</v>
      </c>
      <c r="X75" s="24" t="s">
        <v>98</v>
      </c>
      <c r="Y75" s="22" t="n">
        <v>500000</v>
      </c>
      <c r="Z75" s="23" t="n">
        <f aca="false">DATE(YEAR(M75)+1,MONTH(M75),DAY(M75))</f>
        <v>44197</v>
      </c>
      <c r="AA75" s="25" t="n">
        <f aca="false">IF(N75&lt;=Z75, VLOOKUP(DATEDIF(M75,N75,"m"),Parameters!$L$2:$M$6,2,1), 0)</f>
        <v>1</v>
      </c>
      <c r="AB75" s="0" t="n">
        <f aca="false">IF(D75="Trong nước", DATEDIF(DATE(YEAR(K75),MONTH(K75),1),DATE(YEAR(L75),MONTH(L75),1),"m"), DATEDIF(DATE(J75,1,1),DATE(YEAR(L75),MONTH(L75),1),"m"))</f>
        <v>0</v>
      </c>
      <c r="AC75" s="0" t="str">
        <f aca="false">VLOOKUP(AB75,Parameters!$A$2:$B$6,2,1)</f>
        <v>&lt;6</v>
      </c>
      <c r="AD75" s="26" t="n">
        <v>1</v>
      </c>
      <c r="AE75" s="27" t="n">
        <f aca="false">IF(G75&lt;=$AE$2,INDEX('Bieu phi VCX'!$D$8:$H$33,MATCH(C75,'Bieu phi VCX'!$A$8:$A$33,0),MATCH(AC75,'Bieu phi VCX'!$D$7:$H$7,)),INDEX('Bieu phi VCX'!$I$8:$M$33,MATCH(C75,'Bieu phi VCX'!$A$8:$A$33,0),MATCH(AC75,'Bieu phi VCX'!$I$7:$M$7,)))</f>
        <v>0.0175</v>
      </c>
      <c r="AF75" s="27" t="n">
        <f aca="false">IF(O75="Y",$AF$2,0)</f>
        <v>0</v>
      </c>
      <c r="AG75" s="27" t="n">
        <f aca="false">IF(P75="Y", INDEX('Bieu phi VCX'!$P$8:$T$31,MATCH(C75,'Bieu phi VCX'!$A$8:$A$33,0),MATCH(AC75,'Bieu phi VCX'!$P$7:$T$7,0)), 0)</f>
        <v>0</v>
      </c>
      <c r="AH75" s="22" t="n">
        <f aca="false">VLOOKUP(Q75,Parameters!$F$2:$G$5,2,0)</f>
        <v>1400000</v>
      </c>
      <c r="AI75" s="27" t="n">
        <f aca="false">IF(R75="Y", INDEX('Bieu phi VCX'!$V$8:$Z$31,MATCH(C75,'Bieu phi VCX'!$A$8:$A$33,0),MATCH(AC75,'Bieu phi VCX'!$V$7:$Z$7,0)),0)</f>
        <v>0</v>
      </c>
      <c r="AJ75" s="27" t="n">
        <f aca="false">IF(S75="Y",INDEX('Bieu phi VCX'!$AG$8:$AI$31,MATCH(C75,'Bieu phi VCX'!$A$8:$A$33,0),MATCH(VLOOKUP(I75,Parameters!$I$2:$J$4,2),'Bieu phi VCX'!$AG$7:$AI$7,0))-AE75, 0)</f>
        <v>0</v>
      </c>
      <c r="AK75" s="0" t="n">
        <f aca="false">IF(T75="Y",$AK$2,1)</f>
        <v>1</v>
      </c>
      <c r="AL75" s="27" t="n">
        <f aca="false">IF(U75="Y", INDEX('Bieu phi VCX'!$AB$8:$AB$33,MATCH(C75,'Bieu phi VCX'!$A$8:$A$33,0),0),0)</f>
        <v>0</v>
      </c>
      <c r="AM75" s="27" t="n">
        <f aca="false">IF(V75="Y",IF(AB75&lt;120,IF(OR(C75='Bieu phi VCX'!$A$24,C75='Bieu phi VCX'!$A$25,C75='Bieu phi VCX'!$A$27),0.2%,IF(OR(AND(OR(E75="SEDAN",E75="HATCHBACK"),G75&gt;$AM$2),AND(OR(E75="SEDAN",E75="HATCHBACK"),F75="GERMANY")),INDEX('Bieu phi VCX'!$AC$8:$AC$33,MATCH(C75,'Bieu phi VCX'!$A$8:$A$33,0),0),INDEX('Bieu phi VCX'!$AD$8:$AD$33,MATCH(C75,'Bieu phi VCX'!$A$8:$A$33,0),0))),"NA"),0)</f>
        <v>0</v>
      </c>
      <c r="AN75" s="28" t="n">
        <f aca="false">IF(X75="Y",$AN$2,0)</f>
        <v>0</v>
      </c>
      <c r="AO75" s="29" t="n">
        <f aca="false">IF(W75="Y",IF(N75-M75&gt;$AO$2,1.5%*15/365,1.5%*(N75-M75)/365),0)</f>
        <v>0</v>
      </c>
      <c r="AP75" s="30" t="n">
        <f aca="false">IF(N75&lt;=Z75,VLOOKUP(DATEDIF(M75,N75,"m"),Parameters!$L$2:$M$6,2,1),(DATEDIF(M75,N75,"m")+1)/12)</f>
        <v>1</v>
      </c>
      <c r="AQ75" s="31" t="n">
        <f aca="false">(AK75*(SUM(AE75,AF75,AG75,AI75,AJ75,AL75,AM75,AN75)*H75+AH75)+AO75*H75)*AP75</f>
        <v>3150000</v>
      </c>
    </row>
    <row r="76" customFormat="false" ht="15" hidden="false" customHeight="false" outlineLevel="0" collapsed="false">
      <c r="A76" s="20"/>
      <c r="B76" s="20" t="s">
        <v>110</v>
      </c>
      <c r="C76" s="21" t="s">
        <v>119</v>
      </c>
      <c r="D76" s="21" t="s">
        <v>95</v>
      </c>
      <c r="E76" s="21" t="s">
        <v>120</v>
      </c>
      <c r="F76" s="21" t="s">
        <v>97</v>
      </c>
      <c r="G76" s="22" t="n">
        <v>390000000</v>
      </c>
      <c r="H76" s="22" t="n">
        <v>100000000</v>
      </c>
      <c r="I76" s="22" t="n">
        <v>0</v>
      </c>
      <c r="J76" s="0" t="n">
        <v>2020</v>
      </c>
      <c r="K76" s="23" t="n">
        <v>43831</v>
      </c>
      <c r="L76" s="23" t="n">
        <v>43831</v>
      </c>
      <c r="M76" s="23" t="n">
        <v>43831</v>
      </c>
      <c r="N76" s="23" t="n">
        <v>44196</v>
      </c>
      <c r="O76" s="24" t="s">
        <v>98</v>
      </c>
      <c r="P76" s="24" t="s">
        <v>98</v>
      </c>
      <c r="Q76" s="22" t="s">
        <v>99</v>
      </c>
      <c r="R76" s="24" t="s">
        <v>106</v>
      </c>
      <c r="S76" s="24" t="s">
        <v>98</v>
      </c>
      <c r="T76" s="24" t="s">
        <v>98</v>
      </c>
      <c r="U76" s="24" t="s">
        <v>98</v>
      </c>
      <c r="V76" s="24" t="s">
        <v>98</v>
      </c>
      <c r="W76" s="24" t="s">
        <v>98</v>
      </c>
      <c r="X76" s="24" t="s">
        <v>98</v>
      </c>
      <c r="Y76" s="22" t="n">
        <v>500000</v>
      </c>
      <c r="Z76" s="23" t="n">
        <f aca="false">DATE(YEAR(M76)+1,MONTH(M76),DAY(M76))</f>
        <v>44197</v>
      </c>
      <c r="AA76" s="25" t="n">
        <f aca="false">IF(N76&lt;=Z76, VLOOKUP(DATEDIF(M76,N76,"m"),Parameters!$L$2:$M$6,2,1), 0)</f>
        <v>1</v>
      </c>
      <c r="AB76" s="0" t="n">
        <f aca="false">IF(D76="Trong nước", DATEDIF(DATE(YEAR(K76),MONTH(K76),1),DATE(YEAR(L76),MONTH(L76),1),"m"), DATEDIF(DATE(J76,1,1),DATE(YEAR(L76),MONTH(L76),1),"m"))</f>
        <v>0</v>
      </c>
      <c r="AC76" s="0" t="str">
        <f aca="false">VLOOKUP(AB76,Parameters!$A$2:$B$6,2,1)</f>
        <v>&lt;6</v>
      </c>
      <c r="AD76" s="26" t="n">
        <v>1</v>
      </c>
      <c r="AE76" s="27" t="n">
        <f aca="false">IF(G76&lt;=$AE$2,INDEX('Bieu phi VCX'!$D$8:$H$33,MATCH(C76,'Bieu phi VCX'!$A$8:$A$33,0),MATCH(AC76,'Bieu phi VCX'!$D$7:$H$7,)),INDEX('Bieu phi VCX'!$I$8:$M$33,MATCH(C76,'Bieu phi VCX'!$A$8:$A$33,0),MATCH(AC76,'Bieu phi VCX'!$I$7:$M$7,)))</f>
        <v>0.0175</v>
      </c>
      <c r="AF76" s="27" t="n">
        <f aca="false">IF(O76="Y",$AF$2,0)</f>
        <v>0</v>
      </c>
      <c r="AG76" s="27" t="n">
        <f aca="false">IF(P76="Y", INDEX('Bieu phi VCX'!$P$8:$T$31,MATCH(C76,'Bieu phi VCX'!$A$8:$A$33,0),MATCH(AC76,'Bieu phi VCX'!$P$7:$T$7,0)), 0)</f>
        <v>0</v>
      </c>
      <c r="AH76" s="22" t="n">
        <f aca="false">VLOOKUP(Q76,Parameters!$F$2:$G$5,2,0)</f>
        <v>0</v>
      </c>
      <c r="AI76" s="27" t="n">
        <f aca="false">IF(R76="Y", INDEX('Bieu phi VCX'!$V$8:$Z$31,MATCH(C76,'Bieu phi VCX'!$A$8:$A$33,0),MATCH(AC76,'Bieu phi VCX'!$V$7:$Z$7,0)),0)</f>
        <v>0.001</v>
      </c>
      <c r="AJ76" s="27" t="n">
        <f aca="false">IF(S76="Y",INDEX('Bieu phi VCX'!$AG$8:$AI$31,MATCH(C76,'Bieu phi VCX'!$A$8:$A$33,0),MATCH(VLOOKUP(I76,Parameters!$I$2:$J$4,2),'Bieu phi VCX'!$AG$7:$AI$7,0))-AE76, 0)</f>
        <v>0</v>
      </c>
      <c r="AK76" s="0" t="n">
        <f aca="false">IF(T76="Y",$AK$2,1)</f>
        <v>1</v>
      </c>
      <c r="AL76" s="27" t="n">
        <f aca="false">IF(U76="Y", INDEX('Bieu phi VCX'!$AB$8:$AB$33,MATCH(C76,'Bieu phi VCX'!$A$8:$A$33,0),0),0)</f>
        <v>0</v>
      </c>
      <c r="AM76" s="27" t="n">
        <f aca="false">IF(V76="Y",IF(AB76&lt;120,IF(OR(C76='Bieu phi VCX'!$A$24,C76='Bieu phi VCX'!$A$25,C76='Bieu phi VCX'!$A$27),0.2%,IF(OR(AND(OR(E76="SEDAN",E76="HATCHBACK"),G76&gt;$AM$2),AND(OR(E76="SEDAN",E76="HATCHBACK"),F76="GERMANY")),INDEX('Bieu phi VCX'!$AC$8:$AC$33,MATCH(C76,'Bieu phi VCX'!$A$8:$A$33,0),0),INDEX('Bieu phi VCX'!$AD$8:$AD$33,MATCH(C76,'Bieu phi VCX'!$A$8:$A$33,0),0))),"NA"),0)</f>
        <v>0</v>
      </c>
      <c r="AN76" s="28" t="n">
        <f aca="false">IF(X76="Y",$AN$2,0)</f>
        <v>0</v>
      </c>
      <c r="AO76" s="29" t="n">
        <f aca="false">IF(W76="Y",IF(N76-M76&gt;$AO$2,1.5%*15/365,1.5%*(N76-M76)/365),0)</f>
        <v>0</v>
      </c>
      <c r="AP76" s="30" t="n">
        <f aca="false">IF(N76&lt;=Z76,VLOOKUP(DATEDIF(M76,N76,"m"),Parameters!$L$2:$M$6,2,1),(DATEDIF(M76,N76,"m")+1)/12)</f>
        <v>1</v>
      </c>
      <c r="AQ76" s="31" t="n">
        <f aca="false">(AK76*(SUM(AE76,AF76,AG76,AI76,AJ76,AL76,AM76,AN76)*H76+AH76)+AO76*H76)*AP76</f>
        <v>1850000</v>
      </c>
    </row>
    <row r="77" customFormat="false" ht="15" hidden="false" customHeight="false" outlineLevel="0" collapsed="false">
      <c r="A77" s="20"/>
      <c r="B77" s="20" t="s">
        <v>111</v>
      </c>
      <c r="C77" s="21" t="s">
        <v>119</v>
      </c>
      <c r="D77" s="21" t="s">
        <v>95</v>
      </c>
      <c r="E77" s="21" t="s">
        <v>120</v>
      </c>
      <c r="F77" s="21" t="s">
        <v>97</v>
      </c>
      <c r="G77" s="22" t="n">
        <v>390000000</v>
      </c>
      <c r="H77" s="22" t="n">
        <v>100000000</v>
      </c>
      <c r="I77" s="22" t="n">
        <v>0</v>
      </c>
      <c r="J77" s="0" t="n">
        <v>2020</v>
      </c>
      <c r="K77" s="23" t="n">
        <v>43831</v>
      </c>
      <c r="L77" s="23" t="n">
        <v>43831</v>
      </c>
      <c r="M77" s="23" t="n">
        <v>43831</v>
      </c>
      <c r="N77" s="23" t="n">
        <v>44196</v>
      </c>
      <c r="O77" s="24" t="s">
        <v>98</v>
      </c>
      <c r="P77" s="24" t="s">
        <v>98</v>
      </c>
      <c r="Q77" s="22" t="s">
        <v>99</v>
      </c>
      <c r="R77" s="24" t="s">
        <v>98</v>
      </c>
      <c r="S77" s="24" t="s">
        <v>106</v>
      </c>
      <c r="T77" s="24" t="s">
        <v>98</v>
      </c>
      <c r="U77" s="24" t="s">
        <v>98</v>
      </c>
      <c r="V77" s="24" t="s">
        <v>98</v>
      </c>
      <c r="W77" s="24" t="s">
        <v>98</v>
      </c>
      <c r="X77" s="24" t="s">
        <v>98</v>
      </c>
      <c r="Y77" s="22" t="n">
        <v>500000</v>
      </c>
      <c r="Z77" s="23" t="n">
        <f aca="false">DATE(YEAR(M77)+1,MONTH(M77),DAY(M77))</f>
        <v>44197</v>
      </c>
      <c r="AA77" s="25" t="n">
        <f aca="false">IF(N77&lt;=Z77, VLOOKUP(DATEDIF(M77,N77,"m"),Parameters!$L$2:$M$6,2,1), 0)</f>
        <v>1</v>
      </c>
      <c r="AB77" s="0" t="n">
        <f aca="false">IF(D77="Trong nước", DATEDIF(DATE(YEAR(K77),MONTH(K77),1),DATE(YEAR(L77),MONTH(L77),1),"m"), DATEDIF(DATE(J77,1,1),DATE(YEAR(L77),MONTH(L77),1),"m"))</f>
        <v>0</v>
      </c>
      <c r="AC77" s="0" t="str">
        <f aca="false">VLOOKUP(AB77,Parameters!$A$2:$B$6,2,1)</f>
        <v>&lt;6</v>
      </c>
      <c r="AD77" s="26" t="n">
        <v>1</v>
      </c>
      <c r="AE77" s="27" t="n">
        <f aca="false">IF(G77&lt;=$AE$2,INDEX('Bieu phi VCX'!$D$8:$H$33,MATCH(C77,'Bieu phi VCX'!$A$8:$A$33,0),MATCH(AC77,'Bieu phi VCX'!$D$7:$H$7,)),INDEX('Bieu phi VCX'!$I$8:$M$33,MATCH(C77,'Bieu phi VCX'!$A$8:$A$33,0),MATCH(AC77,'Bieu phi VCX'!$I$7:$M$7,)))</f>
        <v>0.0175</v>
      </c>
      <c r="AF77" s="27" t="n">
        <f aca="false">IF(O77="Y",$AF$2,0)</f>
        <v>0</v>
      </c>
      <c r="AG77" s="27" t="n">
        <f aca="false">IF(P77="Y", INDEX('Bieu phi VCX'!$P$8:$T$31,MATCH(C77,'Bieu phi VCX'!$A$8:$A$33,0),MATCH(AC77,'Bieu phi VCX'!$P$7:$T$7,0)), 0)</f>
        <v>0</v>
      </c>
      <c r="AH77" s="22" t="n">
        <f aca="false">VLOOKUP(Q77,Parameters!$F$2:$G$5,2,0)</f>
        <v>0</v>
      </c>
      <c r="AI77" s="27" t="n">
        <f aca="false">IF(R77="Y", INDEX('Bieu phi VCX'!$V$8:$Z$31,MATCH(C77,'Bieu phi VCX'!$A$8:$A$33,0),MATCH(AC77,'Bieu phi VCX'!$V$7:$Z$7,0)),0)</f>
        <v>0</v>
      </c>
      <c r="AJ77" s="27" t="n">
        <f aca="false">IF(S77="Y",INDEX('Bieu phi VCX'!$AG$8:$AI$31,MATCH(C77,'Bieu phi VCX'!$A$8:$A$33,0),MATCH(VLOOKUP(I77,Parameters!$I$2:$J$4,2),'Bieu phi VCX'!$AG$7:$AI$7,0))-AE77, 0)</f>
        <v>0.0325</v>
      </c>
      <c r="AK77" s="0" t="n">
        <f aca="false">IF(T77="Y",$AK$2,1)</f>
        <v>1</v>
      </c>
      <c r="AL77" s="27" t="n">
        <f aca="false">IF(U77="Y", INDEX('Bieu phi VCX'!$AB$8:$AB$33,MATCH(C77,'Bieu phi VCX'!$A$8:$A$33,0),0),0)</f>
        <v>0</v>
      </c>
      <c r="AM77" s="27" t="n">
        <f aca="false">IF(V77="Y",IF(AB77&lt;120,IF(OR(C77='Bieu phi VCX'!$A$24,C77='Bieu phi VCX'!$A$25,C77='Bieu phi VCX'!$A$27),0.2%,IF(OR(AND(OR(E77="SEDAN",E77="HATCHBACK"),G77&gt;$AM$2),AND(OR(E77="SEDAN",E77="HATCHBACK"),F77="GERMANY")),INDEX('Bieu phi VCX'!$AC$8:$AC$33,MATCH(C77,'Bieu phi VCX'!$A$8:$A$33,0),0),INDEX('Bieu phi VCX'!$AD$8:$AD$33,MATCH(C77,'Bieu phi VCX'!$A$8:$A$33,0),0))),"NA"),0)</f>
        <v>0</v>
      </c>
      <c r="AN77" s="28" t="n">
        <f aca="false">IF(X77="Y",$AN$2,0)</f>
        <v>0</v>
      </c>
      <c r="AO77" s="29" t="n">
        <f aca="false">IF(W77="Y",IF(N77-M77&gt;$AO$2,1.5%*15/365,1.5%*(N77-M77)/365),0)</f>
        <v>0</v>
      </c>
      <c r="AP77" s="30" t="n">
        <f aca="false">IF(N77&lt;=Z77,VLOOKUP(DATEDIF(M77,N77,"m"),Parameters!$L$2:$M$6,2,1),(DATEDIF(M77,N77,"m")+1)/12)</f>
        <v>1</v>
      </c>
      <c r="AQ77" s="31" t="n">
        <f aca="false">(AK77*(SUM(AE77,AF77,AG77,AI77,AJ77,AL77,AM77,AN77)*H77+AH77)+AO77*H77)*AP77</f>
        <v>5000000</v>
      </c>
    </row>
    <row r="78" customFormat="false" ht="15" hidden="false" customHeight="false" outlineLevel="0" collapsed="false">
      <c r="A78" s="20"/>
      <c r="B78" s="20" t="s">
        <v>112</v>
      </c>
      <c r="C78" s="21" t="s">
        <v>119</v>
      </c>
      <c r="D78" s="21" t="s">
        <v>95</v>
      </c>
      <c r="E78" s="21" t="s">
        <v>120</v>
      </c>
      <c r="F78" s="21" t="s">
        <v>97</v>
      </c>
      <c r="G78" s="22" t="n">
        <v>390000000</v>
      </c>
      <c r="H78" s="22" t="n">
        <v>100000000</v>
      </c>
      <c r="I78" s="22" t="n">
        <v>0</v>
      </c>
      <c r="J78" s="0" t="n">
        <v>2020</v>
      </c>
      <c r="K78" s="23" t="n">
        <v>43831</v>
      </c>
      <c r="L78" s="23" t="n">
        <v>43831</v>
      </c>
      <c r="M78" s="23" t="n">
        <v>43831</v>
      </c>
      <c r="N78" s="23" t="n">
        <v>44196</v>
      </c>
      <c r="O78" s="24" t="s">
        <v>98</v>
      </c>
      <c r="P78" s="24" t="s">
        <v>98</v>
      </c>
      <c r="Q78" s="22" t="s">
        <v>99</v>
      </c>
      <c r="R78" s="24" t="s">
        <v>98</v>
      </c>
      <c r="S78" s="24" t="s">
        <v>98</v>
      </c>
      <c r="T78" s="24" t="s">
        <v>106</v>
      </c>
      <c r="U78" s="24" t="s">
        <v>98</v>
      </c>
      <c r="V78" s="24" t="s">
        <v>98</v>
      </c>
      <c r="W78" s="24" t="s">
        <v>98</v>
      </c>
      <c r="X78" s="24" t="s">
        <v>98</v>
      </c>
      <c r="Y78" s="22" t="n">
        <v>500000</v>
      </c>
      <c r="Z78" s="23" t="n">
        <f aca="false">DATE(YEAR(M78)+1,MONTH(M78),DAY(M78))</f>
        <v>44197</v>
      </c>
      <c r="AA78" s="25" t="n">
        <f aca="false">IF(N78&lt;=Z78, VLOOKUP(DATEDIF(M78,N78,"m"),Parameters!$L$2:$M$6,2,1), 0)</f>
        <v>1</v>
      </c>
      <c r="AB78" s="0" t="n">
        <f aca="false">IF(D78="Trong nước", DATEDIF(DATE(YEAR(K78),MONTH(K78),1),DATE(YEAR(L78),MONTH(L78),1),"m"), DATEDIF(DATE(J78,1,1),DATE(YEAR(L78),MONTH(L78),1),"m"))</f>
        <v>0</v>
      </c>
      <c r="AC78" s="0" t="str">
        <f aca="false">VLOOKUP(AB78,Parameters!$A$2:$B$6,2,1)</f>
        <v>&lt;6</v>
      </c>
      <c r="AD78" s="26" t="n">
        <v>1</v>
      </c>
      <c r="AE78" s="27" t="n">
        <f aca="false">IF(G78&lt;=$AE$2,INDEX('Bieu phi VCX'!$D$8:$H$33,MATCH(C78,'Bieu phi VCX'!$A$8:$A$33,0),MATCH(AC78,'Bieu phi VCX'!$D$7:$H$7,)),INDEX('Bieu phi VCX'!$I$8:$M$33,MATCH(C78,'Bieu phi VCX'!$A$8:$A$33,0),MATCH(AC78,'Bieu phi VCX'!$I$7:$M$7,)))</f>
        <v>0.0175</v>
      </c>
      <c r="AF78" s="27" t="n">
        <f aca="false">IF(O78="Y",$AF$2,0)</f>
        <v>0</v>
      </c>
      <c r="AG78" s="27" t="n">
        <f aca="false">IF(P78="Y", INDEX('Bieu phi VCX'!$P$8:$T$31,MATCH(C78,'Bieu phi VCX'!$A$8:$A$33,0),MATCH(AC78,'Bieu phi VCX'!$P$7:$T$7,0)), 0)</f>
        <v>0</v>
      </c>
      <c r="AH78" s="22" t="n">
        <f aca="false">VLOOKUP(Q78,Parameters!$F$2:$G$5,2,0)</f>
        <v>0</v>
      </c>
      <c r="AI78" s="27" t="n">
        <f aca="false">IF(R78="Y", INDEX('Bieu phi VCX'!$V$8:$Z$31,MATCH(C78,'Bieu phi VCX'!$A$8:$A$33,0),MATCH(AC78,'Bieu phi VCX'!$V$7:$Z$7,0)),0)</f>
        <v>0</v>
      </c>
      <c r="AJ78" s="27" t="n">
        <f aca="false">IF(S78="Y",INDEX('Bieu phi VCX'!$AG$8:$AI$31,MATCH(C78,'Bieu phi VCX'!$A$8:$A$33,0),MATCH(VLOOKUP(I78,Parameters!$I$2:$J$4,2),'Bieu phi VCX'!$AG$7:$AI$7,0))-AE78, 0)</f>
        <v>0</v>
      </c>
      <c r="AK78" s="0" t="n">
        <f aca="false">IF(T78="Y",$AK$2,1)</f>
        <v>1.5</v>
      </c>
      <c r="AL78" s="27" t="n">
        <f aca="false">IF(U78="Y", INDEX('Bieu phi VCX'!$AB$8:$AB$33,MATCH(C78,'Bieu phi VCX'!$A$8:$A$33,0),0),0)</f>
        <v>0</v>
      </c>
      <c r="AM78" s="27" t="n">
        <f aca="false">IF(V78="Y",IF(AB78&lt;120,IF(OR(C78='Bieu phi VCX'!$A$24,C78='Bieu phi VCX'!$A$25,C78='Bieu phi VCX'!$A$27),0.2%,IF(OR(AND(OR(E78="SEDAN",E78="HATCHBACK"),G78&gt;$AM$2),AND(OR(E78="SEDAN",E78="HATCHBACK"),F78="GERMANY")),INDEX('Bieu phi VCX'!$AC$8:$AC$33,MATCH(C78,'Bieu phi VCX'!$A$8:$A$33,0),0),INDEX('Bieu phi VCX'!$AD$8:$AD$33,MATCH(C78,'Bieu phi VCX'!$A$8:$A$33,0),0))),"NA"),0)</f>
        <v>0</v>
      </c>
      <c r="AN78" s="28" t="n">
        <f aca="false">IF(X78="Y",$AN$2,0)</f>
        <v>0</v>
      </c>
      <c r="AO78" s="29" t="n">
        <f aca="false">IF(W78="Y",IF(N78-M78&gt;$AO$2,1.5%*15/365,1.5%*(N78-M78)/365),0)</f>
        <v>0</v>
      </c>
      <c r="AP78" s="30" t="n">
        <f aca="false">IF(N78&lt;=Z78,VLOOKUP(DATEDIF(M78,N78,"m"),Parameters!$L$2:$M$6,2,1),(DATEDIF(M78,N78,"m")+1)/12)</f>
        <v>1</v>
      </c>
      <c r="AQ78" s="31" t="n">
        <f aca="false">(AK78*(SUM(AE78,AF78,AG78,AI78,AJ78,AL78,AM78,AN78)*H78+AH78)+AO78*H78)*AP78</f>
        <v>2625000</v>
      </c>
    </row>
    <row r="79" customFormat="false" ht="15" hidden="false" customHeight="false" outlineLevel="0" collapsed="false">
      <c r="A79" s="20"/>
      <c r="B79" s="20" t="s">
        <v>113</v>
      </c>
      <c r="C79" s="21" t="s">
        <v>119</v>
      </c>
      <c r="D79" s="21" t="s">
        <v>95</v>
      </c>
      <c r="E79" s="21" t="s">
        <v>120</v>
      </c>
      <c r="F79" s="21" t="s">
        <v>97</v>
      </c>
      <c r="G79" s="22" t="n">
        <v>390000000</v>
      </c>
      <c r="H79" s="22" t="n">
        <v>100000000</v>
      </c>
      <c r="I79" s="22" t="n">
        <v>0</v>
      </c>
      <c r="J79" s="0" t="n">
        <v>2020</v>
      </c>
      <c r="K79" s="23" t="n">
        <v>43831</v>
      </c>
      <c r="L79" s="23" t="n">
        <v>43831</v>
      </c>
      <c r="M79" s="23" t="n">
        <v>43831</v>
      </c>
      <c r="N79" s="23" t="n">
        <v>44196</v>
      </c>
      <c r="O79" s="24" t="s">
        <v>98</v>
      </c>
      <c r="P79" s="24" t="s">
        <v>98</v>
      </c>
      <c r="Q79" s="22" t="s">
        <v>99</v>
      </c>
      <c r="R79" s="24" t="s">
        <v>98</v>
      </c>
      <c r="S79" s="24" t="s">
        <v>98</v>
      </c>
      <c r="T79" s="24" t="s">
        <v>98</v>
      </c>
      <c r="U79" s="24" t="s">
        <v>106</v>
      </c>
      <c r="V79" s="24" t="s">
        <v>98</v>
      </c>
      <c r="W79" s="24" t="s">
        <v>98</v>
      </c>
      <c r="X79" s="24" t="s">
        <v>98</v>
      </c>
      <c r="Y79" s="22" t="n">
        <v>500000</v>
      </c>
      <c r="Z79" s="23" t="n">
        <f aca="false">DATE(YEAR(M79)+1,MONTH(M79),DAY(M79))</f>
        <v>44197</v>
      </c>
      <c r="AA79" s="25" t="n">
        <f aca="false">IF(N79&lt;=Z79, VLOOKUP(DATEDIF(M79,N79,"m"),Parameters!$L$2:$M$6,2,1), 0)</f>
        <v>1</v>
      </c>
      <c r="AB79" s="0" t="n">
        <f aca="false">IF(D79="Trong nước", DATEDIF(DATE(YEAR(K79),MONTH(K79),1),DATE(YEAR(L79),MONTH(L79),1),"m"), DATEDIF(DATE(J79,1,1),DATE(YEAR(L79),MONTH(L79),1),"m"))</f>
        <v>0</v>
      </c>
      <c r="AC79" s="0" t="str">
        <f aca="false">VLOOKUP(AB79,Parameters!$A$2:$B$6,2,1)</f>
        <v>&lt;6</v>
      </c>
      <c r="AD79" s="26" t="n">
        <v>1</v>
      </c>
      <c r="AE79" s="27" t="n">
        <f aca="false">IF(G79&lt;=$AE$2,INDEX('Bieu phi VCX'!$D$8:$H$33,MATCH(C79,'Bieu phi VCX'!$A$8:$A$33,0),MATCH(AC79,'Bieu phi VCX'!$D$7:$H$7,)),INDEX('Bieu phi VCX'!$I$8:$M$33,MATCH(C79,'Bieu phi VCX'!$A$8:$A$33,0),MATCH(AC79,'Bieu phi VCX'!$I$7:$M$7,)))</f>
        <v>0.0175</v>
      </c>
      <c r="AF79" s="27" t="n">
        <f aca="false">IF(O79="Y",$AF$2,0)</f>
        <v>0</v>
      </c>
      <c r="AG79" s="27" t="n">
        <f aca="false">IF(P79="Y", INDEX('Bieu phi VCX'!$P$8:$T$31,MATCH(C79,'Bieu phi VCX'!$A$8:$A$33,0),MATCH(AC79,'Bieu phi VCX'!$P$7:$T$7,0)), 0)</f>
        <v>0</v>
      </c>
      <c r="AH79" s="22" t="n">
        <f aca="false">VLOOKUP(Q79,Parameters!$F$2:$G$5,2,0)</f>
        <v>0</v>
      </c>
      <c r="AI79" s="27" t="n">
        <f aca="false">IF(R79="Y", INDEX('Bieu phi VCX'!$V$8:$Z$31,MATCH(C79,'Bieu phi VCX'!$A$8:$A$33,0),MATCH(AC79,'Bieu phi VCX'!$V$7:$Z$7,0)),0)</f>
        <v>0</v>
      </c>
      <c r="AJ79" s="27" t="n">
        <f aca="false">IF(S79="Y",INDEX('Bieu phi VCX'!$AG$8:$AI$31,MATCH(C79,'Bieu phi VCX'!$A$8:$A$33,0),MATCH(VLOOKUP(I79,Parameters!$I$2:$J$4,2),'Bieu phi VCX'!$AG$7:$AI$7,0))-AE79, 0)</f>
        <v>0</v>
      </c>
      <c r="AK79" s="0" t="n">
        <f aca="false">IF(T79="Y",$AK$2,1)</f>
        <v>1</v>
      </c>
      <c r="AL79" s="27" t="n">
        <f aca="false">IF(U79="Y", INDEX('Bieu phi VCX'!$AB$8:$AB$33,MATCH(C79,'Bieu phi VCX'!$A$8:$A$33,0),0),0)</f>
        <v>0.0025</v>
      </c>
      <c r="AM79" s="27" t="n">
        <f aca="false">IF(V79="Y",IF(AB79&lt;120,IF(OR(C79='Bieu phi VCX'!$A$24,C79='Bieu phi VCX'!$A$25,C79='Bieu phi VCX'!$A$27),0.2%,IF(OR(AND(OR(E79="SEDAN",E79="HATCHBACK"),G79&gt;$AM$2),AND(OR(E79="SEDAN",E79="HATCHBACK"),F79="GERMANY")),INDEX('Bieu phi VCX'!$AC$8:$AC$33,MATCH(C79,'Bieu phi VCX'!$A$8:$A$33,0),0),INDEX('Bieu phi VCX'!$AD$8:$AD$33,MATCH(C79,'Bieu phi VCX'!$A$8:$A$33,0),0))),"NA"),0)</f>
        <v>0</v>
      </c>
      <c r="AN79" s="28" t="n">
        <f aca="false">IF(X79="Y",$AN$2,0)</f>
        <v>0</v>
      </c>
      <c r="AO79" s="29" t="n">
        <f aca="false">IF(W79="Y",IF(N79-M79&gt;$AO$2,1.5%*15/365,1.5%*(N79-M79)/365),0)</f>
        <v>0</v>
      </c>
      <c r="AP79" s="30" t="n">
        <f aca="false">IF(N79&lt;=Z79,VLOOKUP(DATEDIF(M79,N79,"m"),Parameters!$L$2:$M$6,2,1),(DATEDIF(M79,N79,"m")+1)/12)</f>
        <v>1</v>
      </c>
      <c r="AQ79" s="31" t="n">
        <f aca="false">(AK79*(SUM(AE79,AF79,AG79,AI79,AJ79,AL79,AM79,AN79)*H79+AH79)+AO79*H79)*AP79</f>
        <v>2000000</v>
      </c>
    </row>
    <row r="80" customFormat="false" ht="15" hidden="false" customHeight="false" outlineLevel="0" collapsed="false">
      <c r="A80" s="20"/>
      <c r="B80" s="20" t="s">
        <v>114</v>
      </c>
      <c r="C80" s="21" t="s">
        <v>119</v>
      </c>
      <c r="D80" s="21" t="s">
        <v>95</v>
      </c>
      <c r="E80" s="21" t="s">
        <v>120</v>
      </c>
      <c r="F80" s="21" t="s">
        <v>97</v>
      </c>
      <c r="G80" s="22" t="n">
        <v>390000000</v>
      </c>
      <c r="H80" s="22" t="n">
        <v>100000000</v>
      </c>
      <c r="I80" s="22" t="n">
        <v>0</v>
      </c>
      <c r="J80" s="0" t="n">
        <v>2020</v>
      </c>
      <c r="K80" s="23" t="n">
        <v>43831</v>
      </c>
      <c r="L80" s="23" t="n">
        <v>43831</v>
      </c>
      <c r="M80" s="23" t="n">
        <v>43831</v>
      </c>
      <c r="N80" s="23" t="n">
        <v>44196</v>
      </c>
      <c r="O80" s="24" t="s">
        <v>98</v>
      </c>
      <c r="P80" s="24" t="s">
        <v>98</v>
      </c>
      <c r="Q80" s="22" t="s">
        <v>99</v>
      </c>
      <c r="R80" s="24" t="s">
        <v>98</v>
      </c>
      <c r="S80" s="24" t="s">
        <v>98</v>
      </c>
      <c r="T80" s="24" t="s">
        <v>98</v>
      </c>
      <c r="U80" s="24" t="s">
        <v>98</v>
      </c>
      <c r="V80" s="24" t="s">
        <v>106</v>
      </c>
      <c r="W80" s="24" t="s">
        <v>98</v>
      </c>
      <c r="X80" s="24" t="s">
        <v>98</v>
      </c>
      <c r="Y80" s="22" t="n">
        <v>500000</v>
      </c>
      <c r="Z80" s="23" t="n">
        <f aca="false">DATE(YEAR(M80)+1,MONTH(M80),DAY(M80))</f>
        <v>44197</v>
      </c>
      <c r="AA80" s="25" t="n">
        <f aca="false">IF(N80&lt;=Z80, VLOOKUP(DATEDIF(M80,N80,"m"),Parameters!$L$2:$M$6,2,1), 0)</f>
        <v>1</v>
      </c>
      <c r="AB80" s="0" t="n">
        <f aca="false">IF(D80="Trong nước", DATEDIF(DATE(YEAR(K80),MONTH(K80),1),DATE(YEAR(L80),MONTH(L80),1),"m"), DATEDIF(DATE(J80,1,1),DATE(YEAR(L80),MONTH(L80),1),"m"))</f>
        <v>0</v>
      </c>
      <c r="AC80" s="0" t="str">
        <f aca="false">VLOOKUP(AB80,Parameters!$A$2:$B$6,2,1)</f>
        <v>&lt;6</v>
      </c>
      <c r="AD80" s="26" t="n">
        <v>1</v>
      </c>
      <c r="AE80" s="27" t="n">
        <f aca="false">IF(G80&lt;=$AE$2,INDEX('Bieu phi VCX'!$D$8:$H$33,MATCH(C80,'Bieu phi VCX'!$A$8:$A$33,0),MATCH(AC80,'Bieu phi VCX'!$D$7:$H$7,)),INDEX('Bieu phi VCX'!$I$8:$M$33,MATCH(C80,'Bieu phi VCX'!$A$8:$A$33,0),MATCH(AC80,'Bieu phi VCX'!$I$7:$M$7,)))</f>
        <v>0.0175</v>
      </c>
      <c r="AF80" s="27" t="n">
        <f aca="false">IF(O80="Y",$AF$2,0)</f>
        <v>0</v>
      </c>
      <c r="AG80" s="27" t="n">
        <f aca="false">IF(P80="Y", INDEX('Bieu phi VCX'!$P$8:$T$31,MATCH(C80,'Bieu phi VCX'!$A$8:$A$33,0),MATCH(AC80,'Bieu phi VCX'!$P$7:$T$7,0)), 0)</f>
        <v>0</v>
      </c>
      <c r="AH80" s="22" t="n">
        <f aca="false">VLOOKUP(Q80,Parameters!$F$2:$G$5,2,0)</f>
        <v>0</v>
      </c>
      <c r="AI80" s="27" t="n">
        <f aca="false">IF(R80="Y", INDEX('Bieu phi VCX'!$V$8:$Z$31,MATCH(C80,'Bieu phi VCX'!$A$8:$A$33,0),MATCH(AC80,'Bieu phi VCX'!$V$7:$Z$7,0)),0)</f>
        <v>0</v>
      </c>
      <c r="AJ80" s="27" t="n">
        <f aca="false">IF(S80="Y",INDEX('Bieu phi VCX'!$AG$8:$AI$31,MATCH(C80,'Bieu phi VCX'!$A$8:$A$33,0),MATCH(VLOOKUP(I80,Parameters!$I$2:$J$4,2),'Bieu phi VCX'!$AG$7:$AI$7,0))-AE80, 0)</f>
        <v>0</v>
      </c>
      <c r="AK80" s="0" t="n">
        <f aca="false">IF(T80="Y",$AK$2,1)</f>
        <v>1</v>
      </c>
      <c r="AL80" s="27" t="n">
        <f aca="false">IF(U80="Y", INDEX('Bieu phi VCX'!$AB$8:$AB$33,MATCH(C80,'Bieu phi VCX'!$A$8:$A$33,0),0),0)</f>
        <v>0</v>
      </c>
      <c r="AM80" s="27" t="n">
        <f aca="false">IF(V80="Y",IF(AB80&lt;120,IF(OR(C80='Bieu phi VCX'!$A$24,C80='Bieu phi VCX'!$A$25,C80='Bieu phi VCX'!$A$27),0.2%,IF(OR(AND(OR(E80="SEDAN",E80="HATCHBACK"),G80&gt;$AM$2),AND(OR(E80="SEDAN",E80="HATCHBACK"),F80="GERMANY")),INDEX('Bieu phi VCX'!$AC$8:$AC$33,MATCH(C80,'Bieu phi VCX'!$A$8:$A$33,0),0),INDEX('Bieu phi VCX'!$AD$8:$AD$33,MATCH(C80,'Bieu phi VCX'!$A$8:$A$33,0),0))),"NA"),0)</f>
        <v>0.0005</v>
      </c>
      <c r="AN80" s="28" t="n">
        <f aca="false">IF(X80="Y",$AN$2,0)</f>
        <v>0</v>
      </c>
      <c r="AO80" s="29" t="n">
        <f aca="false">IF(W80="Y",IF(N80-M80&gt;$AO$2,1.5%*15/365,1.5%*(N80-M80)/365),0)</f>
        <v>0</v>
      </c>
      <c r="AP80" s="30" t="n">
        <f aca="false">IF(N80&lt;=Z80,VLOOKUP(DATEDIF(M80,N80,"m"),Parameters!$L$2:$M$6,2,1),(DATEDIF(M80,N80,"m")+1)/12)</f>
        <v>1</v>
      </c>
      <c r="AQ80" s="31" t="n">
        <f aca="false">(AK80*(SUM(AE80,AF80,AG80,AI80,AJ80,AL80,AM80,AN80)*H80+AH80)+AO80*H80)*AP80</f>
        <v>1800000</v>
      </c>
    </row>
    <row r="81" customFormat="false" ht="15" hidden="false" customHeight="false" outlineLevel="0" collapsed="false">
      <c r="A81" s="20"/>
      <c r="B81" s="20" t="s">
        <v>115</v>
      </c>
      <c r="C81" s="21" t="s">
        <v>119</v>
      </c>
      <c r="D81" s="21" t="s">
        <v>95</v>
      </c>
      <c r="E81" s="21" t="s">
        <v>120</v>
      </c>
      <c r="F81" s="21" t="s">
        <v>97</v>
      </c>
      <c r="G81" s="22" t="n">
        <v>390000000</v>
      </c>
      <c r="H81" s="22" t="n">
        <v>100000000</v>
      </c>
      <c r="I81" s="22" t="n">
        <v>0</v>
      </c>
      <c r="J81" s="0" t="n">
        <v>2020</v>
      </c>
      <c r="K81" s="23" t="n">
        <v>43831</v>
      </c>
      <c r="L81" s="23" t="n">
        <v>43831</v>
      </c>
      <c r="M81" s="23" t="n">
        <v>43831</v>
      </c>
      <c r="N81" s="23" t="n">
        <v>44196</v>
      </c>
      <c r="O81" s="24" t="s">
        <v>98</v>
      </c>
      <c r="P81" s="24" t="s">
        <v>98</v>
      </c>
      <c r="Q81" s="22" t="s">
        <v>99</v>
      </c>
      <c r="R81" s="24" t="s">
        <v>98</v>
      </c>
      <c r="S81" s="24" t="s">
        <v>98</v>
      </c>
      <c r="T81" s="24" t="s">
        <v>98</v>
      </c>
      <c r="U81" s="24" t="s">
        <v>98</v>
      </c>
      <c r="V81" s="24" t="s">
        <v>98</v>
      </c>
      <c r="W81" s="24" t="s">
        <v>106</v>
      </c>
      <c r="X81" s="24" t="s">
        <v>98</v>
      </c>
      <c r="Y81" s="22" t="n">
        <v>500000</v>
      </c>
      <c r="Z81" s="23" t="n">
        <f aca="false">DATE(YEAR(M81)+1,MONTH(M81),DAY(M81))</f>
        <v>44197</v>
      </c>
      <c r="AA81" s="25" t="n">
        <f aca="false">IF(N81&lt;=Z81, VLOOKUP(DATEDIF(M81,N81,"m"),Parameters!$L$2:$M$6,2,1), 0)</f>
        <v>1</v>
      </c>
      <c r="AB81" s="0" t="n">
        <f aca="false">IF(D81="Trong nước", DATEDIF(DATE(YEAR(K81),MONTH(K81),1),DATE(YEAR(L81),MONTH(L81),1),"m"), DATEDIF(DATE(J81,1,1),DATE(YEAR(L81),MONTH(L81),1),"m"))</f>
        <v>0</v>
      </c>
      <c r="AC81" s="0" t="str">
        <f aca="false">VLOOKUP(AB81,Parameters!$A$2:$B$6,2,1)</f>
        <v>&lt;6</v>
      </c>
      <c r="AD81" s="26" t="n">
        <v>1</v>
      </c>
      <c r="AE81" s="27" t="n">
        <f aca="false">IF(G81&lt;=$AE$2,INDEX('Bieu phi VCX'!$D$8:$H$33,MATCH(C81,'Bieu phi VCX'!$A$8:$A$33,0),MATCH(AC81,'Bieu phi VCX'!$D$7:$H$7,)),INDEX('Bieu phi VCX'!$I$8:$M$33,MATCH(C81,'Bieu phi VCX'!$A$8:$A$33,0),MATCH(AC81,'Bieu phi VCX'!$I$7:$M$7,)))</f>
        <v>0.0175</v>
      </c>
      <c r="AF81" s="27" t="n">
        <f aca="false">IF(O81="Y",$AF$2,0)</f>
        <v>0</v>
      </c>
      <c r="AG81" s="27" t="n">
        <f aca="false">IF(P81="Y", INDEX('Bieu phi VCX'!$P$8:$T$31,MATCH(C81,'Bieu phi VCX'!$A$8:$A$33,0),MATCH(AC81,'Bieu phi VCX'!$P$7:$T$7,0)), 0)</f>
        <v>0</v>
      </c>
      <c r="AH81" s="22" t="n">
        <f aca="false">VLOOKUP(Q81,Parameters!$F$2:$G$5,2,0)</f>
        <v>0</v>
      </c>
      <c r="AI81" s="27" t="n">
        <f aca="false">IF(R81="Y", INDEX('Bieu phi VCX'!$V$8:$Z$31,MATCH(C81,'Bieu phi VCX'!$A$8:$A$33,0),MATCH(AC81,'Bieu phi VCX'!$V$7:$Z$7,0)),0)</f>
        <v>0</v>
      </c>
      <c r="AJ81" s="27" t="n">
        <f aca="false">IF(S81="Y",INDEX('Bieu phi VCX'!$AG$8:$AI$31,MATCH(C81,'Bieu phi VCX'!$A$8:$A$33,0),MATCH(VLOOKUP(I81,Parameters!$I$2:$J$4,2),'Bieu phi VCX'!$AG$7:$AI$7,0))-AE81, 0)</f>
        <v>0</v>
      </c>
      <c r="AK81" s="0" t="n">
        <f aca="false">IF(T81="Y",$AK$2,1)</f>
        <v>1</v>
      </c>
      <c r="AL81" s="27" t="n">
        <f aca="false">IF(U81="Y", INDEX('Bieu phi VCX'!$AB$8:$AB$33,MATCH(C81,'Bieu phi VCX'!$A$8:$A$33,0),0),0)</f>
        <v>0</v>
      </c>
      <c r="AM81" s="27" t="n">
        <f aca="false">IF(V81="Y",IF(AB81&lt;120,IF(OR(C81='Bieu phi VCX'!$A$24,C81='Bieu phi VCX'!$A$25,C81='Bieu phi VCX'!$A$27),0.2%,IF(OR(AND(OR(E81="SEDAN",E81="HATCHBACK"),G81&gt;$AM$2),AND(OR(E81="SEDAN",E81="HATCHBACK"),F81="GERMANY")),INDEX('Bieu phi VCX'!$AC$8:$AC$33,MATCH(C81,'Bieu phi VCX'!$A$8:$A$33,0),0),INDEX('Bieu phi VCX'!$AD$8:$AD$33,MATCH(C81,'Bieu phi VCX'!$A$8:$A$33,0),0))),"NA"),0)</f>
        <v>0</v>
      </c>
      <c r="AN81" s="28" t="n">
        <f aca="false">IF(X81="Y",$AN$2,0)</f>
        <v>0</v>
      </c>
      <c r="AO81" s="29" t="n">
        <f aca="false">IF(W81="Y",IF(N81-M81&gt;$AO$2,1.5%*15/365,1.5%*(N81-M81)/365),0)</f>
        <v>0.000616438356164384</v>
      </c>
      <c r="AP81" s="30" t="n">
        <f aca="false">IF(N81&lt;=Z81,VLOOKUP(DATEDIF(M81,N81,"m"),Parameters!$L$2:$M$6,2,1),(DATEDIF(M81,N81,"m")+1)/12)</f>
        <v>1</v>
      </c>
      <c r="AQ81" s="31" t="n">
        <f aca="false">(AK81*(SUM(AE81,AF81,AG81,AI81,AJ81,AL81,AM81,AN81)*H81+AH81)+AO81*H81)*AP81</f>
        <v>1811643.83561644</v>
      </c>
    </row>
    <row r="82" customFormat="false" ht="15" hidden="false" customHeight="false" outlineLevel="0" collapsed="false">
      <c r="A82" s="20"/>
      <c r="B82" s="20" t="s">
        <v>116</v>
      </c>
      <c r="C82" s="21" t="s">
        <v>119</v>
      </c>
      <c r="D82" s="21" t="s">
        <v>95</v>
      </c>
      <c r="E82" s="21" t="s">
        <v>120</v>
      </c>
      <c r="F82" s="21" t="s">
        <v>97</v>
      </c>
      <c r="G82" s="22" t="n">
        <v>390000000</v>
      </c>
      <c r="H82" s="22" t="n">
        <v>100000000</v>
      </c>
      <c r="I82" s="22" t="n">
        <v>0</v>
      </c>
      <c r="J82" s="0" t="n">
        <v>2020</v>
      </c>
      <c r="K82" s="23" t="n">
        <v>43831</v>
      </c>
      <c r="L82" s="23" t="n">
        <v>43831</v>
      </c>
      <c r="M82" s="23" t="n">
        <v>43831</v>
      </c>
      <c r="N82" s="23" t="n">
        <v>44196</v>
      </c>
      <c r="O82" s="24" t="s">
        <v>98</v>
      </c>
      <c r="P82" s="24" t="s">
        <v>98</v>
      </c>
      <c r="Q82" s="22" t="s">
        <v>99</v>
      </c>
      <c r="R82" s="24" t="s">
        <v>98</v>
      </c>
      <c r="S82" s="24" t="s">
        <v>98</v>
      </c>
      <c r="T82" s="24" t="s">
        <v>98</v>
      </c>
      <c r="U82" s="24" t="s">
        <v>98</v>
      </c>
      <c r="V82" s="24" t="s">
        <v>98</v>
      </c>
      <c r="W82" s="24" t="s">
        <v>98</v>
      </c>
      <c r="X82" s="24" t="s">
        <v>106</v>
      </c>
      <c r="Y82" s="22" t="n">
        <v>500000</v>
      </c>
      <c r="Z82" s="23" t="n">
        <f aca="false">DATE(YEAR(M82)+1,MONTH(M82),DAY(M82))</f>
        <v>44197</v>
      </c>
      <c r="AA82" s="25" t="n">
        <f aca="false">IF(N82&lt;=Z82, VLOOKUP(DATEDIF(M82,N82,"m"),Parameters!$L$2:$M$6,2,1), 0)</f>
        <v>1</v>
      </c>
      <c r="AB82" s="0" t="n">
        <f aca="false">IF(D82="Trong nước", DATEDIF(DATE(YEAR(K82),MONTH(K82),1),DATE(YEAR(L82),MONTH(L82),1),"m"), DATEDIF(DATE(J82,1,1),DATE(YEAR(L82),MONTH(L82),1),"m"))</f>
        <v>0</v>
      </c>
      <c r="AC82" s="0" t="str">
        <f aca="false">VLOOKUP(AB82,Parameters!$A$2:$B$6,2,1)</f>
        <v>&lt;6</v>
      </c>
      <c r="AD82" s="26" t="n">
        <v>1</v>
      </c>
      <c r="AE82" s="27" t="n">
        <f aca="false">IF(G82&lt;=$AE$2,INDEX('Bieu phi VCX'!$D$8:$H$33,MATCH(C82,'Bieu phi VCX'!$A$8:$A$33,0),MATCH(AC82,'Bieu phi VCX'!$D$7:$H$7,)),INDEX('Bieu phi VCX'!$I$8:$M$33,MATCH(C82,'Bieu phi VCX'!$A$8:$A$33,0),MATCH(AC82,'Bieu phi VCX'!$I$7:$M$7,)))</f>
        <v>0.0175</v>
      </c>
      <c r="AF82" s="27" t="n">
        <f aca="false">IF(O82="Y",$AF$2,0)</f>
        <v>0</v>
      </c>
      <c r="AG82" s="27" t="n">
        <f aca="false">IF(P82="Y", INDEX('Bieu phi VCX'!$P$8:$T$31,MATCH(C82,'Bieu phi VCX'!$A$8:$A$33,0),MATCH(AC82,'Bieu phi VCX'!$P$7:$T$7,0)), 0)</f>
        <v>0</v>
      </c>
      <c r="AH82" s="22" t="n">
        <f aca="false">VLOOKUP(Q82,Parameters!$F$2:$G$5,2,0)</f>
        <v>0</v>
      </c>
      <c r="AI82" s="27" t="n">
        <f aca="false">IF(R82="Y", INDEX('Bieu phi VCX'!$V$8:$Z$31,MATCH(C82,'Bieu phi VCX'!$A$8:$A$33,0),MATCH(AC82,'Bieu phi VCX'!$V$7:$Z$7,0)),0)</f>
        <v>0</v>
      </c>
      <c r="AJ82" s="27" t="n">
        <f aca="false">IF(S82="Y",INDEX('Bieu phi VCX'!$AG$8:$AI$31,MATCH(C82,'Bieu phi VCX'!$A$8:$A$33,0),MATCH(VLOOKUP(I82,Parameters!$I$2:$J$4,2),'Bieu phi VCX'!$AG$7:$AI$7,0))-AE82, 0)</f>
        <v>0</v>
      </c>
      <c r="AK82" s="0" t="n">
        <f aca="false">IF(T82="Y",$AK$2,1)</f>
        <v>1</v>
      </c>
      <c r="AL82" s="27" t="n">
        <f aca="false">IF(U82="Y", INDEX('Bieu phi VCX'!$AB$8:$AB$33,MATCH(C82,'Bieu phi VCX'!$A$8:$A$33,0),0),0)</f>
        <v>0</v>
      </c>
      <c r="AM82" s="27" t="n">
        <f aca="false">IF(V82="Y",IF(AB82&lt;120,IF(OR(C82='Bieu phi VCX'!$A$24,C82='Bieu phi VCX'!$A$25,C82='Bieu phi VCX'!$A$27),0.2%,IF(OR(AND(OR(E82="SEDAN",E82="HATCHBACK"),G82&gt;$AM$2),AND(OR(E82="SEDAN",E82="HATCHBACK"),F82="GERMANY")),INDEX('Bieu phi VCX'!$AC$8:$AC$33,MATCH(C82,'Bieu phi VCX'!$A$8:$A$33,0),0),INDEX('Bieu phi VCX'!$AD$8:$AD$33,MATCH(C82,'Bieu phi VCX'!$A$8:$A$33,0),0))),"NA"),0)</f>
        <v>0</v>
      </c>
      <c r="AN82" s="28" t="n">
        <f aca="false">IF(X82="Y",$AN$2,0)</f>
        <v>0.003</v>
      </c>
      <c r="AO82" s="29" t="n">
        <f aca="false">IF(W82="Y",IF(N82-M82&gt;$AO$2,1.5%*15/365,1.5%*(N82-M82)/365),0)</f>
        <v>0</v>
      </c>
      <c r="AP82" s="30" t="n">
        <f aca="false">IF(N82&lt;=Z82,VLOOKUP(DATEDIF(M82,N82,"m"),Parameters!$L$2:$M$6,2,1),(DATEDIF(M82,N82,"m")+1)/12)</f>
        <v>1</v>
      </c>
      <c r="AQ82" s="31" t="n">
        <f aca="false">(AK82*(SUM(AE82,AF82,AG82,AI82,AJ82,AL82,AM82,AN82)*H82+AH82)+AO82*H82)*AP82</f>
        <v>2050000</v>
      </c>
    </row>
    <row r="83" customFormat="false" ht="15" hidden="false" customHeight="false" outlineLevel="0" collapsed="false">
      <c r="A83" s="20" t="s">
        <v>117</v>
      </c>
      <c r="B83" s="20" t="s">
        <v>105</v>
      </c>
      <c r="C83" s="21" t="s">
        <v>119</v>
      </c>
      <c r="D83" s="21" t="s">
        <v>95</v>
      </c>
      <c r="E83" s="21" t="s">
        <v>120</v>
      </c>
      <c r="F83" s="21" t="s">
        <v>97</v>
      </c>
      <c r="G83" s="22" t="n">
        <v>400000000</v>
      </c>
      <c r="H83" s="22" t="n">
        <v>400000000</v>
      </c>
      <c r="I83" s="22" t="n">
        <v>0</v>
      </c>
      <c r="J83" s="0" t="n">
        <v>2020</v>
      </c>
      <c r="K83" s="23" t="n">
        <v>43831</v>
      </c>
      <c r="L83" s="23" t="n">
        <v>43831</v>
      </c>
      <c r="M83" s="23" t="n">
        <v>43831</v>
      </c>
      <c r="N83" s="23" t="n">
        <v>44196</v>
      </c>
      <c r="O83" s="24" t="s">
        <v>106</v>
      </c>
      <c r="P83" s="24" t="s">
        <v>106</v>
      </c>
      <c r="Q83" s="22" t="n">
        <v>9000000</v>
      </c>
      <c r="R83" s="24" t="s">
        <v>106</v>
      </c>
      <c r="S83" s="24" t="s">
        <v>106</v>
      </c>
      <c r="T83" s="24" t="s">
        <v>106</v>
      </c>
      <c r="U83" s="24" t="s">
        <v>106</v>
      </c>
      <c r="V83" s="24" t="s">
        <v>106</v>
      </c>
      <c r="W83" s="24" t="s">
        <v>106</v>
      </c>
      <c r="X83" s="24" t="s">
        <v>106</v>
      </c>
      <c r="Y83" s="22" t="n">
        <v>500000</v>
      </c>
      <c r="Z83" s="23" t="n">
        <f aca="false">DATE(YEAR(M83)+1,MONTH(M83),DAY(M83))</f>
        <v>44197</v>
      </c>
      <c r="AA83" s="25" t="n">
        <f aca="false">IF(N83&lt;=Z83, VLOOKUP(DATEDIF(M83,N83,"m"),Parameters!$L$2:$M$6,2,1), 0)</f>
        <v>1</v>
      </c>
      <c r="AB83" s="0" t="n">
        <f aca="false">IF(D83="Trong nước", DATEDIF(DATE(YEAR(K83),MONTH(K83),1),DATE(YEAR(L83),MONTH(L83),1),"m"), DATEDIF(DATE(J83,1,1),DATE(YEAR(L83),MONTH(L83),1),"m"))</f>
        <v>0</v>
      </c>
      <c r="AC83" s="0" t="str">
        <f aca="false">VLOOKUP(AB83,Parameters!$A$2:$B$6,2,1)</f>
        <v>&lt;6</v>
      </c>
      <c r="AD83" s="26" t="n">
        <v>1</v>
      </c>
      <c r="AE83" s="27" t="n">
        <f aca="false">IF(G83&lt;=$AE$2,INDEX('Bieu phi VCX'!$D$8:$H$33,MATCH(C83,'Bieu phi VCX'!$A$8:$A$33,0),MATCH(AC83,'Bieu phi VCX'!$D$7:$H$7,)),INDEX('Bieu phi VCX'!$I$8:$M$33,MATCH(C83,'Bieu phi VCX'!$A$8:$A$33,0),MATCH(AC83,'Bieu phi VCX'!$I$7:$M$7,)))</f>
        <v>0.0175</v>
      </c>
      <c r="AF83" s="27" t="n">
        <f aca="false">IF(O83="Y",$AF$2,0)</f>
        <v>0.0005</v>
      </c>
      <c r="AG83" s="27" t="n">
        <f aca="false">IF(P83="Y", INDEX('Bieu phi VCX'!$P$8:$T$31,MATCH(C83,'Bieu phi VCX'!$A$8:$A$33,0),MATCH(AC83,'Bieu phi VCX'!$P$7:$T$7,0)), 0)</f>
        <v>0</v>
      </c>
      <c r="AH83" s="22" t="n">
        <f aca="false">VLOOKUP(Q83,Parameters!$F$2:$G$5,2,0)</f>
        <v>1400000</v>
      </c>
      <c r="AI83" s="27" t="n">
        <f aca="false">IF(R83="Y", INDEX('Bieu phi VCX'!$V$8:$Z$31,MATCH(C83,'Bieu phi VCX'!$A$8:$A$33,0),MATCH(AC83,'Bieu phi VCX'!$V$7:$Z$7,0)),0)</f>
        <v>0.001</v>
      </c>
      <c r="AJ83" s="27" t="n">
        <f aca="false">IF(S83="Y",INDEX('Bieu phi VCX'!$AG$8:$AI$31,MATCH(C83,'Bieu phi VCX'!$A$8:$A$33,0),MATCH(VLOOKUP(I83,Parameters!$I$2:$J$4,2),'Bieu phi VCX'!$AG$7:$AI$7,0))-AE83, 0)</f>
        <v>0.0325</v>
      </c>
      <c r="AK83" s="0" t="n">
        <f aca="false">IF(T83="Y",$AK$2,1)</f>
        <v>1.5</v>
      </c>
      <c r="AL83" s="27" t="n">
        <f aca="false">IF(U83="Y", INDEX('Bieu phi VCX'!$AB$8:$AB$33,MATCH(C83,'Bieu phi VCX'!$A$8:$A$33,0),0),0)</f>
        <v>0.0025</v>
      </c>
      <c r="AM83" s="27" t="n">
        <f aca="false">IF(V83="Y",IF(AB83&lt;120,IF(OR(C83='Bieu phi VCX'!$A$24,C83='Bieu phi VCX'!$A$25,C83='Bieu phi VCX'!$A$27),0.2%,IF(OR(AND(OR(E83="SEDAN",E83="HATCHBACK"),G83&gt;$AM$2),AND(OR(E83="SEDAN",E83="HATCHBACK"),F83="GERMANY")),INDEX('Bieu phi VCX'!$AC$8:$AC$33,MATCH(C83,'Bieu phi VCX'!$A$8:$A$33,0),0),INDEX('Bieu phi VCX'!$AD$8:$AD$33,MATCH(C83,'Bieu phi VCX'!$A$8:$A$33,0),0))),"NA"),0)</f>
        <v>0.0005</v>
      </c>
      <c r="AN83" s="28" t="n">
        <f aca="false">IF(X83="Y",$AN$2,0)</f>
        <v>0.003</v>
      </c>
      <c r="AO83" s="29" t="n">
        <f aca="false">IF(W83="Y",IF(N83-M83&gt;$AO$2,1.5%*15/365,1.5%*(N83-M83)/365),0)</f>
        <v>0.000616438356164384</v>
      </c>
      <c r="AP83" s="30" t="n">
        <f aca="false">IF(N83&lt;=Z83,VLOOKUP(DATEDIF(M83,N83,"m"),Parameters!$L$2:$M$6,2,1),(DATEDIF(M83,N83,"m")+1)/12)</f>
        <v>1</v>
      </c>
      <c r="AQ83" s="31" t="n">
        <f aca="false">(AK83*(SUM(AE83,AF83,AG83,AI83,AJ83,AL83,AM83,AN83)*H83+AH83)+AO83*H83)*AP83</f>
        <v>36846575.3424658</v>
      </c>
    </row>
    <row r="84" customFormat="false" ht="15" hidden="false" customHeight="false" outlineLevel="0" collapsed="false">
      <c r="A84" s="20"/>
      <c r="B84" s="20" t="s">
        <v>107</v>
      </c>
      <c r="C84" s="21" t="s">
        <v>119</v>
      </c>
      <c r="D84" s="21" t="s">
        <v>95</v>
      </c>
      <c r="E84" s="21" t="s">
        <v>120</v>
      </c>
      <c r="F84" s="21" t="s">
        <v>97</v>
      </c>
      <c r="G84" s="22" t="n">
        <v>400000000</v>
      </c>
      <c r="H84" s="22" t="n">
        <v>400000000</v>
      </c>
      <c r="I84" s="22" t="n">
        <v>0</v>
      </c>
      <c r="J84" s="0" t="n">
        <v>2020</v>
      </c>
      <c r="K84" s="23" t="n">
        <v>43831</v>
      </c>
      <c r="L84" s="23" t="n">
        <v>43831</v>
      </c>
      <c r="M84" s="23" t="n">
        <v>43831</v>
      </c>
      <c r="N84" s="23" t="n">
        <v>44196</v>
      </c>
      <c r="O84" s="24" t="s">
        <v>106</v>
      </c>
      <c r="P84" s="24" t="s">
        <v>98</v>
      </c>
      <c r="Q84" s="22" t="s">
        <v>99</v>
      </c>
      <c r="R84" s="24" t="s">
        <v>98</v>
      </c>
      <c r="S84" s="24" t="s">
        <v>98</v>
      </c>
      <c r="T84" s="24" t="s">
        <v>98</v>
      </c>
      <c r="U84" s="24" t="s">
        <v>98</v>
      </c>
      <c r="V84" s="24" t="s">
        <v>98</v>
      </c>
      <c r="W84" s="24" t="s">
        <v>98</v>
      </c>
      <c r="X84" s="24" t="s">
        <v>98</v>
      </c>
      <c r="Y84" s="22" t="n">
        <v>500000</v>
      </c>
      <c r="Z84" s="23" t="n">
        <f aca="false">DATE(YEAR(M84)+1,MONTH(M84),DAY(M84))</f>
        <v>44197</v>
      </c>
      <c r="AA84" s="25" t="n">
        <f aca="false">IF(N84&lt;=Z84, VLOOKUP(DATEDIF(M84,N84,"m"),Parameters!$L$2:$M$6,2,1), 0)</f>
        <v>1</v>
      </c>
      <c r="AB84" s="0" t="n">
        <f aca="false">IF(D84="Trong nước", DATEDIF(DATE(YEAR(K84),MONTH(K84),1),DATE(YEAR(L84),MONTH(L84),1),"m"), DATEDIF(DATE(J84,1,1),DATE(YEAR(L84),MONTH(L84),1),"m"))</f>
        <v>0</v>
      </c>
      <c r="AC84" s="0" t="str">
        <f aca="false">VLOOKUP(AB84,Parameters!$A$2:$B$6,2,1)</f>
        <v>&lt;6</v>
      </c>
      <c r="AD84" s="26" t="n">
        <v>1</v>
      </c>
      <c r="AE84" s="27" t="n">
        <f aca="false">IF(G84&lt;=$AE$2,INDEX('Bieu phi VCX'!$D$8:$H$33,MATCH(C84,'Bieu phi VCX'!$A$8:$A$33,0),MATCH(AC84,'Bieu phi VCX'!$D$7:$H$7,)),INDEX('Bieu phi VCX'!$I$8:$M$33,MATCH(C84,'Bieu phi VCX'!$A$8:$A$33,0),MATCH(AC84,'Bieu phi VCX'!$I$7:$M$7,)))</f>
        <v>0.0175</v>
      </c>
      <c r="AF84" s="27" t="n">
        <f aca="false">IF(O84="Y",$AF$2,0)</f>
        <v>0.0005</v>
      </c>
      <c r="AG84" s="27" t="n">
        <f aca="false">IF(P84="Y", INDEX('Bieu phi VCX'!$P$8:$T$31,MATCH(C84,'Bieu phi VCX'!$A$8:$A$33,0),MATCH(AC84,'Bieu phi VCX'!$P$7:$T$7,0)), 0)</f>
        <v>0</v>
      </c>
      <c r="AH84" s="22" t="n">
        <f aca="false">VLOOKUP(Q84,Parameters!$F$2:$G$5,2,0)</f>
        <v>0</v>
      </c>
      <c r="AI84" s="27" t="n">
        <f aca="false">IF(R84="Y", INDEX('Bieu phi VCX'!$V$8:$Z$31,MATCH(C84,'Bieu phi VCX'!$A$8:$A$33,0),MATCH(AC84,'Bieu phi VCX'!$V$7:$Z$7,0)),0)</f>
        <v>0</v>
      </c>
      <c r="AJ84" s="27" t="n">
        <f aca="false">IF(S84="Y",INDEX('Bieu phi VCX'!$AG$8:$AI$31,MATCH(C84,'Bieu phi VCX'!$A$8:$A$33,0),MATCH(VLOOKUP(I84,Parameters!$I$2:$J$4,2),'Bieu phi VCX'!$AG$7:$AI$7,0))-AE84, 0)</f>
        <v>0</v>
      </c>
      <c r="AK84" s="0" t="n">
        <f aca="false">IF(T84="Y",$AK$2,1)</f>
        <v>1</v>
      </c>
      <c r="AL84" s="27" t="n">
        <f aca="false">IF(U84="Y", INDEX('Bieu phi VCX'!$AB$8:$AB$33,MATCH(C84,'Bieu phi VCX'!$A$8:$A$33,0),0),0)</f>
        <v>0</v>
      </c>
      <c r="AM84" s="27" t="n">
        <f aca="false">IF(V84="Y",IF(AB84&lt;120,IF(OR(C84='Bieu phi VCX'!$A$24,C84='Bieu phi VCX'!$A$25,C84='Bieu phi VCX'!$A$27),0.2%,IF(OR(AND(OR(E84="SEDAN",E84="HATCHBACK"),G84&gt;$AM$2),AND(OR(E84="SEDAN",E84="HATCHBACK"),F84="GERMANY")),INDEX('Bieu phi VCX'!$AC$8:$AC$33,MATCH(C84,'Bieu phi VCX'!$A$8:$A$33,0),0),INDEX('Bieu phi VCX'!$AD$8:$AD$33,MATCH(C84,'Bieu phi VCX'!$A$8:$A$33,0),0))),"NA"),0)</f>
        <v>0</v>
      </c>
      <c r="AN84" s="28" t="n">
        <f aca="false">IF(X84="Y",$AN$2,0)</f>
        <v>0</v>
      </c>
      <c r="AO84" s="29" t="n">
        <f aca="false">IF(W84="Y",IF(N84-M84&gt;$AO$2,1.5%*15/365,1.5%*(N84-M84)/365),0)</f>
        <v>0</v>
      </c>
      <c r="AP84" s="30" t="n">
        <f aca="false">IF(N84&lt;=Z84,VLOOKUP(DATEDIF(M84,N84,"m"),Parameters!$L$2:$M$6,2,1),(DATEDIF(M84,N84,"m")+1)/12)</f>
        <v>1</v>
      </c>
      <c r="AQ84" s="31" t="n">
        <f aca="false">(AK84*(SUM(AE84,AF84,AG84,AI84,AJ84,AL84,AM84,AN84)*H84+AH84)+AO84*H84)*AP84</f>
        <v>7200000</v>
      </c>
    </row>
    <row r="85" customFormat="false" ht="15" hidden="false" customHeight="false" outlineLevel="0" collapsed="false">
      <c r="A85" s="20"/>
      <c r="B85" s="20" t="s">
        <v>108</v>
      </c>
      <c r="C85" s="21" t="s">
        <v>119</v>
      </c>
      <c r="D85" s="21" t="s">
        <v>95</v>
      </c>
      <c r="E85" s="21" t="s">
        <v>120</v>
      </c>
      <c r="F85" s="21" t="s">
        <v>97</v>
      </c>
      <c r="G85" s="22" t="n">
        <v>400000000</v>
      </c>
      <c r="H85" s="22" t="n">
        <v>400000000</v>
      </c>
      <c r="I85" s="22" t="n">
        <v>0</v>
      </c>
      <c r="J85" s="0" t="n">
        <v>2020</v>
      </c>
      <c r="K85" s="23" t="n">
        <v>43831</v>
      </c>
      <c r="L85" s="23" t="n">
        <v>43831</v>
      </c>
      <c r="M85" s="23" t="n">
        <v>43831</v>
      </c>
      <c r="N85" s="23" t="n">
        <v>44196</v>
      </c>
      <c r="O85" s="24" t="s">
        <v>98</v>
      </c>
      <c r="P85" s="24" t="s">
        <v>106</v>
      </c>
      <c r="Q85" s="22" t="s">
        <v>99</v>
      </c>
      <c r="R85" s="24" t="s">
        <v>98</v>
      </c>
      <c r="S85" s="24" t="s">
        <v>98</v>
      </c>
      <c r="T85" s="24" t="s">
        <v>98</v>
      </c>
      <c r="U85" s="24" t="s">
        <v>98</v>
      </c>
      <c r="V85" s="24" t="s">
        <v>98</v>
      </c>
      <c r="W85" s="24" t="s">
        <v>98</v>
      </c>
      <c r="X85" s="24" t="s">
        <v>98</v>
      </c>
      <c r="Y85" s="22" t="n">
        <v>500000</v>
      </c>
      <c r="Z85" s="23" t="n">
        <f aca="false">DATE(YEAR(M85)+1,MONTH(M85),DAY(M85))</f>
        <v>44197</v>
      </c>
      <c r="AA85" s="25" t="n">
        <f aca="false">IF(N85&lt;=Z85, VLOOKUP(DATEDIF(M85,N85,"m"),Parameters!$L$2:$M$6,2,1), 0)</f>
        <v>1</v>
      </c>
      <c r="AB85" s="0" t="n">
        <f aca="false">IF(D85="Trong nước", DATEDIF(DATE(YEAR(K85),MONTH(K85),1),DATE(YEAR(L85),MONTH(L85),1),"m"), DATEDIF(DATE(J85,1,1),DATE(YEAR(L85),MONTH(L85),1),"m"))</f>
        <v>0</v>
      </c>
      <c r="AC85" s="0" t="str">
        <f aca="false">VLOOKUP(AB85,Parameters!$A$2:$B$6,2,1)</f>
        <v>&lt;6</v>
      </c>
      <c r="AD85" s="26" t="n">
        <v>1</v>
      </c>
      <c r="AE85" s="27" t="n">
        <f aca="false">IF(G85&lt;=$AE$2,INDEX('Bieu phi VCX'!$D$8:$H$33,MATCH(C85,'Bieu phi VCX'!$A$8:$A$33,0),MATCH(AC85,'Bieu phi VCX'!$D$7:$H$7,)),INDEX('Bieu phi VCX'!$I$8:$M$33,MATCH(C85,'Bieu phi VCX'!$A$8:$A$33,0),MATCH(AC85,'Bieu phi VCX'!$I$7:$M$7,)))</f>
        <v>0.0175</v>
      </c>
      <c r="AF85" s="27" t="n">
        <f aca="false">IF(O85="Y",$AF$2,0)</f>
        <v>0</v>
      </c>
      <c r="AG85" s="27" t="n">
        <f aca="false">IF(P85="Y", INDEX('Bieu phi VCX'!$P$8:$T$31,MATCH(C85,'Bieu phi VCX'!$A$8:$A$33,0),MATCH(AC85,'Bieu phi VCX'!$P$7:$T$7,0)), 0)</f>
        <v>0</v>
      </c>
      <c r="AH85" s="22" t="n">
        <f aca="false">VLOOKUP(Q85,Parameters!$F$2:$G$5,2,0)</f>
        <v>0</v>
      </c>
      <c r="AI85" s="27" t="n">
        <f aca="false">IF(R85="Y", INDEX('Bieu phi VCX'!$V$8:$Z$31,MATCH(C85,'Bieu phi VCX'!$A$8:$A$33,0),MATCH(AC85,'Bieu phi VCX'!$V$7:$Z$7,0)),0)</f>
        <v>0</v>
      </c>
      <c r="AJ85" s="27" t="n">
        <f aca="false">IF(S85="Y",INDEX('Bieu phi VCX'!$AG$8:$AI$31,MATCH(C85,'Bieu phi VCX'!$A$8:$A$33,0),MATCH(VLOOKUP(I85,Parameters!$I$2:$J$4,2),'Bieu phi VCX'!$AG$7:$AI$7,0))-AE85, 0)</f>
        <v>0</v>
      </c>
      <c r="AK85" s="0" t="n">
        <f aca="false">IF(T85="Y",$AK$2,1)</f>
        <v>1</v>
      </c>
      <c r="AL85" s="27" t="n">
        <f aca="false">IF(U85="Y", INDEX('Bieu phi VCX'!$AB$8:$AB$33,MATCH(C85,'Bieu phi VCX'!$A$8:$A$33,0),0),0)</f>
        <v>0</v>
      </c>
      <c r="AM85" s="27" t="n">
        <f aca="false">IF(V85="Y",IF(AB85&lt;120,IF(OR(C85='Bieu phi VCX'!$A$24,C85='Bieu phi VCX'!$A$25,C85='Bieu phi VCX'!$A$27),0.2%,IF(OR(AND(OR(E85="SEDAN",E85="HATCHBACK"),G85&gt;$AM$2),AND(OR(E85="SEDAN",E85="HATCHBACK"),F85="GERMANY")),INDEX('Bieu phi VCX'!$AC$8:$AC$33,MATCH(C85,'Bieu phi VCX'!$A$8:$A$33,0),0),INDEX('Bieu phi VCX'!$AD$8:$AD$33,MATCH(C85,'Bieu phi VCX'!$A$8:$A$33,0),0))),"NA"),0)</f>
        <v>0</v>
      </c>
      <c r="AN85" s="28" t="n">
        <f aca="false">IF(X85="Y",$AN$2,0)</f>
        <v>0</v>
      </c>
      <c r="AO85" s="29" t="n">
        <f aca="false">IF(W85="Y",IF(N85-M85&gt;$AO$2,1.5%*15/365,1.5%*(N85-M85)/365),0)</f>
        <v>0</v>
      </c>
      <c r="AP85" s="30" t="n">
        <f aca="false">IF(N85&lt;=Z85,VLOOKUP(DATEDIF(M85,N85,"m"),Parameters!$L$2:$M$6,2,1),(DATEDIF(M85,N85,"m")+1)/12)</f>
        <v>1</v>
      </c>
      <c r="AQ85" s="31" t="n">
        <f aca="false">(AK85*(SUM(AE85,AF85,AG85,AI85,AJ85,AL85,AM85,AN85)*H85+AH85)+AO85*H85)*AP85</f>
        <v>7000000</v>
      </c>
    </row>
    <row r="86" customFormat="false" ht="15" hidden="false" customHeight="false" outlineLevel="0" collapsed="false">
      <c r="A86" s="20"/>
      <c r="B86" s="20" t="s">
        <v>109</v>
      </c>
      <c r="C86" s="21" t="s">
        <v>119</v>
      </c>
      <c r="D86" s="21" t="s">
        <v>95</v>
      </c>
      <c r="E86" s="21" t="s">
        <v>120</v>
      </c>
      <c r="F86" s="21" t="s">
        <v>97</v>
      </c>
      <c r="G86" s="22" t="n">
        <v>400000000</v>
      </c>
      <c r="H86" s="22" t="n">
        <v>400000000</v>
      </c>
      <c r="I86" s="22" t="n">
        <v>0</v>
      </c>
      <c r="J86" s="0" t="n">
        <v>2020</v>
      </c>
      <c r="K86" s="23" t="n">
        <v>43831</v>
      </c>
      <c r="L86" s="23" t="n">
        <v>43831</v>
      </c>
      <c r="M86" s="23" t="n">
        <v>43831</v>
      </c>
      <c r="N86" s="23" t="n">
        <v>44196</v>
      </c>
      <c r="O86" s="24" t="s">
        <v>98</v>
      </c>
      <c r="P86" s="24" t="s">
        <v>98</v>
      </c>
      <c r="Q86" s="22" t="n">
        <v>9000000</v>
      </c>
      <c r="R86" s="24" t="s">
        <v>98</v>
      </c>
      <c r="S86" s="24" t="s">
        <v>98</v>
      </c>
      <c r="T86" s="24" t="s">
        <v>98</v>
      </c>
      <c r="U86" s="24" t="s">
        <v>98</v>
      </c>
      <c r="V86" s="24" t="s">
        <v>98</v>
      </c>
      <c r="W86" s="24" t="s">
        <v>98</v>
      </c>
      <c r="X86" s="24" t="s">
        <v>98</v>
      </c>
      <c r="Y86" s="22" t="n">
        <v>500000</v>
      </c>
      <c r="Z86" s="23" t="n">
        <f aca="false">DATE(YEAR(M86)+1,MONTH(M86),DAY(M86))</f>
        <v>44197</v>
      </c>
      <c r="AA86" s="25" t="n">
        <f aca="false">IF(N86&lt;=Z86, VLOOKUP(DATEDIF(M86,N86,"m"),Parameters!$L$2:$M$6,2,1), 0)</f>
        <v>1</v>
      </c>
      <c r="AB86" s="0" t="n">
        <f aca="false">IF(D86="Trong nước", DATEDIF(DATE(YEAR(K86),MONTH(K86),1),DATE(YEAR(L86),MONTH(L86),1),"m"), DATEDIF(DATE(J86,1,1),DATE(YEAR(L86),MONTH(L86),1),"m"))</f>
        <v>0</v>
      </c>
      <c r="AC86" s="0" t="str">
        <f aca="false">VLOOKUP(AB86,Parameters!$A$2:$B$6,2,1)</f>
        <v>&lt;6</v>
      </c>
      <c r="AD86" s="26" t="n">
        <v>1</v>
      </c>
      <c r="AE86" s="27" t="n">
        <f aca="false">IF(G86&lt;=$AE$2,INDEX('Bieu phi VCX'!$D$8:$H$33,MATCH(C86,'Bieu phi VCX'!$A$8:$A$33,0),MATCH(AC86,'Bieu phi VCX'!$D$7:$H$7,)),INDEX('Bieu phi VCX'!$I$8:$M$33,MATCH(C86,'Bieu phi VCX'!$A$8:$A$33,0),MATCH(AC86,'Bieu phi VCX'!$I$7:$M$7,)))</f>
        <v>0.0175</v>
      </c>
      <c r="AF86" s="27" t="n">
        <f aca="false">IF(O86="Y",$AF$2,0)</f>
        <v>0</v>
      </c>
      <c r="AG86" s="27" t="n">
        <f aca="false">IF(P86="Y", INDEX('Bieu phi VCX'!$P$8:$T$31,MATCH(C86,'Bieu phi VCX'!$A$8:$A$33,0),MATCH(AC86,'Bieu phi VCX'!$P$7:$T$7,0)), 0)</f>
        <v>0</v>
      </c>
      <c r="AH86" s="22" t="n">
        <f aca="false">VLOOKUP(Q86,Parameters!$F$2:$G$5,2,0)</f>
        <v>1400000</v>
      </c>
      <c r="AI86" s="27" t="n">
        <f aca="false">IF(R86="Y", INDEX('Bieu phi VCX'!$V$8:$Z$31,MATCH(C86,'Bieu phi VCX'!$A$8:$A$33,0),MATCH(AC86,'Bieu phi VCX'!$V$7:$Z$7,0)),0)</f>
        <v>0</v>
      </c>
      <c r="AJ86" s="27" t="n">
        <f aca="false">IF(S86="Y",INDEX('Bieu phi VCX'!$AG$8:$AI$31,MATCH(C86,'Bieu phi VCX'!$A$8:$A$33,0),MATCH(VLOOKUP(I86,Parameters!$I$2:$J$4,2),'Bieu phi VCX'!$AG$7:$AI$7,0))-AE86, 0)</f>
        <v>0</v>
      </c>
      <c r="AK86" s="0" t="n">
        <f aca="false">IF(T86="Y",$AK$2,1)</f>
        <v>1</v>
      </c>
      <c r="AL86" s="27" t="n">
        <f aca="false">IF(U86="Y", INDEX('Bieu phi VCX'!$AB$8:$AB$33,MATCH(C86,'Bieu phi VCX'!$A$8:$A$33,0),0),0)</f>
        <v>0</v>
      </c>
      <c r="AM86" s="27" t="n">
        <f aca="false">IF(V86="Y",IF(AB86&lt;120,IF(OR(C86='Bieu phi VCX'!$A$24,C86='Bieu phi VCX'!$A$25,C86='Bieu phi VCX'!$A$27),0.2%,IF(OR(AND(OR(E86="SEDAN",E86="HATCHBACK"),G86&gt;$AM$2),AND(OR(E86="SEDAN",E86="HATCHBACK"),F86="GERMANY")),INDEX('Bieu phi VCX'!$AC$8:$AC$33,MATCH(C86,'Bieu phi VCX'!$A$8:$A$33,0),0),INDEX('Bieu phi VCX'!$AD$8:$AD$33,MATCH(C86,'Bieu phi VCX'!$A$8:$A$33,0),0))),"NA"),0)</f>
        <v>0</v>
      </c>
      <c r="AN86" s="28" t="n">
        <f aca="false">IF(X86="Y",$AN$2,0)</f>
        <v>0</v>
      </c>
      <c r="AO86" s="29" t="n">
        <f aca="false">IF(W86="Y",IF(N86-M86&gt;$AO$2,1.5%*15/365,1.5%*(N86-M86)/365),0)</f>
        <v>0</v>
      </c>
      <c r="AP86" s="30" t="n">
        <f aca="false">IF(N86&lt;=Z86,VLOOKUP(DATEDIF(M86,N86,"m"),Parameters!$L$2:$M$6,2,1),(DATEDIF(M86,N86,"m")+1)/12)</f>
        <v>1</v>
      </c>
      <c r="AQ86" s="31" t="n">
        <f aca="false">(AK86*(SUM(AE86,AF86,AG86,AI86,AJ86,AL86,AM86,AN86)*H86+AH86)+AO86*H86)*AP86</f>
        <v>8400000</v>
      </c>
    </row>
    <row r="87" customFormat="false" ht="15" hidden="false" customHeight="false" outlineLevel="0" collapsed="false">
      <c r="A87" s="20"/>
      <c r="B87" s="20" t="s">
        <v>110</v>
      </c>
      <c r="C87" s="21" t="s">
        <v>119</v>
      </c>
      <c r="D87" s="21" t="s">
        <v>95</v>
      </c>
      <c r="E87" s="21" t="s">
        <v>120</v>
      </c>
      <c r="F87" s="21" t="s">
        <v>97</v>
      </c>
      <c r="G87" s="22" t="n">
        <v>400000000</v>
      </c>
      <c r="H87" s="22" t="n">
        <v>400000000</v>
      </c>
      <c r="I87" s="22" t="n">
        <v>0</v>
      </c>
      <c r="J87" s="0" t="n">
        <v>2020</v>
      </c>
      <c r="K87" s="23" t="n">
        <v>43831</v>
      </c>
      <c r="L87" s="23" t="n">
        <v>43831</v>
      </c>
      <c r="M87" s="23" t="n">
        <v>43831</v>
      </c>
      <c r="N87" s="23" t="n">
        <v>44196</v>
      </c>
      <c r="O87" s="24" t="s">
        <v>98</v>
      </c>
      <c r="P87" s="24" t="s">
        <v>98</v>
      </c>
      <c r="Q87" s="22" t="s">
        <v>99</v>
      </c>
      <c r="R87" s="24" t="s">
        <v>106</v>
      </c>
      <c r="S87" s="24" t="s">
        <v>98</v>
      </c>
      <c r="T87" s="24" t="s">
        <v>98</v>
      </c>
      <c r="U87" s="24" t="s">
        <v>98</v>
      </c>
      <c r="V87" s="24" t="s">
        <v>98</v>
      </c>
      <c r="W87" s="24" t="s">
        <v>98</v>
      </c>
      <c r="X87" s="24" t="s">
        <v>98</v>
      </c>
      <c r="Y87" s="22" t="n">
        <v>500000</v>
      </c>
      <c r="Z87" s="23" t="n">
        <f aca="false">DATE(YEAR(M87)+1,MONTH(M87),DAY(M87))</f>
        <v>44197</v>
      </c>
      <c r="AA87" s="25" t="n">
        <f aca="false">IF(N87&lt;=Z87, VLOOKUP(DATEDIF(M87,N87,"m"),Parameters!$L$2:$M$6,2,1), 0)</f>
        <v>1</v>
      </c>
      <c r="AB87" s="0" t="n">
        <f aca="false">IF(D87="Trong nước", DATEDIF(DATE(YEAR(K87),MONTH(K87),1),DATE(YEAR(L87),MONTH(L87),1),"m"), DATEDIF(DATE(J87,1,1),DATE(YEAR(L87),MONTH(L87),1),"m"))</f>
        <v>0</v>
      </c>
      <c r="AC87" s="0" t="str">
        <f aca="false">VLOOKUP(AB87,Parameters!$A$2:$B$6,2,1)</f>
        <v>&lt;6</v>
      </c>
      <c r="AD87" s="26" t="n">
        <v>1</v>
      </c>
      <c r="AE87" s="27" t="n">
        <f aca="false">IF(G87&lt;=$AE$2,INDEX('Bieu phi VCX'!$D$8:$H$33,MATCH(C87,'Bieu phi VCX'!$A$8:$A$33,0),MATCH(AC87,'Bieu phi VCX'!$D$7:$H$7,)),INDEX('Bieu phi VCX'!$I$8:$M$33,MATCH(C87,'Bieu phi VCX'!$A$8:$A$33,0),MATCH(AC87,'Bieu phi VCX'!$I$7:$M$7,)))</f>
        <v>0.0175</v>
      </c>
      <c r="AF87" s="27" t="n">
        <f aca="false">IF(O87="Y",$AF$2,0)</f>
        <v>0</v>
      </c>
      <c r="AG87" s="27" t="n">
        <f aca="false">IF(P87="Y", INDEX('Bieu phi VCX'!$P$8:$T$31,MATCH(C87,'Bieu phi VCX'!$A$8:$A$33,0),MATCH(AC87,'Bieu phi VCX'!$P$7:$T$7,0)), 0)</f>
        <v>0</v>
      </c>
      <c r="AH87" s="22" t="n">
        <f aca="false">VLOOKUP(Q87,Parameters!$F$2:$G$5,2,0)</f>
        <v>0</v>
      </c>
      <c r="AI87" s="27" t="n">
        <f aca="false">IF(R87="Y", INDEX('Bieu phi VCX'!$V$8:$Z$31,MATCH(C87,'Bieu phi VCX'!$A$8:$A$33,0),MATCH(AC87,'Bieu phi VCX'!$V$7:$Z$7,0)),0)</f>
        <v>0.001</v>
      </c>
      <c r="AJ87" s="27" t="n">
        <f aca="false">IF(S87="Y",INDEX('Bieu phi VCX'!$AG$8:$AI$31,MATCH(C87,'Bieu phi VCX'!$A$8:$A$33,0),MATCH(VLOOKUP(I87,Parameters!$I$2:$J$4,2),'Bieu phi VCX'!$AG$7:$AI$7,0))-AE87, 0)</f>
        <v>0</v>
      </c>
      <c r="AK87" s="0" t="n">
        <f aca="false">IF(T87="Y",$AK$2,1)</f>
        <v>1</v>
      </c>
      <c r="AL87" s="27" t="n">
        <f aca="false">IF(U87="Y", INDEX('Bieu phi VCX'!$AB$8:$AB$33,MATCH(C87,'Bieu phi VCX'!$A$8:$A$33,0),0),0)</f>
        <v>0</v>
      </c>
      <c r="AM87" s="27" t="n">
        <f aca="false">IF(V87="Y",IF(AB87&lt;120,IF(OR(C87='Bieu phi VCX'!$A$24,C87='Bieu phi VCX'!$A$25,C87='Bieu phi VCX'!$A$27),0.2%,IF(OR(AND(OR(E87="SEDAN",E87="HATCHBACK"),G87&gt;$AM$2),AND(OR(E87="SEDAN",E87="HATCHBACK"),F87="GERMANY")),INDEX('Bieu phi VCX'!$AC$8:$AC$33,MATCH(C87,'Bieu phi VCX'!$A$8:$A$33,0),0),INDEX('Bieu phi VCX'!$AD$8:$AD$33,MATCH(C87,'Bieu phi VCX'!$A$8:$A$33,0),0))),"NA"),0)</f>
        <v>0</v>
      </c>
      <c r="AN87" s="28" t="n">
        <f aca="false">IF(X87="Y",$AN$2,0)</f>
        <v>0</v>
      </c>
      <c r="AO87" s="29" t="n">
        <f aca="false">IF(W87="Y",IF(N87-M87&gt;$AO$2,1.5%*15/365,1.5%*(N87-M87)/365),0)</f>
        <v>0</v>
      </c>
      <c r="AP87" s="30" t="n">
        <f aca="false">IF(N87&lt;=Z87,VLOOKUP(DATEDIF(M87,N87,"m"),Parameters!$L$2:$M$6,2,1),(DATEDIF(M87,N87,"m")+1)/12)</f>
        <v>1</v>
      </c>
      <c r="AQ87" s="31" t="n">
        <f aca="false">(AK87*(SUM(AE87,AF87,AG87,AI87,AJ87,AL87,AM87,AN87)*H87+AH87)+AO87*H87)*AP87</f>
        <v>7400000</v>
      </c>
    </row>
    <row r="88" customFormat="false" ht="15" hidden="false" customHeight="false" outlineLevel="0" collapsed="false">
      <c r="A88" s="20"/>
      <c r="B88" s="20" t="s">
        <v>111</v>
      </c>
      <c r="C88" s="21" t="s">
        <v>119</v>
      </c>
      <c r="D88" s="21" t="s">
        <v>95</v>
      </c>
      <c r="E88" s="21" t="s">
        <v>120</v>
      </c>
      <c r="F88" s="21" t="s">
        <v>97</v>
      </c>
      <c r="G88" s="22" t="n">
        <v>400000000</v>
      </c>
      <c r="H88" s="22" t="n">
        <v>400000000</v>
      </c>
      <c r="I88" s="22" t="n">
        <v>0</v>
      </c>
      <c r="J88" s="0" t="n">
        <v>2020</v>
      </c>
      <c r="K88" s="23" t="n">
        <v>43831</v>
      </c>
      <c r="L88" s="23" t="n">
        <v>43831</v>
      </c>
      <c r="M88" s="23" t="n">
        <v>43831</v>
      </c>
      <c r="N88" s="23" t="n">
        <v>44196</v>
      </c>
      <c r="O88" s="24" t="s">
        <v>98</v>
      </c>
      <c r="P88" s="24" t="s">
        <v>98</v>
      </c>
      <c r="Q88" s="22" t="s">
        <v>99</v>
      </c>
      <c r="R88" s="24" t="s">
        <v>98</v>
      </c>
      <c r="S88" s="24" t="s">
        <v>106</v>
      </c>
      <c r="T88" s="24" t="s">
        <v>98</v>
      </c>
      <c r="U88" s="24" t="s">
        <v>98</v>
      </c>
      <c r="V88" s="24" t="s">
        <v>98</v>
      </c>
      <c r="W88" s="24" t="s">
        <v>98</v>
      </c>
      <c r="X88" s="24" t="s">
        <v>98</v>
      </c>
      <c r="Y88" s="22" t="n">
        <v>500000</v>
      </c>
      <c r="Z88" s="23" t="n">
        <f aca="false">DATE(YEAR(M88)+1,MONTH(M88),DAY(M88))</f>
        <v>44197</v>
      </c>
      <c r="AA88" s="25" t="n">
        <f aca="false">IF(N88&lt;=Z88, VLOOKUP(DATEDIF(M88,N88,"m"),Parameters!$L$2:$M$6,2,1), 0)</f>
        <v>1</v>
      </c>
      <c r="AB88" s="0" t="n">
        <f aca="false">IF(D88="Trong nước", DATEDIF(DATE(YEAR(K88),MONTH(K88),1),DATE(YEAR(L88),MONTH(L88),1),"m"), DATEDIF(DATE(J88,1,1),DATE(YEAR(L88),MONTH(L88),1),"m"))</f>
        <v>0</v>
      </c>
      <c r="AC88" s="0" t="str">
        <f aca="false">VLOOKUP(AB88,Parameters!$A$2:$B$6,2,1)</f>
        <v>&lt;6</v>
      </c>
      <c r="AD88" s="26" t="n">
        <v>1</v>
      </c>
      <c r="AE88" s="27" t="n">
        <f aca="false">IF(G88&lt;=$AE$2,INDEX('Bieu phi VCX'!$D$8:$H$33,MATCH(C88,'Bieu phi VCX'!$A$8:$A$33,0),MATCH(AC88,'Bieu phi VCX'!$D$7:$H$7,)),INDEX('Bieu phi VCX'!$I$8:$M$33,MATCH(C88,'Bieu phi VCX'!$A$8:$A$33,0),MATCH(AC88,'Bieu phi VCX'!$I$7:$M$7,)))</f>
        <v>0.0175</v>
      </c>
      <c r="AF88" s="27" t="n">
        <f aca="false">IF(O88="Y",$AF$2,0)</f>
        <v>0</v>
      </c>
      <c r="AG88" s="27" t="n">
        <f aca="false">IF(P88="Y", INDEX('Bieu phi VCX'!$P$8:$T$31,MATCH(C88,'Bieu phi VCX'!$A$8:$A$33,0),MATCH(AC88,'Bieu phi VCX'!$P$7:$T$7,0)), 0)</f>
        <v>0</v>
      </c>
      <c r="AH88" s="22" t="n">
        <f aca="false">VLOOKUP(Q88,Parameters!$F$2:$G$5,2,0)</f>
        <v>0</v>
      </c>
      <c r="AI88" s="27" t="n">
        <f aca="false">IF(R88="Y", INDEX('Bieu phi VCX'!$V$8:$Z$31,MATCH(C88,'Bieu phi VCX'!$A$8:$A$33,0),MATCH(AC88,'Bieu phi VCX'!$V$7:$Z$7,0)),0)</f>
        <v>0</v>
      </c>
      <c r="AJ88" s="27" t="n">
        <f aca="false">IF(S88="Y",INDEX('Bieu phi VCX'!$AG$8:$AI$31,MATCH(C88,'Bieu phi VCX'!$A$8:$A$33,0),MATCH(VLOOKUP(I88,Parameters!$I$2:$J$4,2),'Bieu phi VCX'!$AG$7:$AI$7,0))-AE88, 0)</f>
        <v>0.0325</v>
      </c>
      <c r="AK88" s="0" t="n">
        <f aca="false">IF(T88="Y",$AK$2,1)</f>
        <v>1</v>
      </c>
      <c r="AL88" s="27" t="n">
        <f aca="false">IF(U88="Y", INDEX('Bieu phi VCX'!$AB$8:$AB$33,MATCH(C88,'Bieu phi VCX'!$A$8:$A$33,0),0),0)</f>
        <v>0</v>
      </c>
      <c r="AM88" s="27" t="n">
        <f aca="false">IF(V88="Y",IF(AB88&lt;120,IF(OR(C88='Bieu phi VCX'!$A$24,C88='Bieu phi VCX'!$A$25,C88='Bieu phi VCX'!$A$27),0.2%,IF(OR(AND(OR(E88="SEDAN",E88="HATCHBACK"),G88&gt;$AM$2),AND(OR(E88="SEDAN",E88="HATCHBACK"),F88="GERMANY")),INDEX('Bieu phi VCX'!$AC$8:$AC$33,MATCH(C88,'Bieu phi VCX'!$A$8:$A$33,0),0),INDEX('Bieu phi VCX'!$AD$8:$AD$33,MATCH(C88,'Bieu phi VCX'!$A$8:$A$33,0),0))),"NA"),0)</f>
        <v>0</v>
      </c>
      <c r="AN88" s="28" t="n">
        <f aca="false">IF(X88="Y",$AN$2,0)</f>
        <v>0</v>
      </c>
      <c r="AO88" s="29" t="n">
        <f aca="false">IF(W88="Y",IF(N88-M88&gt;$AO$2,1.5%*15/365,1.5%*(N88-M88)/365),0)</f>
        <v>0</v>
      </c>
      <c r="AP88" s="30" t="n">
        <f aca="false">IF(N88&lt;=Z88,VLOOKUP(DATEDIF(M88,N88,"m"),Parameters!$L$2:$M$6,2,1),(DATEDIF(M88,N88,"m")+1)/12)</f>
        <v>1</v>
      </c>
      <c r="AQ88" s="31" t="n">
        <f aca="false">(AK88*(SUM(AE88,AF88,AG88,AI88,AJ88,AL88,AM88,AN88)*H88+AH88)+AO88*H88)*AP88</f>
        <v>20000000</v>
      </c>
    </row>
    <row r="89" customFormat="false" ht="15" hidden="false" customHeight="false" outlineLevel="0" collapsed="false">
      <c r="A89" s="20"/>
      <c r="B89" s="20" t="s">
        <v>112</v>
      </c>
      <c r="C89" s="21" t="s">
        <v>119</v>
      </c>
      <c r="D89" s="21" t="s">
        <v>95</v>
      </c>
      <c r="E89" s="21" t="s">
        <v>120</v>
      </c>
      <c r="F89" s="21" t="s">
        <v>97</v>
      </c>
      <c r="G89" s="22" t="n">
        <v>400000000</v>
      </c>
      <c r="H89" s="22" t="n">
        <v>400000000</v>
      </c>
      <c r="I89" s="22" t="n">
        <v>0</v>
      </c>
      <c r="J89" s="0" t="n">
        <v>2020</v>
      </c>
      <c r="K89" s="23" t="n">
        <v>43831</v>
      </c>
      <c r="L89" s="23" t="n">
        <v>43831</v>
      </c>
      <c r="M89" s="23" t="n">
        <v>43831</v>
      </c>
      <c r="N89" s="23" t="n">
        <v>44196</v>
      </c>
      <c r="O89" s="24" t="s">
        <v>98</v>
      </c>
      <c r="P89" s="24" t="s">
        <v>98</v>
      </c>
      <c r="Q89" s="22" t="s">
        <v>99</v>
      </c>
      <c r="R89" s="24" t="s">
        <v>98</v>
      </c>
      <c r="S89" s="24" t="s">
        <v>98</v>
      </c>
      <c r="T89" s="24" t="s">
        <v>106</v>
      </c>
      <c r="U89" s="24" t="s">
        <v>98</v>
      </c>
      <c r="V89" s="24" t="s">
        <v>98</v>
      </c>
      <c r="W89" s="24" t="s">
        <v>98</v>
      </c>
      <c r="X89" s="24" t="s">
        <v>98</v>
      </c>
      <c r="Y89" s="22" t="n">
        <v>500000</v>
      </c>
      <c r="Z89" s="23" t="n">
        <f aca="false">DATE(YEAR(M89)+1,MONTH(M89),DAY(M89))</f>
        <v>44197</v>
      </c>
      <c r="AA89" s="25" t="n">
        <f aca="false">IF(N89&lt;=Z89, VLOOKUP(DATEDIF(M89,N89,"m"),Parameters!$L$2:$M$6,2,1), 0)</f>
        <v>1</v>
      </c>
      <c r="AB89" s="0" t="n">
        <f aca="false">IF(D89="Trong nước", DATEDIF(DATE(YEAR(K89),MONTH(K89),1),DATE(YEAR(L89),MONTH(L89),1),"m"), DATEDIF(DATE(J89,1,1),DATE(YEAR(L89),MONTH(L89),1),"m"))</f>
        <v>0</v>
      </c>
      <c r="AC89" s="0" t="str">
        <f aca="false">VLOOKUP(AB89,Parameters!$A$2:$B$6,2,1)</f>
        <v>&lt;6</v>
      </c>
      <c r="AD89" s="26" t="n">
        <v>1</v>
      </c>
      <c r="AE89" s="27" t="n">
        <f aca="false">IF(G89&lt;=$AE$2,INDEX('Bieu phi VCX'!$D$8:$H$33,MATCH(C89,'Bieu phi VCX'!$A$8:$A$33,0),MATCH(AC89,'Bieu phi VCX'!$D$7:$H$7,)),INDEX('Bieu phi VCX'!$I$8:$M$33,MATCH(C89,'Bieu phi VCX'!$A$8:$A$33,0),MATCH(AC89,'Bieu phi VCX'!$I$7:$M$7,)))</f>
        <v>0.0175</v>
      </c>
      <c r="AF89" s="27" t="n">
        <f aca="false">IF(O89="Y",$AF$2,0)</f>
        <v>0</v>
      </c>
      <c r="AG89" s="27" t="n">
        <f aca="false">IF(P89="Y", INDEX('Bieu phi VCX'!$P$8:$T$31,MATCH(C89,'Bieu phi VCX'!$A$8:$A$33,0),MATCH(AC89,'Bieu phi VCX'!$P$7:$T$7,0)), 0)</f>
        <v>0</v>
      </c>
      <c r="AH89" s="22" t="n">
        <f aca="false">VLOOKUP(Q89,Parameters!$F$2:$G$5,2,0)</f>
        <v>0</v>
      </c>
      <c r="AI89" s="27" t="n">
        <f aca="false">IF(R89="Y", INDEX('Bieu phi VCX'!$V$8:$Z$31,MATCH(C89,'Bieu phi VCX'!$A$8:$A$33,0),MATCH(AC89,'Bieu phi VCX'!$V$7:$Z$7,0)),0)</f>
        <v>0</v>
      </c>
      <c r="AJ89" s="27" t="n">
        <f aca="false">IF(S89="Y",INDEX('Bieu phi VCX'!$AG$8:$AI$31,MATCH(C89,'Bieu phi VCX'!$A$8:$A$33,0),MATCH(VLOOKUP(I89,Parameters!$I$2:$J$4,2),'Bieu phi VCX'!$AG$7:$AI$7,0))-AE89, 0)</f>
        <v>0</v>
      </c>
      <c r="AK89" s="0" t="n">
        <f aca="false">IF(T89="Y",$AK$2,1)</f>
        <v>1.5</v>
      </c>
      <c r="AL89" s="27" t="n">
        <f aca="false">IF(U89="Y", INDEX('Bieu phi VCX'!$AB$8:$AB$33,MATCH(C89,'Bieu phi VCX'!$A$8:$A$33,0),0),0)</f>
        <v>0</v>
      </c>
      <c r="AM89" s="27" t="n">
        <f aca="false">IF(V89="Y",IF(AB89&lt;120,IF(OR(C89='Bieu phi VCX'!$A$24,C89='Bieu phi VCX'!$A$25,C89='Bieu phi VCX'!$A$27),0.2%,IF(OR(AND(OR(E89="SEDAN",E89="HATCHBACK"),G89&gt;$AM$2),AND(OR(E89="SEDAN",E89="HATCHBACK"),F89="GERMANY")),INDEX('Bieu phi VCX'!$AC$8:$AC$33,MATCH(C89,'Bieu phi VCX'!$A$8:$A$33,0),0),INDEX('Bieu phi VCX'!$AD$8:$AD$33,MATCH(C89,'Bieu phi VCX'!$A$8:$A$33,0),0))),"NA"),0)</f>
        <v>0</v>
      </c>
      <c r="AN89" s="28" t="n">
        <f aca="false">IF(X89="Y",$AN$2,0)</f>
        <v>0</v>
      </c>
      <c r="AO89" s="29" t="n">
        <f aca="false">IF(W89="Y",IF(N89-M89&gt;$AO$2,1.5%*15/365,1.5%*(N89-M89)/365),0)</f>
        <v>0</v>
      </c>
      <c r="AP89" s="30" t="n">
        <f aca="false">IF(N89&lt;=Z89,VLOOKUP(DATEDIF(M89,N89,"m"),Parameters!$L$2:$M$6,2,1),(DATEDIF(M89,N89,"m")+1)/12)</f>
        <v>1</v>
      </c>
      <c r="AQ89" s="31" t="n">
        <f aca="false">(AK89*(SUM(AE89,AF89,AG89,AI89,AJ89,AL89,AM89,AN89)*H89+AH89)+AO89*H89)*AP89</f>
        <v>10500000</v>
      </c>
    </row>
    <row r="90" customFormat="false" ht="15" hidden="false" customHeight="false" outlineLevel="0" collapsed="false">
      <c r="A90" s="20"/>
      <c r="B90" s="20" t="s">
        <v>113</v>
      </c>
      <c r="C90" s="21" t="s">
        <v>119</v>
      </c>
      <c r="D90" s="21" t="s">
        <v>95</v>
      </c>
      <c r="E90" s="21" t="s">
        <v>120</v>
      </c>
      <c r="F90" s="21" t="s">
        <v>97</v>
      </c>
      <c r="G90" s="22" t="n">
        <v>400000000</v>
      </c>
      <c r="H90" s="22" t="n">
        <v>400000000</v>
      </c>
      <c r="I90" s="22" t="n">
        <v>0</v>
      </c>
      <c r="J90" s="0" t="n">
        <v>2020</v>
      </c>
      <c r="K90" s="23" t="n">
        <v>43831</v>
      </c>
      <c r="L90" s="23" t="n">
        <v>43831</v>
      </c>
      <c r="M90" s="23" t="n">
        <v>43831</v>
      </c>
      <c r="N90" s="23" t="n">
        <v>44196</v>
      </c>
      <c r="O90" s="24" t="s">
        <v>98</v>
      </c>
      <c r="P90" s="24" t="s">
        <v>98</v>
      </c>
      <c r="Q90" s="22" t="s">
        <v>99</v>
      </c>
      <c r="R90" s="24" t="s">
        <v>98</v>
      </c>
      <c r="S90" s="24" t="s">
        <v>98</v>
      </c>
      <c r="T90" s="24" t="s">
        <v>98</v>
      </c>
      <c r="U90" s="24" t="s">
        <v>106</v>
      </c>
      <c r="V90" s="24" t="s">
        <v>98</v>
      </c>
      <c r="W90" s="24" t="s">
        <v>98</v>
      </c>
      <c r="X90" s="24" t="s">
        <v>98</v>
      </c>
      <c r="Y90" s="22" t="n">
        <v>500000</v>
      </c>
      <c r="Z90" s="23" t="n">
        <f aca="false">DATE(YEAR(M90)+1,MONTH(M90),DAY(M90))</f>
        <v>44197</v>
      </c>
      <c r="AA90" s="25" t="n">
        <f aca="false">IF(N90&lt;=Z90, VLOOKUP(DATEDIF(M90,N90,"m"),Parameters!$L$2:$M$6,2,1), 0)</f>
        <v>1</v>
      </c>
      <c r="AB90" s="0" t="n">
        <f aca="false">IF(D90="Trong nước", DATEDIF(DATE(YEAR(K90),MONTH(K90),1),DATE(YEAR(L90),MONTH(L90),1),"m"), DATEDIF(DATE(J90,1,1),DATE(YEAR(L90),MONTH(L90),1),"m"))</f>
        <v>0</v>
      </c>
      <c r="AC90" s="0" t="str">
        <f aca="false">VLOOKUP(AB90,Parameters!$A$2:$B$6,2,1)</f>
        <v>&lt;6</v>
      </c>
      <c r="AD90" s="26" t="n">
        <v>1</v>
      </c>
      <c r="AE90" s="27" t="n">
        <f aca="false">IF(G90&lt;=$AE$2,INDEX('Bieu phi VCX'!$D$8:$H$33,MATCH(C90,'Bieu phi VCX'!$A$8:$A$33,0),MATCH(AC90,'Bieu phi VCX'!$D$7:$H$7,)),INDEX('Bieu phi VCX'!$I$8:$M$33,MATCH(C90,'Bieu phi VCX'!$A$8:$A$33,0),MATCH(AC90,'Bieu phi VCX'!$I$7:$M$7,)))</f>
        <v>0.0175</v>
      </c>
      <c r="AF90" s="27" t="n">
        <f aca="false">IF(O90="Y",$AF$2,0)</f>
        <v>0</v>
      </c>
      <c r="AG90" s="27" t="n">
        <f aca="false">IF(P90="Y", INDEX('Bieu phi VCX'!$P$8:$T$31,MATCH(C90,'Bieu phi VCX'!$A$8:$A$33,0),MATCH(AC90,'Bieu phi VCX'!$P$7:$T$7,0)), 0)</f>
        <v>0</v>
      </c>
      <c r="AH90" s="22" t="n">
        <f aca="false">VLOOKUP(Q90,Parameters!$F$2:$G$5,2,0)</f>
        <v>0</v>
      </c>
      <c r="AI90" s="27" t="n">
        <f aca="false">IF(R90="Y", INDEX('Bieu phi VCX'!$V$8:$Z$31,MATCH(C90,'Bieu phi VCX'!$A$8:$A$33,0),MATCH(AC90,'Bieu phi VCX'!$V$7:$Z$7,0)),0)</f>
        <v>0</v>
      </c>
      <c r="AJ90" s="27" t="n">
        <f aca="false">IF(S90="Y",INDEX('Bieu phi VCX'!$AG$8:$AI$31,MATCH(C90,'Bieu phi VCX'!$A$8:$A$33,0),MATCH(VLOOKUP(I90,Parameters!$I$2:$J$4,2),'Bieu phi VCX'!$AG$7:$AI$7,0))-AE90, 0)</f>
        <v>0</v>
      </c>
      <c r="AK90" s="0" t="n">
        <f aca="false">IF(T90="Y",$AK$2,1)</f>
        <v>1</v>
      </c>
      <c r="AL90" s="27" t="n">
        <f aca="false">IF(U90="Y", INDEX('Bieu phi VCX'!$AB$8:$AB$33,MATCH(C90,'Bieu phi VCX'!$A$8:$A$33,0),0),0)</f>
        <v>0.0025</v>
      </c>
      <c r="AM90" s="27" t="n">
        <f aca="false">IF(V90="Y",IF(AB90&lt;120,IF(OR(C90='Bieu phi VCX'!$A$24,C90='Bieu phi VCX'!$A$25,C90='Bieu phi VCX'!$A$27),0.2%,IF(OR(AND(OR(E90="SEDAN",E90="HATCHBACK"),G90&gt;$AM$2),AND(OR(E90="SEDAN",E90="HATCHBACK"),F90="GERMANY")),INDEX('Bieu phi VCX'!$AC$8:$AC$33,MATCH(C90,'Bieu phi VCX'!$A$8:$A$33,0),0),INDEX('Bieu phi VCX'!$AD$8:$AD$33,MATCH(C90,'Bieu phi VCX'!$A$8:$A$33,0),0))),"NA"),0)</f>
        <v>0</v>
      </c>
      <c r="AN90" s="28" t="n">
        <f aca="false">IF(X90="Y",$AN$2,0)</f>
        <v>0</v>
      </c>
      <c r="AO90" s="29" t="n">
        <f aca="false">IF(W90="Y",IF(N90-M90&gt;$AO$2,1.5%*15/365,1.5%*(N90-M90)/365),0)</f>
        <v>0</v>
      </c>
      <c r="AP90" s="30" t="n">
        <f aca="false">IF(N90&lt;=Z90,VLOOKUP(DATEDIF(M90,N90,"m"),Parameters!$L$2:$M$6,2,1),(DATEDIF(M90,N90,"m")+1)/12)</f>
        <v>1</v>
      </c>
      <c r="AQ90" s="31" t="n">
        <f aca="false">(AK90*(SUM(AE90,AF90,AG90,AI90,AJ90,AL90,AM90,AN90)*H90+AH90)+AO90*H90)*AP90</f>
        <v>8000000</v>
      </c>
    </row>
    <row r="91" customFormat="false" ht="15" hidden="false" customHeight="false" outlineLevel="0" collapsed="false">
      <c r="A91" s="20"/>
      <c r="B91" s="20" t="s">
        <v>114</v>
      </c>
      <c r="C91" s="21" t="s">
        <v>119</v>
      </c>
      <c r="D91" s="21" t="s">
        <v>95</v>
      </c>
      <c r="E91" s="21" t="s">
        <v>120</v>
      </c>
      <c r="F91" s="21" t="s">
        <v>97</v>
      </c>
      <c r="G91" s="22" t="n">
        <v>400000000</v>
      </c>
      <c r="H91" s="22" t="n">
        <v>400000000</v>
      </c>
      <c r="I91" s="22" t="n">
        <v>0</v>
      </c>
      <c r="J91" s="0" t="n">
        <v>2020</v>
      </c>
      <c r="K91" s="23" t="n">
        <v>43831</v>
      </c>
      <c r="L91" s="23" t="n">
        <v>43831</v>
      </c>
      <c r="M91" s="23" t="n">
        <v>43831</v>
      </c>
      <c r="N91" s="23" t="n">
        <v>44196</v>
      </c>
      <c r="O91" s="24" t="s">
        <v>98</v>
      </c>
      <c r="P91" s="24" t="s">
        <v>98</v>
      </c>
      <c r="Q91" s="22" t="s">
        <v>99</v>
      </c>
      <c r="R91" s="24" t="s">
        <v>98</v>
      </c>
      <c r="S91" s="24" t="s">
        <v>98</v>
      </c>
      <c r="T91" s="24" t="s">
        <v>98</v>
      </c>
      <c r="U91" s="24" t="s">
        <v>98</v>
      </c>
      <c r="V91" s="24" t="s">
        <v>106</v>
      </c>
      <c r="W91" s="24" t="s">
        <v>98</v>
      </c>
      <c r="X91" s="24" t="s">
        <v>98</v>
      </c>
      <c r="Y91" s="22" t="n">
        <v>500000</v>
      </c>
      <c r="Z91" s="23" t="n">
        <f aca="false">DATE(YEAR(M91)+1,MONTH(M91),DAY(M91))</f>
        <v>44197</v>
      </c>
      <c r="AA91" s="25" t="n">
        <f aca="false">IF(N91&lt;=Z91, VLOOKUP(DATEDIF(M91,N91,"m"),Parameters!$L$2:$M$6,2,1), 0)</f>
        <v>1</v>
      </c>
      <c r="AB91" s="0" t="n">
        <f aca="false">IF(D91="Trong nước", DATEDIF(DATE(YEAR(K91),MONTH(K91),1),DATE(YEAR(L91),MONTH(L91),1),"m"), DATEDIF(DATE(J91,1,1),DATE(YEAR(L91),MONTH(L91),1),"m"))</f>
        <v>0</v>
      </c>
      <c r="AC91" s="0" t="str">
        <f aca="false">VLOOKUP(AB91,Parameters!$A$2:$B$6,2,1)</f>
        <v>&lt;6</v>
      </c>
      <c r="AD91" s="26" t="n">
        <v>1</v>
      </c>
      <c r="AE91" s="27" t="n">
        <f aca="false">IF(G91&lt;=$AE$2,INDEX('Bieu phi VCX'!$D$8:$H$33,MATCH(C91,'Bieu phi VCX'!$A$8:$A$33,0),MATCH(AC91,'Bieu phi VCX'!$D$7:$H$7,)),INDEX('Bieu phi VCX'!$I$8:$M$33,MATCH(C91,'Bieu phi VCX'!$A$8:$A$33,0),MATCH(AC91,'Bieu phi VCX'!$I$7:$M$7,)))</f>
        <v>0.0175</v>
      </c>
      <c r="AF91" s="27" t="n">
        <f aca="false">IF(O91="Y",$AF$2,0)</f>
        <v>0</v>
      </c>
      <c r="AG91" s="27" t="n">
        <f aca="false">IF(P91="Y", INDEX('Bieu phi VCX'!$P$8:$T$31,MATCH(C91,'Bieu phi VCX'!$A$8:$A$33,0),MATCH(AC91,'Bieu phi VCX'!$P$7:$T$7,0)), 0)</f>
        <v>0</v>
      </c>
      <c r="AH91" s="22" t="n">
        <f aca="false">VLOOKUP(Q91,Parameters!$F$2:$G$5,2,0)</f>
        <v>0</v>
      </c>
      <c r="AI91" s="27" t="n">
        <f aca="false">IF(R91="Y", INDEX('Bieu phi VCX'!$V$8:$Z$31,MATCH(C91,'Bieu phi VCX'!$A$8:$A$33,0),MATCH(AC91,'Bieu phi VCX'!$V$7:$Z$7,0)),0)</f>
        <v>0</v>
      </c>
      <c r="AJ91" s="27" t="n">
        <f aca="false">IF(S91="Y",INDEX('Bieu phi VCX'!$AG$8:$AI$31,MATCH(C91,'Bieu phi VCX'!$A$8:$A$33,0),MATCH(VLOOKUP(I91,Parameters!$I$2:$J$4,2),'Bieu phi VCX'!$AG$7:$AI$7,0))-AE91, 0)</f>
        <v>0</v>
      </c>
      <c r="AK91" s="0" t="n">
        <f aca="false">IF(T91="Y",$AK$2,1)</f>
        <v>1</v>
      </c>
      <c r="AL91" s="27" t="n">
        <f aca="false">IF(U91="Y", INDEX('Bieu phi VCX'!$AB$8:$AB$33,MATCH(C91,'Bieu phi VCX'!$A$8:$A$33,0),0),0)</f>
        <v>0</v>
      </c>
      <c r="AM91" s="27" t="n">
        <f aca="false">IF(V91="Y",IF(AB91&lt;120,IF(OR(C91='Bieu phi VCX'!$A$24,C91='Bieu phi VCX'!$A$25,C91='Bieu phi VCX'!$A$27),0.2%,IF(OR(AND(OR(E91="SEDAN",E91="HATCHBACK"),G91&gt;$AM$2),AND(OR(E91="SEDAN",E91="HATCHBACK"),F91="GERMANY")),INDEX('Bieu phi VCX'!$AC$8:$AC$33,MATCH(C91,'Bieu phi VCX'!$A$8:$A$33,0),0),INDEX('Bieu phi VCX'!$AD$8:$AD$33,MATCH(C91,'Bieu phi VCX'!$A$8:$A$33,0),0))),"NA"),0)</f>
        <v>0.0005</v>
      </c>
      <c r="AN91" s="28" t="n">
        <f aca="false">IF(X91="Y",$AN$2,0)</f>
        <v>0</v>
      </c>
      <c r="AO91" s="29" t="n">
        <f aca="false">IF(W91="Y",IF(N91-M91&gt;$AO$2,1.5%*15/365,1.5%*(N91-M91)/365),0)</f>
        <v>0</v>
      </c>
      <c r="AP91" s="30" t="n">
        <f aca="false">IF(N91&lt;=Z91,VLOOKUP(DATEDIF(M91,N91,"m"),Parameters!$L$2:$M$6,2,1),(DATEDIF(M91,N91,"m")+1)/12)</f>
        <v>1</v>
      </c>
      <c r="AQ91" s="31" t="n">
        <f aca="false">(AK91*(SUM(AE91,AF91,AG91,AI91,AJ91,AL91,AM91,AN91)*H91+AH91)+AO91*H91)*AP91</f>
        <v>7200000</v>
      </c>
    </row>
    <row r="92" customFormat="false" ht="15" hidden="false" customHeight="false" outlineLevel="0" collapsed="false">
      <c r="A92" s="20"/>
      <c r="B92" s="20" t="s">
        <v>115</v>
      </c>
      <c r="C92" s="21" t="s">
        <v>119</v>
      </c>
      <c r="D92" s="21" t="s">
        <v>95</v>
      </c>
      <c r="E92" s="21" t="s">
        <v>120</v>
      </c>
      <c r="F92" s="21" t="s">
        <v>97</v>
      </c>
      <c r="G92" s="22" t="n">
        <v>400000000</v>
      </c>
      <c r="H92" s="22" t="n">
        <v>400000000</v>
      </c>
      <c r="I92" s="22" t="n">
        <v>0</v>
      </c>
      <c r="J92" s="0" t="n">
        <v>2020</v>
      </c>
      <c r="K92" s="23" t="n">
        <v>43831</v>
      </c>
      <c r="L92" s="23" t="n">
        <v>43831</v>
      </c>
      <c r="M92" s="23" t="n">
        <v>43831</v>
      </c>
      <c r="N92" s="23" t="n">
        <v>44196</v>
      </c>
      <c r="O92" s="24" t="s">
        <v>98</v>
      </c>
      <c r="P92" s="24" t="s">
        <v>98</v>
      </c>
      <c r="Q92" s="22" t="s">
        <v>99</v>
      </c>
      <c r="R92" s="24" t="s">
        <v>98</v>
      </c>
      <c r="S92" s="24" t="s">
        <v>98</v>
      </c>
      <c r="T92" s="24" t="s">
        <v>98</v>
      </c>
      <c r="U92" s="24" t="s">
        <v>98</v>
      </c>
      <c r="V92" s="24" t="s">
        <v>98</v>
      </c>
      <c r="W92" s="24" t="s">
        <v>106</v>
      </c>
      <c r="X92" s="24" t="s">
        <v>98</v>
      </c>
      <c r="Y92" s="22" t="n">
        <v>500000</v>
      </c>
      <c r="Z92" s="23" t="n">
        <f aca="false">DATE(YEAR(M92)+1,MONTH(M92),DAY(M92))</f>
        <v>44197</v>
      </c>
      <c r="AA92" s="25" t="n">
        <f aca="false">IF(N92&lt;=Z92, VLOOKUP(DATEDIF(M92,N92,"m"),Parameters!$L$2:$M$6,2,1), 0)</f>
        <v>1</v>
      </c>
      <c r="AB92" s="0" t="n">
        <f aca="false">IF(D92="Trong nước", DATEDIF(DATE(YEAR(K92),MONTH(K92),1),DATE(YEAR(L92),MONTH(L92),1),"m"), DATEDIF(DATE(J92,1,1),DATE(YEAR(L92),MONTH(L92),1),"m"))</f>
        <v>0</v>
      </c>
      <c r="AC92" s="0" t="str">
        <f aca="false">VLOOKUP(AB92,Parameters!$A$2:$B$6,2,1)</f>
        <v>&lt;6</v>
      </c>
      <c r="AD92" s="26" t="n">
        <v>1</v>
      </c>
      <c r="AE92" s="27" t="n">
        <f aca="false">IF(G92&lt;=$AE$2,INDEX('Bieu phi VCX'!$D$8:$H$33,MATCH(C92,'Bieu phi VCX'!$A$8:$A$33,0),MATCH(AC92,'Bieu phi VCX'!$D$7:$H$7,)),INDEX('Bieu phi VCX'!$I$8:$M$33,MATCH(C92,'Bieu phi VCX'!$A$8:$A$33,0),MATCH(AC92,'Bieu phi VCX'!$I$7:$M$7,)))</f>
        <v>0.0175</v>
      </c>
      <c r="AF92" s="27" t="n">
        <f aca="false">IF(O92="Y",$AF$2,0)</f>
        <v>0</v>
      </c>
      <c r="AG92" s="27" t="n">
        <f aca="false">IF(P92="Y", INDEX('Bieu phi VCX'!$P$8:$T$31,MATCH(C92,'Bieu phi VCX'!$A$8:$A$33,0),MATCH(AC92,'Bieu phi VCX'!$P$7:$T$7,0)), 0)</f>
        <v>0</v>
      </c>
      <c r="AH92" s="22" t="n">
        <f aca="false">VLOOKUP(Q92,Parameters!$F$2:$G$5,2,0)</f>
        <v>0</v>
      </c>
      <c r="AI92" s="27" t="n">
        <f aca="false">IF(R92="Y", INDEX('Bieu phi VCX'!$V$8:$Z$31,MATCH(C92,'Bieu phi VCX'!$A$8:$A$33,0),MATCH(AC92,'Bieu phi VCX'!$V$7:$Z$7,0)),0)</f>
        <v>0</v>
      </c>
      <c r="AJ92" s="27" t="n">
        <f aca="false">IF(S92="Y",INDEX('Bieu phi VCX'!$AG$8:$AI$31,MATCH(C92,'Bieu phi VCX'!$A$8:$A$33,0),MATCH(VLOOKUP(I92,Parameters!$I$2:$J$4,2),'Bieu phi VCX'!$AG$7:$AI$7,0))-AE92, 0)</f>
        <v>0</v>
      </c>
      <c r="AK92" s="0" t="n">
        <f aca="false">IF(T92="Y",$AK$2,1)</f>
        <v>1</v>
      </c>
      <c r="AL92" s="27" t="n">
        <f aca="false">IF(U92="Y", INDEX('Bieu phi VCX'!$AB$8:$AB$33,MATCH(C92,'Bieu phi VCX'!$A$8:$A$33,0),0),0)</f>
        <v>0</v>
      </c>
      <c r="AM92" s="27" t="n">
        <f aca="false">IF(V92="Y",IF(AB92&lt;120,IF(OR(C92='Bieu phi VCX'!$A$24,C92='Bieu phi VCX'!$A$25,C92='Bieu phi VCX'!$A$27),0.2%,IF(OR(AND(OR(E92="SEDAN",E92="HATCHBACK"),G92&gt;$AM$2),AND(OR(E92="SEDAN",E92="HATCHBACK"),F92="GERMANY")),INDEX('Bieu phi VCX'!$AC$8:$AC$33,MATCH(C92,'Bieu phi VCX'!$A$8:$A$33,0),0),INDEX('Bieu phi VCX'!$AD$8:$AD$33,MATCH(C92,'Bieu phi VCX'!$A$8:$A$33,0),0))),"NA"),0)</f>
        <v>0</v>
      </c>
      <c r="AN92" s="28" t="n">
        <f aca="false">IF(X92="Y",$AN$2,0)</f>
        <v>0</v>
      </c>
      <c r="AO92" s="29" t="n">
        <f aca="false">IF(W92="Y",IF(N92-M92&gt;$AO$2,1.5%*15/365,1.5%*(N92-M92)/365),0)</f>
        <v>0.000616438356164384</v>
      </c>
      <c r="AP92" s="30" t="n">
        <f aca="false">IF(N92&lt;=Z92,VLOOKUP(DATEDIF(M92,N92,"m"),Parameters!$L$2:$M$6,2,1),(DATEDIF(M92,N92,"m")+1)/12)</f>
        <v>1</v>
      </c>
      <c r="AQ92" s="31" t="n">
        <f aca="false">(AK92*(SUM(AE92,AF92,AG92,AI92,AJ92,AL92,AM92,AN92)*H92+AH92)+AO92*H92)*AP92</f>
        <v>7246575.34246575</v>
      </c>
    </row>
    <row r="93" customFormat="false" ht="15" hidden="false" customHeight="false" outlineLevel="0" collapsed="false">
      <c r="A93" s="20"/>
      <c r="B93" s="20" t="s">
        <v>116</v>
      </c>
      <c r="C93" s="21" t="s">
        <v>119</v>
      </c>
      <c r="D93" s="21" t="s">
        <v>95</v>
      </c>
      <c r="E93" s="21" t="s">
        <v>120</v>
      </c>
      <c r="F93" s="21" t="s">
        <v>97</v>
      </c>
      <c r="G93" s="22" t="n">
        <v>400000000</v>
      </c>
      <c r="H93" s="22" t="n">
        <v>400000000</v>
      </c>
      <c r="I93" s="22" t="n">
        <v>0</v>
      </c>
      <c r="J93" s="0" t="n">
        <v>2020</v>
      </c>
      <c r="K93" s="23" t="n">
        <v>43831</v>
      </c>
      <c r="L93" s="23" t="n">
        <v>43831</v>
      </c>
      <c r="M93" s="23" t="n">
        <v>43831</v>
      </c>
      <c r="N93" s="23" t="n">
        <v>44196</v>
      </c>
      <c r="O93" s="24" t="s">
        <v>98</v>
      </c>
      <c r="P93" s="24" t="s">
        <v>98</v>
      </c>
      <c r="Q93" s="22" t="s">
        <v>99</v>
      </c>
      <c r="R93" s="24" t="s">
        <v>98</v>
      </c>
      <c r="S93" s="24" t="s">
        <v>98</v>
      </c>
      <c r="T93" s="24" t="s">
        <v>98</v>
      </c>
      <c r="U93" s="24" t="s">
        <v>98</v>
      </c>
      <c r="V93" s="24" t="s">
        <v>98</v>
      </c>
      <c r="W93" s="24" t="s">
        <v>98</v>
      </c>
      <c r="X93" s="24" t="s">
        <v>106</v>
      </c>
      <c r="Y93" s="22" t="n">
        <v>500000</v>
      </c>
      <c r="Z93" s="23" t="n">
        <f aca="false">DATE(YEAR(M93)+1,MONTH(M93),DAY(M93))</f>
        <v>44197</v>
      </c>
      <c r="AA93" s="25" t="n">
        <f aca="false">IF(N93&lt;=Z93, VLOOKUP(DATEDIF(M93,N93,"m"),Parameters!$L$2:$M$6,2,1), 0)</f>
        <v>1</v>
      </c>
      <c r="AB93" s="0" t="n">
        <f aca="false">IF(D93="Trong nước", DATEDIF(DATE(YEAR(K93),MONTH(K93),1),DATE(YEAR(L93),MONTH(L93),1),"m"), DATEDIF(DATE(J93,1,1),DATE(YEAR(L93),MONTH(L93),1),"m"))</f>
        <v>0</v>
      </c>
      <c r="AC93" s="0" t="str">
        <f aca="false">VLOOKUP(AB93,Parameters!$A$2:$B$6,2,1)</f>
        <v>&lt;6</v>
      </c>
      <c r="AD93" s="26" t="n">
        <v>1</v>
      </c>
      <c r="AE93" s="27" t="n">
        <f aca="false">IF(G93&lt;=$AE$2,INDEX('Bieu phi VCX'!$D$8:$H$33,MATCH(C93,'Bieu phi VCX'!$A$8:$A$33,0),MATCH(AC93,'Bieu phi VCX'!$D$7:$H$7,)),INDEX('Bieu phi VCX'!$I$8:$M$33,MATCH(C93,'Bieu phi VCX'!$A$8:$A$33,0),MATCH(AC93,'Bieu phi VCX'!$I$7:$M$7,)))</f>
        <v>0.0175</v>
      </c>
      <c r="AF93" s="27" t="n">
        <f aca="false">IF(O93="Y",$AF$2,0)</f>
        <v>0</v>
      </c>
      <c r="AG93" s="27" t="n">
        <f aca="false">IF(P93="Y", INDEX('Bieu phi VCX'!$P$8:$T$31,MATCH(C93,'Bieu phi VCX'!$A$8:$A$33,0),MATCH(AC93,'Bieu phi VCX'!$P$7:$T$7,0)), 0)</f>
        <v>0</v>
      </c>
      <c r="AH93" s="22" t="n">
        <f aca="false">VLOOKUP(Q93,Parameters!$F$2:$G$5,2,0)</f>
        <v>0</v>
      </c>
      <c r="AI93" s="27" t="n">
        <f aca="false">IF(R93="Y", INDEX('Bieu phi VCX'!$V$8:$Z$31,MATCH(C93,'Bieu phi VCX'!$A$8:$A$33,0),MATCH(AC93,'Bieu phi VCX'!$V$7:$Z$7,0)),0)</f>
        <v>0</v>
      </c>
      <c r="AJ93" s="27" t="n">
        <f aca="false">IF(S93="Y",INDEX('Bieu phi VCX'!$AG$8:$AI$31,MATCH(C93,'Bieu phi VCX'!$A$8:$A$33,0),MATCH(VLOOKUP(I93,Parameters!$I$2:$J$4,2),'Bieu phi VCX'!$AG$7:$AI$7,0))-AE93, 0)</f>
        <v>0</v>
      </c>
      <c r="AK93" s="0" t="n">
        <f aca="false">IF(T93="Y",$AK$2,1)</f>
        <v>1</v>
      </c>
      <c r="AL93" s="27" t="n">
        <f aca="false">IF(U93="Y", INDEX('Bieu phi VCX'!$AB$8:$AB$33,MATCH(C93,'Bieu phi VCX'!$A$8:$A$33,0),0),0)</f>
        <v>0</v>
      </c>
      <c r="AM93" s="27" t="n">
        <f aca="false">IF(V93="Y",IF(AB93&lt;120,IF(OR(C93='Bieu phi VCX'!$A$24,C93='Bieu phi VCX'!$A$25,C93='Bieu phi VCX'!$A$27),0.2%,IF(OR(AND(OR(E93="SEDAN",E93="HATCHBACK"),G93&gt;$AM$2),AND(OR(E93="SEDAN",E93="HATCHBACK"),F93="GERMANY")),INDEX('Bieu phi VCX'!$AC$8:$AC$33,MATCH(C93,'Bieu phi VCX'!$A$8:$A$33,0),0),INDEX('Bieu phi VCX'!$AD$8:$AD$33,MATCH(C93,'Bieu phi VCX'!$A$8:$A$33,0),0))),"NA"),0)</f>
        <v>0</v>
      </c>
      <c r="AN93" s="28" t="n">
        <f aca="false">IF(X93="Y",$AN$2,0)</f>
        <v>0.003</v>
      </c>
      <c r="AO93" s="29" t="n">
        <f aca="false">IF(W93="Y",IF(N93-M93&gt;$AO$2,1.5%*15/365,1.5%*(N93-M93)/365),0)</f>
        <v>0</v>
      </c>
      <c r="AP93" s="30" t="n">
        <f aca="false">IF(N93&lt;=Z93,VLOOKUP(DATEDIF(M93,N93,"m"),Parameters!$L$2:$M$6,2,1),(DATEDIF(M93,N93,"m")+1)/12)</f>
        <v>1</v>
      </c>
      <c r="AQ93" s="31" t="n">
        <f aca="false">(AK93*(SUM(AE93,AF93,AG93,AI93,AJ93,AL93,AM93,AN93)*H93+AH93)+AO93*H93)*AP93</f>
        <v>8200000</v>
      </c>
    </row>
    <row r="94" customFormat="false" ht="15" hidden="false" customHeight="false" outlineLevel="0" collapsed="false">
      <c r="A94" s="20" t="s">
        <v>92</v>
      </c>
      <c r="B94" s="20" t="s">
        <v>93</v>
      </c>
      <c r="C94" s="21" t="s">
        <v>121</v>
      </c>
      <c r="D94" s="21" t="s">
        <v>95</v>
      </c>
      <c r="E94" s="21" t="s">
        <v>122</v>
      </c>
      <c r="F94" s="21" t="s">
        <v>97</v>
      </c>
      <c r="G94" s="22" t="n">
        <v>390000000</v>
      </c>
      <c r="H94" s="22" t="n">
        <v>100000000</v>
      </c>
      <c r="I94" s="22" t="n">
        <v>0</v>
      </c>
      <c r="J94" s="0" t="n">
        <v>2020</v>
      </c>
      <c r="K94" s="23" t="n">
        <v>43831</v>
      </c>
      <c r="L94" s="23" t="n">
        <v>43831</v>
      </c>
      <c r="M94" s="23" t="n">
        <v>43831</v>
      </c>
      <c r="N94" s="23" t="n">
        <v>44196</v>
      </c>
      <c r="O94" s="24" t="s">
        <v>98</v>
      </c>
      <c r="P94" s="24" t="s">
        <v>98</v>
      </c>
      <c r="Q94" s="22" t="s">
        <v>99</v>
      </c>
      <c r="R94" s="24" t="s">
        <v>98</v>
      </c>
      <c r="S94" s="24" t="s">
        <v>98</v>
      </c>
      <c r="T94" s="24" t="s">
        <v>98</v>
      </c>
      <c r="U94" s="24" t="s">
        <v>98</v>
      </c>
      <c r="V94" s="24" t="s">
        <v>98</v>
      </c>
      <c r="W94" s="24" t="s">
        <v>98</v>
      </c>
      <c r="X94" s="24" t="s">
        <v>98</v>
      </c>
      <c r="Y94" s="22" t="n">
        <v>500000</v>
      </c>
      <c r="Z94" s="23" t="n">
        <f aca="false">DATE(YEAR(M94)+1,MONTH(M94),DAY(M94))</f>
        <v>44197</v>
      </c>
      <c r="AA94" s="25" t="n">
        <f aca="false">IF(N94&lt;=Z94, VLOOKUP(DATEDIF(M94,N94,"m"),Parameters!$L$2:$M$6,2,1), 0)</f>
        <v>1</v>
      </c>
      <c r="AB94" s="0" t="n">
        <f aca="false">IF(D94="Trong nước", DATEDIF(DATE(YEAR(K94),MONTH(K94),1),DATE(YEAR(L94),MONTH(L94),1),"m"), DATEDIF(DATE(J94,1,1),DATE(YEAR(L94),MONTH(L94),1),"m"))</f>
        <v>0</v>
      </c>
      <c r="AC94" s="0" t="str">
        <f aca="false">VLOOKUP(AB94,Parameters!$A$2:$B$6,2,1)</f>
        <v>&lt;6</v>
      </c>
      <c r="AD94" s="26" t="n">
        <v>1</v>
      </c>
      <c r="AE94" s="27" t="n">
        <f aca="false">IF(G94&lt;=$AE$2,INDEX('Bieu phi VCX'!$D$8:$H$33,MATCH(C94,'Bieu phi VCX'!$A$8:$A$33,0),MATCH(AC94,'Bieu phi VCX'!$D$7:$H$7,)),INDEX('Bieu phi VCX'!$I$8:$M$33,MATCH(C94,'Bieu phi VCX'!$A$8:$A$33,0),MATCH(AC94,'Bieu phi VCX'!$I$7:$M$7,)))</f>
        <v>0.0185</v>
      </c>
      <c r="AF94" s="27" t="n">
        <f aca="false">IF(O94="Y",$AF$2,0)</f>
        <v>0</v>
      </c>
      <c r="AG94" s="27" t="n">
        <f aca="false">IF(P94="Y", INDEX('Bieu phi VCX'!$P$8:$T$31,MATCH(C94,'Bieu phi VCX'!$A$8:$A$33,0),MATCH(AC94,'Bieu phi VCX'!$P$7:$T$7,0)), 0)</f>
        <v>0</v>
      </c>
      <c r="AH94" s="22" t="n">
        <f aca="false">VLOOKUP(Q94,Parameters!$F$2:$G$5,2,0)</f>
        <v>0</v>
      </c>
      <c r="AI94" s="27" t="n">
        <f aca="false">IF(R94="Y", INDEX('Bieu phi VCX'!$V$8:$Z$31,MATCH(C94,'Bieu phi VCX'!$A$8:$A$33,0),MATCH(AC94,'Bieu phi VCX'!$V$7:$Z$7,0)),0)</f>
        <v>0</v>
      </c>
      <c r="AJ94" s="27" t="n">
        <f aca="false">IF(S94="Y",INDEX('Bieu phi VCX'!$AG$8:$AI$31,MATCH(C94,'Bieu phi VCX'!$A$8:$A$33,0),MATCH(VLOOKUP(I94,Parameters!$I$2:$J$4,2),'Bieu phi VCX'!$AG$7:$AI$7,0))-AE94, 0)</f>
        <v>0</v>
      </c>
      <c r="AK94" s="0" t="n">
        <f aca="false">IF(T94="Y",$AK$2,1)</f>
        <v>1</v>
      </c>
      <c r="AL94" s="27" t="n">
        <f aca="false">IF(U94="Y", INDEX('Bieu phi VCX'!$AB$8:$AB$33,MATCH(C94,'Bieu phi VCX'!$A$8:$A$33,0),0),0)</f>
        <v>0</v>
      </c>
      <c r="AM94" s="27" t="n">
        <f aca="false">IF(V94="Y",IF(AB94&lt;120,IF(OR(C94='Bieu phi VCX'!$A$24,C94='Bieu phi VCX'!$A$25,C94='Bieu phi VCX'!$A$27),0.2%,IF(OR(AND(OR(E94="SEDAN",E94="HATCHBACK"),G94&gt;$AM$2),AND(OR(E94="SEDAN",E94="HATCHBACK"),F94="GERMANY")),INDEX('Bieu phi VCX'!$AC$8:$AC$33,MATCH(C94,'Bieu phi VCX'!$A$8:$A$33,0),0),INDEX('Bieu phi VCX'!$AD$8:$AD$33,MATCH(C94,'Bieu phi VCX'!$A$8:$A$33,0),0))),"NA"),0)</f>
        <v>0</v>
      </c>
      <c r="AN94" s="28" t="n">
        <f aca="false">IF(X94="Y",$AN$2,0)</f>
        <v>0</v>
      </c>
      <c r="AO94" s="29" t="n">
        <f aca="false">IF(W94="Y",IF(N94-M94&gt;$AO$2,1.5%*15/365,1.5%*(N94-M94)/365),0)</f>
        <v>0</v>
      </c>
      <c r="AP94" s="30" t="n">
        <f aca="false">IF(N94&lt;=Z94,VLOOKUP(DATEDIF(M94,N94,"m"),Parameters!$L$2:$M$6,2,1),(DATEDIF(M94,N94,"m")+1)/12)</f>
        <v>1</v>
      </c>
      <c r="AQ94" s="31" t="n">
        <f aca="false">(AK94*(SUM(AE94,AF94,AG94,AI94,AJ94,AL94,AM94,AN94)*H94+AH94)+AO94*H94)*AP94</f>
        <v>1850000</v>
      </c>
    </row>
    <row r="95" customFormat="false" ht="15" hidden="false" customHeight="false" outlineLevel="0" collapsed="false">
      <c r="A95" s="20"/>
      <c r="B95" s="20" t="s">
        <v>100</v>
      </c>
      <c r="C95" s="21" t="s">
        <v>121</v>
      </c>
      <c r="D95" s="21" t="s">
        <v>95</v>
      </c>
      <c r="E95" s="21" t="s">
        <v>122</v>
      </c>
      <c r="F95" s="21" t="s">
        <v>97</v>
      </c>
      <c r="G95" s="22" t="n">
        <v>390000000</v>
      </c>
      <c r="H95" s="22" t="n">
        <v>100000000</v>
      </c>
      <c r="I95" s="22" t="n">
        <v>0</v>
      </c>
      <c r="J95" s="0" t="n">
        <v>2017</v>
      </c>
      <c r="K95" s="23" t="n">
        <v>42736</v>
      </c>
      <c r="L95" s="23" t="n">
        <v>43831</v>
      </c>
      <c r="M95" s="23" t="n">
        <v>43831</v>
      </c>
      <c r="N95" s="23" t="n">
        <v>44196</v>
      </c>
      <c r="O95" s="24" t="s">
        <v>98</v>
      </c>
      <c r="P95" s="24" t="s">
        <v>98</v>
      </c>
      <c r="Q95" s="22" t="s">
        <v>99</v>
      </c>
      <c r="R95" s="24" t="s">
        <v>98</v>
      </c>
      <c r="S95" s="24" t="s">
        <v>98</v>
      </c>
      <c r="T95" s="24" t="s">
        <v>98</v>
      </c>
      <c r="U95" s="24" t="s">
        <v>98</v>
      </c>
      <c r="V95" s="24" t="s">
        <v>98</v>
      </c>
      <c r="W95" s="24" t="s">
        <v>98</v>
      </c>
      <c r="X95" s="24" t="s">
        <v>98</v>
      </c>
      <c r="Y95" s="22" t="n">
        <v>500000</v>
      </c>
      <c r="Z95" s="23" t="n">
        <f aca="false">DATE(YEAR(M95)+1,MONTH(M95),DAY(M95))</f>
        <v>44197</v>
      </c>
      <c r="AA95" s="25" t="n">
        <f aca="false">IF(N95&lt;=Z95, VLOOKUP(DATEDIF(M95,N95,"m"),Parameters!$L$2:$M$6,2,1), 0)</f>
        <v>1</v>
      </c>
      <c r="AB95" s="0" t="n">
        <f aca="false">IF(D95="Trong nước", DATEDIF(DATE(YEAR(K95),MONTH(K95),1),DATE(YEAR(L95),MONTH(L95),1),"m"), DATEDIF(DATE(J95,1,1),DATE(YEAR(L95),MONTH(L95),1),"m"))</f>
        <v>36</v>
      </c>
      <c r="AC95" s="0" t="str">
        <f aca="false">VLOOKUP(AB95,Parameters!$A$2:$B$6,2,1)</f>
        <v>36-72</v>
      </c>
      <c r="AD95" s="26" t="n">
        <v>1</v>
      </c>
      <c r="AE95" s="27" t="n">
        <f aca="false">IF(G95&lt;=$AE$2,INDEX('Bieu phi VCX'!$D$8:$H$33,MATCH(C95,'Bieu phi VCX'!$A$8:$A$33,0),MATCH(AC95,'Bieu phi VCX'!$D$7:$H$7,)),INDEX('Bieu phi VCX'!$I$8:$M$33,MATCH(C95,'Bieu phi VCX'!$A$8:$A$33,0),MATCH(AC95,'Bieu phi VCX'!$I$7:$M$7,)))</f>
        <v>0.02</v>
      </c>
      <c r="AF95" s="27" t="n">
        <f aca="false">IF(O95="Y",$AF$2,0)</f>
        <v>0</v>
      </c>
      <c r="AG95" s="27" t="n">
        <f aca="false">IF(P95="Y", INDEX('Bieu phi VCX'!$P$8:$T$31,MATCH(C95,'Bieu phi VCX'!$A$8:$A$33,0),MATCH(AC95,'Bieu phi VCX'!$P$7:$T$7,0)), 0)</f>
        <v>0</v>
      </c>
      <c r="AH95" s="22" t="n">
        <f aca="false">VLOOKUP(Q95,Parameters!$F$2:$G$5,2,0)</f>
        <v>0</v>
      </c>
      <c r="AI95" s="27" t="n">
        <f aca="false">IF(R95="Y", INDEX('Bieu phi VCX'!$V$8:$Z$31,MATCH(C95,'Bieu phi VCX'!$A$8:$A$33,0),MATCH(AC95,'Bieu phi VCX'!$V$7:$Z$7,0)),0)</f>
        <v>0</v>
      </c>
      <c r="AJ95" s="27" t="n">
        <f aca="false">IF(S95="Y",INDEX('Bieu phi VCX'!$AG$8:$AI$31,MATCH(C95,'Bieu phi VCX'!$A$8:$A$33,0),MATCH(VLOOKUP(I95,Parameters!$I$2:$J$4,2),'Bieu phi VCX'!$AG$7:$AI$7,0))-AE95, 0)</f>
        <v>0</v>
      </c>
      <c r="AK95" s="0" t="n">
        <f aca="false">IF(T95="Y",$AK$2,1)</f>
        <v>1</v>
      </c>
      <c r="AL95" s="27" t="n">
        <f aca="false">IF(U95="Y", INDEX('Bieu phi VCX'!$AB$8:$AB$33,MATCH(C95,'Bieu phi VCX'!$A$8:$A$33,0),0),0)</f>
        <v>0</v>
      </c>
      <c r="AM95" s="27" t="n">
        <f aca="false">IF(V95="Y",IF(AB95&lt;120,IF(OR(C95='Bieu phi VCX'!$A$24,C95='Bieu phi VCX'!$A$25,C95='Bieu phi VCX'!$A$27),0.2%,IF(OR(AND(OR(E95="SEDAN",E95="HATCHBACK"),G95&gt;$AM$2),AND(OR(E95="SEDAN",E95="HATCHBACK"),F95="GERMANY")),INDEX('Bieu phi VCX'!$AC$8:$AC$33,MATCH(C95,'Bieu phi VCX'!$A$8:$A$33,0),0),INDEX('Bieu phi VCX'!$AD$8:$AD$33,MATCH(C95,'Bieu phi VCX'!$A$8:$A$33,0),0))),"NA"),0)</f>
        <v>0</v>
      </c>
      <c r="AN95" s="28" t="n">
        <f aca="false">IF(X95="Y",$AN$2,0)</f>
        <v>0</v>
      </c>
      <c r="AO95" s="29" t="n">
        <f aca="false">IF(W95="Y",IF(N95-M95&gt;$AO$2,1.5%*15/365,1.5%*(N95-M95)/365),0)</f>
        <v>0</v>
      </c>
      <c r="AP95" s="30" t="n">
        <f aca="false">IF(N95&lt;=Z95,VLOOKUP(DATEDIF(M95,N95,"m"),Parameters!$L$2:$M$6,2,1),(DATEDIF(M95,N95,"m")+1)/12)</f>
        <v>1</v>
      </c>
      <c r="AQ95" s="31" t="n">
        <f aca="false">(AK95*(SUM(AE95,AF95,AG95,AI95,AJ95,AL95,AM95,AN95)*H95+AH95)+AO95*H95)*AP95</f>
        <v>2000000</v>
      </c>
    </row>
    <row r="96" customFormat="false" ht="15" hidden="false" customHeight="false" outlineLevel="0" collapsed="false">
      <c r="A96" s="20"/>
      <c r="B96" s="20" t="s">
        <v>101</v>
      </c>
      <c r="C96" s="21" t="s">
        <v>121</v>
      </c>
      <c r="D96" s="21" t="s">
        <v>95</v>
      </c>
      <c r="E96" s="21" t="s">
        <v>122</v>
      </c>
      <c r="F96" s="21" t="s">
        <v>97</v>
      </c>
      <c r="G96" s="22" t="n">
        <v>390000000</v>
      </c>
      <c r="H96" s="22" t="n">
        <v>100000000</v>
      </c>
      <c r="I96" s="22" t="n">
        <v>0</v>
      </c>
      <c r="J96" s="0" t="n">
        <v>2014</v>
      </c>
      <c r="K96" s="23" t="n">
        <v>41640</v>
      </c>
      <c r="L96" s="23" t="n">
        <v>43831</v>
      </c>
      <c r="M96" s="23" t="n">
        <v>43831</v>
      </c>
      <c r="N96" s="23" t="n">
        <v>44196</v>
      </c>
      <c r="O96" s="24" t="s">
        <v>98</v>
      </c>
      <c r="P96" s="24" t="s">
        <v>98</v>
      </c>
      <c r="Q96" s="22" t="s">
        <v>99</v>
      </c>
      <c r="R96" s="24" t="s">
        <v>98</v>
      </c>
      <c r="S96" s="24" t="s">
        <v>98</v>
      </c>
      <c r="T96" s="24" t="s">
        <v>98</v>
      </c>
      <c r="U96" s="24" t="s">
        <v>98</v>
      </c>
      <c r="V96" s="24" t="s">
        <v>98</v>
      </c>
      <c r="W96" s="24" t="s">
        <v>98</v>
      </c>
      <c r="X96" s="24" t="s">
        <v>98</v>
      </c>
      <c r="Y96" s="22" t="n">
        <v>500000</v>
      </c>
      <c r="Z96" s="23" t="n">
        <f aca="false">DATE(YEAR(M96)+1,MONTH(M96),DAY(M96))</f>
        <v>44197</v>
      </c>
      <c r="AA96" s="25" t="n">
        <f aca="false">IF(N96&lt;=Z96, VLOOKUP(DATEDIF(M96,N96,"m"),Parameters!$L$2:$M$6,2,1), 0)</f>
        <v>1</v>
      </c>
      <c r="AB96" s="0" t="n">
        <f aca="false">IF(D96="Trong nước", DATEDIF(DATE(YEAR(K96),MONTH(K96),1),DATE(YEAR(L96),MONTH(L96),1),"m"), DATEDIF(DATE(J96,1,1),DATE(YEAR(L96),MONTH(L96),1),"m"))</f>
        <v>72</v>
      </c>
      <c r="AC96" s="0" t="str">
        <f aca="false">VLOOKUP(AB96,Parameters!$A$2:$B$6,2,1)</f>
        <v>72-120</v>
      </c>
      <c r="AD96" s="26" t="n">
        <v>1</v>
      </c>
      <c r="AE96" s="27" t="n">
        <f aca="false">IF(G96&lt;=$AE$2,INDEX('Bieu phi VCX'!$D$8:$H$33,MATCH(C96,'Bieu phi VCX'!$A$8:$A$33,0),MATCH(AC96,'Bieu phi VCX'!$D$7:$H$7,)),INDEX('Bieu phi VCX'!$I$8:$M$33,MATCH(C96,'Bieu phi VCX'!$A$8:$A$33,0),MATCH(AC96,'Bieu phi VCX'!$I$7:$M$7,)))</f>
        <v>0.03</v>
      </c>
      <c r="AF96" s="27" t="n">
        <f aca="false">IF(O96="Y",$AF$2,0)</f>
        <v>0</v>
      </c>
      <c r="AG96" s="27" t="n">
        <f aca="false">IF(P96="Y", INDEX('Bieu phi VCX'!$P$8:$T$31,MATCH(C96,'Bieu phi VCX'!$A$8:$A$33,0),MATCH(AC96,'Bieu phi VCX'!$P$7:$T$7,0)), 0)</f>
        <v>0</v>
      </c>
      <c r="AH96" s="22" t="n">
        <f aca="false">VLOOKUP(Q96,Parameters!$F$2:$G$5,2,0)</f>
        <v>0</v>
      </c>
      <c r="AI96" s="27" t="n">
        <f aca="false">IF(R96="Y", INDEX('Bieu phi VCX'!$V$8:$Z$31,MATCH(C96,'Bieu phi VCX'!$A$8:$A$33,0),MATCH(AC96,'Bieu phi VCX'!$V$7:$Z$7,0)),0)</f>
        <v>0</v>
      </c>
      <c r="AJ96" s="27" t="n">
        <f aca="false">IF(S96="Y",INDEX('Bieu phi VCX'!$AG$8:$AI$31,MATCH(C96,'Bieu phi VCX'!$A$8:$A$33,0),MATCH(VLOOKUP(I96,Parameters!$I$2:$J$4,2),'Bieu phi VCX'!$AG$7:$AI$7,0))-AE96, 0)</f>
        <v>0</v>
      </c>
      <c r="AK96" s="0" t="n">
        <f aca="false">IF(T96="Y",$AK$2,1)</f>
        <v>1</v>
      </c>
      <c r="AL96" s="27" t="n">
        <f aca="false">IF(U96="Y", INDEX('Bieu phi VCX'!$AB$8:$AB$33,MATCH(C96,'Bieu phi VCX'!$A$8:$A$33,0),0),0)</f>
        <v>0</v>
      </c>
      <c r="AM96" s="27" t="n">
        <f aca="false">IF(V96="Y",IF(AB96&lt;120,IF(OR(C96='Bieu phi VCX'!$A$24,C96='Bieu phi VCX'!$A$25,C96='Bieu phi VCX'!$A$27),0.2%,IF(OR(AND(OR(E96="SEDAN",E96="HATCHBACK"),G96&gt;$AM$2),AND(OR(E96="SEDAN",E96="HATCHBACK"),F96="GERMANY")),INDEX('Bieu phi VCX'!$AC$8:$AC$33,MATCH(C96,'Bieu phi VCX'!$A$8:$A$33,0),0),INDEX('Bieu phi VCX'!$AD$8:$AD$33,MATCH(C96,'Bieu phi VCX'!$A$8:$A$33,0),0))),"NA"),0)</f>
        <v>0</v>
      </c>
      <c r="AN96" s="28" t="n">
        <f aca="false">IF(X96="Y",$AN$2,0)</f>
        <v>0</v>
      </c>
      <c r="AO96" s="29" t="n">
        <f aca="false">IF(W96="Y",IF(N96-M96&gt;$AO$2,1.5%*15/365,1.5%*(N96-M96)/365),0)</f>
        <v>0</v>
      </c>
      <c r="AP96" s="30" t="n">
        <f aca="false">IF(N96&lt;=Z96,VLOOKUP(DATEDIF(M96,N96,"m"),Parameters!$L$2:$M$6,2,1),(DATEDIF(M96,N96,"m")+1)/12)</f>
        <v>1</v>
      </c>
      <c r="AQ96" s="31" t="n">
        <f aca="false">(AK96*(SUM(AE96,AF96,AG96,AI96,AJ96,AL96,AM96,AN96)*H96+AH96)+AO96*H96)*AP96</f>
        <v>3000000</v>
      </c>
    </row>
    <row r="97" customFormat="false" ht="15" hidden="false" customHeight="false" outlineLevel="0" collapsed="false">
      <c r="A97" s="20"/>
      <c r="B97" s="20" t="s">
        <v>102</v>
      </c>
      <c r="C97" s="21" t="s">
        <v>121</v>
      </c>
      <c r="D97" s="21" t="s">
        <v>95</v>
      </c>
      <c r="E97" s="21" t="s">
        <v>122</v>
      </c>
      <c r="F97" s="21" t="s">
        <v>97</v>
      </c>
      <c r="G97" s="22" t="n">
        <v>390000000</v>
      </c>
      <c r="H97" s="22" t="n">
        <v>100000000</v>
      </c>
      <c r="I97" s="22" t="n">
        <v>0</v>
      </c>
      <c r="J97" s="0" t="n">
        <v>2010</v>
      </c>
      <c r="K97" s="23" t="n">
        <v>40179</v>
      </c>
      <c r="L97" s="23" t="n">
        <v>43831</v>
      </c>
      <c r="M97" s="23" t="n">
        <v>43831</v>
      </c>
      <c r="N97" s="23" t="n">
        <v>44196</v>
      </c>
      <c r="O97" s="24" t="s">
        <v>98</v>
      </c>
      <c r="P97" s="24" t="s">
        <v>98</v>
      </c>
      <c r="Q97" s="22" t="s">
        <v>99</v>
      </c>
      <c r="R97" s="24" t="s">
        <v>98</v>
      </c>
      <c r="S97" s="24" t="s">
        <v>98</v>
      </c>
      <c r="T97" s="24" t="s">
        <v>98</v>
      </c>
      <c r="U97" s="24" t="s">
        <v>98</v>
      </c>
      <c r="V97" s="24" t="s">
        <v>98</v>
      </c>
      <c r="W97" s="24" t="s">
        <v>98</v>
      </c>
      <c r="X97" s="24" t="s">
        <v>98</v>
      </c>
      <c r="Y97" s="22" t="n">
        <v>500000</v>
      </c>
      <c r="Z97" s="23" t="n">
        <f aca="false">DATE(YEAR(M97)+1,MONTH(M97),DAY(M97))</f>
        <v>44197</v>
      </c>
      <c r="AA97" s="25" t="n">
        <f aca="false">IF(N97&lt;=Z97, VLOOKUP(DATEDIF(M97,N97,"m"),Parameters!$L$2:$M$6,2,1), 0)</f>
        <v>1</v>
      </c>
      <c r="AB97" s="0" t="n">
        <f aca="false">IF(D97="Trong nước", DATEDIF(DATE(YEAR(K97),MONTH(K97),1),DATE(YEAR(L97),MONTH(L97),1),"m"), DATEDIF(DATE(J97,1,1),DATE(YEAR(L97),MONTH(L97),1),"m"))</f>
        <v>120</v>
      </c>
      <c r="AC97" s="0" t="str">
        <f aca="false">VLOOKUP(AB97,Parameters!$A$2:$B$6,2,1)</f>
        <v>&gt;=120</v>
      </c>
      <c r="AD97" s="26" t="n">
        <v>1</v>
      </c>
      <c r="AE97" s="27" t="n">
        <f aca="false">IF(G97&lt;=$AE$2,INDEX('Bieu phi VCX'!$D$8:$H$33,MATCH(C97,'Bieu phi VCX'!$A$8:$A$33,0),MATCH(AC97,'Bieu phi VCX'!$D$7:$H$7,)),INDEX('Bieu phi VCX'!$I$8:$M$33,MATCH(C97,'Bieu phi VCX'!$A$8:$A$33,0),MATCH(AC97,'Bieu phi VCX'!$I$7:$M$7,)))</f>
        <v>0.033</v>
      </c>
      <c r="AF97" s="27" t="n">
        <f aca="false">IF(O97="Y",$AF$2,0)</f>
        <v>0</v>
      </c>
      <c r="AG97" s="27" t="n">
        <f aca="false">IF(P97="Y", INDEX('Bieu phi VCX'!$P$8:$T$31,MATCH(C97,'Bieu phi VCX'!$A$8:$A$33,0),MATCH(AC97,'Bieu phi VCX'!$P$7:$T$7,0)), 0)</f>
        <v>0</v>
      </c>
      <c r="AH97" s="22" t="n">
        <f aca="false">VLOOKUP(Q97,Parameters!$F$2:$G$5,2,0)</f>
        <v>0</v>
      </c>
      <c r="AI97" s="27" t="n">
        <f aca="false">IF(R97="Y", INDEX('Bieu phi VCX'!$V$8:$Z$31,MATCH(C97,'Bieu phi VCX'!$A$8:$A$33,0),MATCH(AC97,'Bieu phi VCX'!$V$7:$Z$7,0)),0)</f>
        <v>0</v>
      </c>
      <c r="AJ97" s="27" t="n">
        <f aca="false">IF(S97="Y",INDEX('Bieu phi VCX'!$AG$8:$AI$31,MATCH(C97,'Bieu phi VCX'!$A$8:$A$33,0),MATCH(VLOOKUP(I97,Parameters!$I$2:$J$4,2),'Bieu phi VCX'!$AG$7:$AI$7,0))-AE97, 0)</f>
        <v>0</v>
      </c>
      <c r="AK97" s="0" t="n">
        <f aca="false">IF(T97="Y",$AK$2,1)</f>
        <v>1</v>
      </c>
      <c r="AL97" s="27" t="n">
        <f aca="false">IF(U97="Y", INDEX('Bieu phi VCX'!$AB$8:$AB$33,MATCH(C97,'Bieu phi VCX'!$A$8:$A$33,0),0),0)</f>
        <v>0</v>
      </c>
      <c r="AM97" s="27" t="n">
        <f aca="false">IF(V97="Y",IF(AB97&lt;120,IF(OR(C97='Bieu phi VCX'!$A$24,C97='Bieu phi VCX'!$A$25,C97='Bieu phi VCX'!$A$27),0.2%,IF(OR(AND(OR(E97="SEDAN",E97="HATCHBACK"),G97&gt;$AM$2),AND(OR(E97="SEDAN",E97="HATCHBACK"),F97="GERMANY")),INDEX('Bieu phi VCX'!$AC$8:$AC$33,MATCH(C97,'Bieu phi VCX'!$A$8:$A$33,0),0),INDEX('Bieu phi VCX'!$AD$8:$AD$33,MATCH(C97,'Bieu phi VCX'!$A$8:$A$33,0),0))),"NA"),0)</f>
        <v>0</v>
      </c>
      <c r="AN97" s="28" t="n">
        <f aca="false">IF(X97="Y",$AN$2,0)</f>
        <v>0</v>
      </c>
      <c r="AO97" s="29" t="n">
        <f aca="false">IF(W97="Y",IF(N97-M97&gt;$AO$2,1.5%*15/365,1.5%*(N97-M97)/365),0)</f>
        <v>0</v>
      </c>
      <c r="AP97" s="30" t="n">
        <f aca="false">IF(N97&lt;=Z97,VLOOKUP(DATEDIF(M97,N97,"m"),Parameters!$L$2:$M$6,2,1),(DATEDIF(M97,N97,"m")+1)/12)</f>
        <v>1</v>
      </c>
      <c r="AQ97" s="31" t="n">
        <f aca="false">(AK97*(SUM(AE97,AF97,AG97,AI97,AJ97,AL97,AM97,AN97)*H97+AH97)+AO97*H97)*AP97</f>
        <v>3300000</v>
      </c>
    </row>
    <row r="98" customFormat="false" ht="15" hidden="false" customHeight="false" outlineLevel="0" collapsed="false">
      <c r="A98" s="20" t="s">
        <v>103</v>
      </c>
      <c r="B98" s="20" t="s">
        <v>93</v>
      </c>
      <c r="C98" s="21" t="s">
        <v>121</v>
      </c>
      <c r="D98" s="21" t="s">
        <v>95</v>
      </c>
      <c r="E98" s="21" t="s">
        <v>122</v>
      </c>
      <c r="F98" s="21" t="s">
        <v>97</v>
      </c>
      <c r="G98" s="22" t="n">
        <v>400000000</v>
      </c>
      <c r="H98" s="22" t="n">
        <v>400000000</v>
      </c>
      <c r="I98" s="22" t="n">
        <v>0</v>
      </c>
      <c r="J98" s="0" t="n">
        <v>2020</v>
      </c>
      <c r="K98" s="23" t="n">
        <v>43831</v>
      </c>
      <c r="L98" s="23" t="n">
        <v>43831</v>
      </c>
      <c r="M98" s="23" t="n">
        <v>43831</v>
      </c>
      <c r="N98" s="23" t="n">
        <v>44196</v>
      </c>
      <c r="O98" s="24" t="s">
        <v>98</v>
      </c>
      <c r="P98" s="24" t="s">
        <v>98</v>
      </c>
      <c r="Q98" s="22" t="s">
        <v>99</v>
      </c>
      <c r="R98" s="24" t="s">
        <v>98</v>
      </c>
      <c r="S98" s="24" t="s">
        <v>98</v>
      </c>
      <c r="T98" s="24" t="s">
        <v>98</v>
      </c>
      <c r="U98" s="24" t="s">
        <v>98</v>
      </c>
      <c r="V98" s="24" t="s">
        <v>98</v>
      </c>
      <c r="W98" s="24" t="s">
        <v>98</v>
      </c>
      <c r="X98" s="24" t="s">
        <v>98</v>
      </c>
      <c r="Y98" s="22" t="n">
        <v>500000</v>
      </c>
      <c r="Z98" s="23" t="n">
        <f aca="false">DATE(YEAR(M98)+1,MONTH(M98),DAY(M98))</f>
        <v>44197</v>
      </c>
      <c r="AA98" s="25" t="n">
        <f aca="false">IF(N98&lt;=Z98, VLOOKUP(DATEDIF(M98,N98,"m"),Parameters!$L$2:$M$6,2,1), 0)</f>
        <v>1</v>
      </c>
      <c r="AB98" s="0" t="n">
        <f aca="false">IF(D98="Trong nước", DATEDIF(DATE(YEAR(K98),MONTH(K98),1),DATE(YEAR(L98),MONTH(L98),1),"m"), DATEDIF(DATE(J98,1,1),DATE(YEAR(L98),MONTH(L98),1),"m"))</f>
        <v>0</v>
      </c>
      <c r="AC98" s="0" t="str">
        <f aca="false">VLOOKUP(AB98,Parameters!$A$2:$B$6,2,1)</f>
        <v>&lt;6</v>
      </c>
      <c r="AD98" s="26" t="n">
        <v>1</v>
      </c>
      <c r="AE98" s="27" t="n">
        <f aca="false">IF(G98&lt;=$AE$2,INDEX('Bieu phi VCX'!$D$8:$H$33,MATCH(C98,'Bieu phi VCX'!$A$8:$A$33,0),MATCH(AC98,'Bieu phi VCX'!$D$7:$H$7,)),INDEX('Bieu phi VCX'!$I$8:$M$33,MATCH(C98,'Bieu phi VCX'!$A$8:$A$33,0),MATCH(AC98,'Bieu phi VCX'!$I$7:$M$7,)))</f>
        <v>0.0185</v>
      </c>
      <c r="AF98" s="27" t="n">
        <f aca="false">IF(O98="Y",$AF$2,0)</f>
        <v>0</v>
      </c>
      <c r="AG98" s="27" t="n">
        <f aca="false">IF(P98="Y", INDEX('Bieu phi VCX'!$P$8:$T$31,MATCH(C98,'Bieu phi VCX'!$A$8:$A$33,0),MATCH(AC98,'Bieu phi VCX'!$P$7:$T$7,0)), 0)</f>
        <v>0</v>
      </c>
      <c r="AH98" s="22" t="n">
        <f aca="false">VLOOKUP(Q98,Parameters!$F$2:$G$5,2,0)</f>
        <v>0</v>
      </c>
      <c r="AI98" s="27" t="n">
        <f aca="false">IF(R98="Y", INDEX('Bieu phi VCX'!$V$8:$Z$31,MATCH(C98,'Bieu phi VCX'!$A$8:$A$33,0),MATCH(AC98,'Bieu phi VCX'!$V$7:$Z$7,0)),0)</f>
        <v>0</v>
      </c>
      <c r="AJ98" s="27" t="n">
        <f aca="false">IF(S98="Y",INDEX('Bieu phi VCX'!$AG$8:$AI$31,MATCH(C98,'Bieu phi VCX'!$A$8:$A$33,0),MATCH(VLOOKUP(I98,Parameters!$I$2:$J$4,2),'Bieu phi VCX'!$AG$7:$AI$7,0))-AE98, 0)</f>
        <v>0</v>
      </c>
      <c r="AK98" s="0" t="n">
        <f aca="false">IF(T98="Y",$AK$2,1)</f>
        <v>1</v>
      </c>
      <c r="AL98" s="27" t="n">
        <f aca="false">IF(U98="Y", INDEX('Bieu phi VCX'!$AB$8:$AB$33,MATCH(C98,'Bieu phi VCX'!$A$8:$A$33,0),0),0)</f>
        <v>0</v>
      </c>
      <c r="AM98" s="27" t="n">
        <f aca="false">IF(V98="Y",IF(AB98&lt;120,IF(OR(C98='Bieu phi VCX'!$A$24,C98='Bieu phi VCX'!$A$25,C98='Bieu phi VCX'!$A$27),0.2%,IF(OR(AND(OR(E98="SEDAN",E98="HATCHBACK"),G98&gt;$AM$2),AND(OR(E98="SEDAN",E98="HATCHBACK"),F98="GERMANY")),INDEX('Bieu phi VCX'!$AC$8:$AC$33,MATCH(C98,'Bieu phi VCX'!$A$8:$A$33,0),0),INDEX('Bieu phi VCX'!$AD$8:$AD$33,MATCH(C98,'Bieu phi VCX'!$A$8:$A$33,0),0))),"NA"),0)</f>
        <v>0</v>
      </c>
      <c r="AN98" s="28" t="n">
        <f aca="false">IF(X98="Y",$AN$2,0)</f>
        <v>0</v>
      </c>
      <c r="AO98" s="29" t="n">
        <f aca="false">IF(W98="Y",IF(N98-M98&gt;$AO$2,1.5%*15/365,1.5%*(N98-M98)/365),0)</f>
        <v>0</v>
      </c>
      <c r="AP98" s="30" t="n">
        <f aca="false">IF(N98&lt;=Z98,VLOOKUP(DATEDIF(M98,N98,"m"),Parameters!$L$2:$M$6,2,1),(DATEDIF(M98,N98,"m")+1)/12)</f>
        <v>1</v>
      </c>
      <c r="AQ98" s="31" t="n">
        <f aca="false">(AK98*(SUM(AE98,AF98,AG98,AI98,AJ98,AL98,AM98,AN98)*H98+AH98)+AO98*H98)*AP98</f>
        <v>7400000</v>
      </c>
    </row>
    <row r="99" customFormat="false" ht="15" hidden="false" customHeight="false" outlineLevel="0" collapsed="false">
      <c r="A99" s="20"/>
      <c r="B99" s="20" t="s">
        <v>100</v>
      </c>
      <c r="C99" s="21" t="s">
        <v>121</v>
      </c>
      <c r="D99" s="21" t="s">
        <v>95</v>
      </c>
      <c r="E99" s="21" t="s">
        <v>122</v>
      </c>
      <c r="F99" s="21" t="s">
        <v>97</v>
      </c>
      <c r="G99" s="22" t="n">
        <v>400000000</v>
      </c>
      <c r="H99" s="22" t="n">
        <v>400000000</v>
      </c>
      <c r="I99" s="22" t="n">
        <v>0</v>
      </c>
      <c r="J99" s="0" t="n">
        <v>2017</v>
      </c>
      <c r="K99" s="23" t="n">
        <v>42736</v>
      </c>
      <c r="L99" s="23" t="n">
        <v>43831</v>
      </c>
      <c r="M99" s="23" t="n">
        <v>43831</v>
      </c>
      <c r="N99" s="23" t="n">
        <v>44196</v>
      </c>
      <c r="O99" s="24" t="s">
        <v>98</v>
      </c>
      <c r="P99" s="24" t="s">
        <v>98</v>
      </c>
      <c r="Q99" s="22" t="s">
        <v>99</v>
      </c>
      <c r="R99" s="24" t="s">
        <v>98</v>
      </c>
      <c r="S99" s="24" t="s">
        <v>98</v>
      </c>
      <c r="T99" s="24" t="s">
        <v>98</v>
      </c>
      <c r="U99" s="24" t="s">
        <v>98</v>
      </c>
      <c r="V99" s="24" t="s">
        <v>98</v>
      </c>
      <c r="W99" s="24" t="s">
        <v>98</v>
      </c>
      <c r="X99" s="24" t="s">
        <v>98</v>
      </c>
      <c r="Y99" s="22" t="n">
        <v>500000</v>
      </c>
      <c r="Z99" s="23" t="n">
        <f aca="false">DATE(YEAR(M99)+1,MONTH(M99),DAY(M99))</f>
        <v>44197</v>
      </c>
      <c r="AA99" s="25" t="n">
        <f aca="false">IF(N99&lt;=Z99, VLOOKUP(DATEDIF(M99,N99,"m"),Parameters!$L$2:$M$6,2,1), 0)</f>
        <v>1</v>
      </c>
      <c r="AB99" s="0" t="n">
        <f aca="false">IF(D99="Trong nước", DATEDIF(DATE(YEAR(K99),MONTH(K99),1),DATE(YEAR(L99),MONTH(L99),1),"m"), DATEDIF(DATE(J99,1,1),DATE(YEAR(L99),MONTH(L99),1),"m"))</f>
        <v>36</v>
      </c>
      <c r="AC99" s="0" t="str">
        <f aca="false">VLOOKUP(AB99,Parameters!$A$2:$B$6,2,1)</f>
        <v>36-72</v>
      </c>
      <c r="AD99" s="26" t="n">
        <v>1</v>
      </c>
      <c r="AE99" s="27" t="n">
        <f aca="false">IF(G99&lt;=$AE$2,INDEX('Bieu phi VCX'!$D$8:$H$33,MATCH(C99,'Bieu phi VCX'!$A$8:$A$33,0),MATCH(AC99,'Bieu phi VCX'!$D$7:$H$7,)),INDEX('Bieu phi VCX'!$I$8:$M$33,MATCH(C99,'Bieu phi VCX'!$A$8:$A$33,0),MATCH(AC99,'Bieu phi VCX'!$I$7:$M$7,)))</f>
        <v>0.02</v>
      </c>
      <c r="AF99" s="27" t="n">
        <f aca="false">IF(O99="Y",$AF$2,0)</f>
        <v>0</v>
      </c>
      <c r="AG99" s="27" t="n">
        <f aca="false">IF(P99="Y", INDEX('Bieu phi VCX'!$P$8:$T$31,MATCH(C99,'Bieu phi VCX'!$A$8:$A$33,0),MATCH(AC99,'Bieu phi VCX'!$P$7:$T$7,0)), 0)</f>
        <v>0</v>
      </c>
      <c r="AH99" s="22" t="n">
        <f aca="false">VLOOKUP(Q99,Parameters!$F$2:$G$5,2,0)</f>
        <v>0</v>
      </c>
      <c r="AI99" s="27" t="n">
        <f aca="false">IF(R99="Y", INDEX('Bieu phi VCX'!$V$8:$Z$31,MATCH(C99,'Bieu phi VCX'!$A$8:$A$33,0),MATCH(AC99,'Bieu phi VCX'!$V$7:$Z$7,0)),0)</f>
        <v>0</v>
      </c>
      <c r="AJ99" s="27" t="n">
        <f aca="false">IF(S99="Y",INDEX('Bieu phi VCX'!$AG$8:$AI$31,MATCH(C99,'Bieu phi VCX'!$A$8:$A$33,0),MATCH(VLOOKUP(I99,Parameters!$I$2:$J$4,2),'Bieu phi VCX'!$AG$7:$AI$7,0))-AE99, 0)</f>
        <v>0</v>
      </c>
      <c r="AK99" s="0" t="n">
        <f aca="false">IF(T99="Y",$AK$2,1)</f>
        <v>1</v>
      </c>
      <c r="AL99" s="27" t="n">
        <f aca="false">IF(U99="Y", INDEX('Bieu phi VCX'!$AB$8:$AB$33,MATCH(C99,'Bieu phi VCX'!$A$8:$A$33,0),0),0)</f>
        <v>0</v>
      </c>
      <c r="AM99" s="27" t="n">
        <f aca="false">IF(V99="Y",IF(AB99&lt;120,IF(OR(C99='Bieu phi VCX'!$A$24,C99='Bieu phi VCX'!$A$25,C99='Bieu phi VCX'!$A$27),0.2%,IF(OR(AND(OR(E99="SEDAN",E99="HATCHBACK"),G99&gt;$AM$2),AND(OR(E99="SEDAN",E99="HATCHBACK"),F99="GERMANY")),INDEX('Bieu phi VCX'!$AC$8:$AC$33,MATCH(C99,'Bieu phi VCX'!$A$8:$A$33,0),0),INDEX('Bieu phi VCX'!$AD$8:$AD$33,MATCH(C99,'Bieu phi VCX'!$A$8:$A$33,0),0))),"NA"),0)</f>
        <v>0</v>
      </c>
      <c r="AN99" s="28" t="n">
        <f aca="false">IF(X99="Y",$AN$2,0)</f>
        <v>0</v>
      </c>
      <c r="AO99" s="29" t="n">
        <f aca="false">IF(W99="Y",IF(N99-M99&gt;$AO$2,1.5%*15/365,1.5%*(N99-M99)/365),0)</f>
        <v>0</v>
      </c>
      <c r="AP99" s="30" t="n">
        <f aca="false">IF(N99&lt;=Z99,VLOOKUP(DATEDIF(M99,N99,"m"),Parameters!$L$2:$M$6,2,1),(DATEDIF(M99,N99,"m")+1)/12)</f>
        <v>1</v>
      </c>
      <c r="AQ99" s="31" t="n">
        <f aca="false">(AK99*(SUM(AE99,AF99,AG99,AI99,AJ99,AL99,AM99,AN99)*H99+AH99)+AO99*H99)*AP99</f>
        <v>8000000</v>
      </c>
    </row>
    <row r="100" customFormat="false" ht="15" hidden="false" customHeight="false" outlineLevel="0" collapsed="false">
      <c r="A100" s="20"/>
      <c r="B100" s="20" t="s">
        <v>101</v>
      </c>
      <c r="C100" s="21" t="s">
        <v>121</v>
      </c>
      <c r="D100" s="21" t="s">
        <v>95</v>
      </c>
      <c r="E100" s="21" t="s">
        <v>122</v>
      </c>
      <c r="F100" s="21" t="s">
        <v>97</v>
      </c>
      <c r="G100" s="22" t="n">
        <v>400000000</v>
      </c>
      <c r="H100" s="22" t="n">
        <v>400000000</v>
      </c>
      <c r="I100" s="22" t="n">
        <v>0</v>
      </c>
      <c r="J100" s="0" t="n">
        <v>2014</v>
      </c>
      <c r="K100" s="23" t="n">
        <v>41640</v>
      </c>
      <c r="L100" s="23" t="n">
        <v>43831</v>
      </c>
      <c r="M100" s="23" t="n">
        <v>43831</v>
      </c>
      <c r="N100" s="23" t="n">
        <v>44196</v>
      </c>
      <c r="O100" s="24" t="s">
        <v>98</v>
      </c>
      <c r="P100" s="24" t="s">
        <v>98</v>
      </c>
      <c r="Q100" s="22" t="s">
        <v>99</v>
      </c>
      <c r="R100" s="24" t="s">
        <v>98</v>
      </c>
      <c r="S100" s="24" t="s">
        <v>98</v>
      </c>
      <c r="T100" s="24" t="s">
        <v>98</v>
      </c>
      <c r="U100" s="24" t="s">
        <v>98</v>
      </c>
      <c r="V100" s="24" t="s">
        <v>98</v>
      </c>
      <c r="W100" s="24" t="s">
        <v>98</v>
      </c>
      <c r="X100" s="24" t="s">
        <v>98</v>
      </c>
      <c r="Y100" s="22" t="n">
        <v>500000</v>
      </c>
      <c r="Z100" s="23" t="n">
        <f aca="false">DATE(YEAR(M100)+1,MONTH(M100),DAY(M100))</f>
        <v>44197</v>
      </c>
      <c r="AA100" s="25" t="n">
        <f aca="false">IF(N100&lt;=Z100, VLOOKUP(DATEDIF(M100,N100,"m"),Parameters!$L$2:$M$6,2,1), 0)</f>
        <v>1</v>
      </c>
      <c r="AB100" s="0" t="n">
        <f aca="false">IF(D100="Trong nước", DATEDIF(DATE(YEAR(K100),MONTH(K100),1),DATE(YEAR(L100),MONTH(L100),1),"m"), DATEDIF(DATE(J100,1,1),DATE(YEAR(L100),MONTH(L100),1),"m"))</f>
        <v>72</v>
      </c>
      <c r="AC100" s="0" t="str">
        <f aca="false">VLOOKUP(AB100,Parameters!$A$2:$B$6,2,1)</f>
        <v>72-120</v>
      </c>
      <c r="AD100" s="26" t="n">
        <v>1</v>
      </c>
      <c r="AE100" s="27" t="n">
        <f aca="false">IF(G100&lt;=$AE$2,INDEX('Bieu phi VCX'!$D$8:$H$33,MATCH(C100,'Bieu phi VCX'!$A$8:$A$33,0),MATCH(AC100,'Bieu phi VCX'!$D$7:$H$7,)),INDEX('Bieu phi VCX'!$I$8:$M$33,MATCH(C100,'Bieu phi VCX'!$A$8:$A$33,0),MATCH(AC100,'Bieu phi VCX'!$I$7:$M$7,)))</f>
        <v>0.03</v>
      </c>
      <c r="AF100" s="27" t="n">
        <f aca="false">IF(O100="Y",$AF$2,0)</f>
        <v>0</v>
      </c>
      <c r="AG100" s="27" t="n">
        <f aca="false">IF(P100="Y", INDEX('Bieu phi VCX'!$P$8:$T$31,MATCH(C100,'Bieu phi VCX'!$A$8:$A$33,0),MATCH(AC100,'Bieu phi VCX'!$P$7:$T$7,0)), 0)</f>
        <v>0</v>
      </c>
      <c r="AH100" s="22" t="n">
        <f aca="false">VLOOKUP(Q100,Parameters!$F$2:$G$5,2,0)</f>
        <v>0</v>
      </c>
      <c r="AI100" s="27" t="n">
        <f aca="false">IF(R100="Y", INDEX('Bieu phi VCX'!$V$8:$Z$31,MATCH(C100,'Bieu phi VCX'!$A$8:$A$33,0),MATCH(AC100,'Bieu phi VCX'!$V$7:$Z$7,0)),0)</f>
        <v>0</v>
      </c>
      <c r="AJ100" s="27" t="n">
        <f aca="false">IF(S100="Y",INDEX('Bieu phi VCX'!$AG$8:$AI$31,MATCH(C100,'Bieu phi VCX'!$A$8:$A$33,0),MATCH(VLOOKUP(I100,Parameters!$I$2:$J$4,2),'Bieu phi VCX'!$AG$7:$AI$7,0))-AE100, 0)</f>
        <v>0</v>
      </c>
      <c r="AK100" s="0" t="n">
        <f aca="false">IF(T100="Y",$AK$2,1)</f>
        <v>1</v>
      </c>
      <c r="AL100" s="27" t="n">
        <f aca="false">IF(U100="Y", INDEX('Bieu phi VCX'!$AB$8:$AB$33,MATCH(C100,'Bieu phi VCX'!$A$8:$A$33,0),0),0)</f>
        <v>0</v>
      </c>
      <c r="AM100" s="27" t="n">
        <f aca="false">IF(V100="Y",IF(AB100&lt;120,IF(OR(C100='Bieu phi VCX'!$A$24,C100='Bieu phi VCX'!$A$25,C100='Bieu phi VCX'!$A$27),0.2%,IF(OR(AND(OR(E100="SEDAN",E100="HATCHBACK"),G100&gt;$AM$2),AND(OR(E100="SEDAN",E100="HATCHBACK"),F100="GERMANY")),INDEX('Bieu phi VCX'!$AC$8:$AC$33,MATCH(C100,'Bieu phi VCX'!$A$8:$A$33,0),0),INDEX('Bieu phi VCX'!$AD$8:$AD$33,MATCH(C100,'Bieu phi VCX'!$A$8:$A$33,0),0))),"NA"),0)</f>
        <v>0</v>
      </c>
      <c r="AN100" s="28" t="n">
        <f aca="false">IF(X100="Y",$AN$2,0)</f>
        <v>0</v>
      </c>
      <c r="AO100" s="29" t="n">
        <f aca="false">IF(W100="Y",IF(N100-M100&gt;$AO$2,1.5%*15/365,1.5%*(N100-M100)/365),0)</f>
        <v>0</v>
      </c>
      <c r="AP100" s="30" t="n">
        <f aca="false">IF(N100&lt;=Z100,VLOOKUP(DATEDIF(M100,N100,"m"),Parameters!$L$2:$M$6,2,1),(DATEDIF(M100,N100,"m")+1)/12)</f>
        <v>1</v>
      </c>
      <c r="AQ100" s="31" t="n">
        <f aca="false">(AK100*(SUM(AE100,AF100,AG100,AI100,AJ100,AL100,AM100,AN100)*H100+AH100)+AO100*H100)*AP100</f>
        <v>12000000</v>
      </c>
    </row>
    <row r="101" customFormat="false" ht="15" hidden="false" customHeight="false" outlineLevel="0" collapsed="false">
      <c r="A101" s="20"/>
      <c r="B101" s="20" t="s">
        <v>102</v>
      </c>
      <c r="C101" s="21" t="s">
        <v>121</v>
      </c>
      <c r="D101" s="21" t="s">
        <v>95</v>
      </c>
      <c r="E101" s="21" t="s">
        <v>122</v>
      </c>
      <c r="F101" s="21" t="s">
        <v>97</v>
      </c>
      <c r="G101" s="22" t="n">
        <v>400000000</v>
      </c>
      <c r="H101" s="22" t="n">
        <v>400000000</v>
      </c>
      <c r="I101" s="22" t="n">
        <v>0</v>
      </c>
      <c r="J101" s="0" t="n">
        <v>2010</v>
      </c>
      <c r="K101" s="23" t="n">
        <v>40179</v>
      </c>
      <c r="L101" s="23" t="n">
        <v>43831</v>
      </c>
      <c r="M101" s="23" t="n">
        <v>43831</v>
      </c>
      <c r="N101" s="23" t="n">
        <v>44196</v>
      </c>
      <c r="O101" s="24" t="s">
        <v>98</v>
      </c>
      <c r="P101" s="24" t="s">
        <v>98</v>
      </c>
      <c r="Q101" s="22" t="s">
        <v>99</v>
      </c>
      <c r="R101" s="24" t="s">
        <v>98</v>
      </c>
      <c r="S101" s="24" t="s">
        <v>98</v>
      </c>
      <c r="T101" s="24" t="s">
        <v>98</v>
      </c>
      <c r="U101" s="24" t="s">
        <v>98</v>
      </c>
      <c r="V101" s="24" t="s">
        <v>98</v>
      </c>
      <c r="W101" s="24" t="s">
        <v>98</v>
      </c>
      <c r="X101" s="24" t="s">
        <v>98</v>
      </c>
      <c r="Y101" s="22" t="n">
        <v>500000</v>
      </c>
      <c r="Z101" s="23" t="n">
        <f aca="false">DATE(YEAR(M101)+1,MONTH(M101),DAY(M101))</f>
        <v>44197</v>
      </c>
      <c r="AA101" s="25" t="n">
        <f aca="false">IF(N101&lt;=Z101, VLOOKUP(DATEDIF(M101,N101,"m"),Parameters!$L$2:$M$6,2,1), 0)</f>
        <v>1</v>
      </c>
      <c r="AB101" s="0" t="n">
        <f aca="false">IF(D101="Trong nước", DATEDIF(DATE(YEAR(K101),MONTH(K101),1),DATE(YEAR(L101),MONTH(L101),1),"m"), DATEDIF(DATE(J101,1,1),DATE(YEAR(L101),MONTH(L101),1),"m"))</f>
        <v>120</v>
      </c>
      <c r="AC101" s="0" t="str">
        <f aca="false">VLOOKUP(AB101,Parameters!$A$2:$B$6,2,1)</f>
        <v>&gt;=120</v>
      </c>
      <c r="AD101" s="26" t="n">
        <v>1</v>
      </c>
      <c r="AE101" s="27" t="n">
        <f aca="false">IF(G101&lt;=$AE$2,INDEX('Bieu phi VCX'!$D$8:$H$33,MATCH(C101,'Bieu phi VCX'!$A$8:$A$33,0),MATCH(AC101,'Bieu phi VCX'!$D$7:$H$7,)),INDEX('Bieu phi VCX'!$I$8:$M$33,MATCH(C101,'Bieu phi VCX'!$A$8:$A$33,0),MATCH(AC101,'Bieu phi VCX'!$I$7:$M$7,)))</f>
        <v>0.033</v>
      </c>
      <c r="AF101" s="27" t="n">
        <f aca="false">IF(O101="Y",$AF$2,0)</f>
        <v>0</v>
      </c>
      <c r="AG101" s="27" t="n">
        <f aca="false">IF(P101="Y", INDEX('Bieu phi VCX'!$P$8:$T$31,MATCH(C101,'Bieu phi VCX'!$A$8:$A$33,0),MATCH(AC101,'Bieu phi VCX'!$P$7:$T$7,0)), 0)</f>
        <v>0</v>
      </c>
      <c r="AH101" s="22" t="n">
        <f aca="false">VLOOKUP(Q101,Parameters!$F$2:$G$5,2,0)</f>
        <v>0</v>
      </c>
      <c r="AI101" s="27" t="n">
        <f aca="false">IF(R101="Y", INDEX('Bieu phi VCX'!$V$8:$Z$31,MATCH(C101,'Bieu phi VCX'!$A$8:$A$33,0),MATCH(AC101,'Bieu phi VCX'!$V$7:$Z$7,0)),0)</f>
        <v>0</v>
      </c>
      <c r="AJ101" s="27" t="n">
        <f aca="false">IF(S101="Y",INDEX('Bieu phi VCX'!$AG$8:$AI$31,MATCH(C101,'Bieu phi VCX'!$A$8:$A$33,0),MATCH(VLOOKUP(I101,Parameters!$I$2:$J$4,2),'Bieu phi VCX'!$AG$7:$AI$7,0))-AE101, 0)</f>
        <v>0</v>
      </c>
      <c r="AK101" s="0" t="n">
        <f aca="false">IF(T101="Y",$AK$2,1)</f>
        <v>1</v>
      </c>
      <c r="AL101" s="27" t="n">
        <f aca="false">IF(U101="Y", INDEX('Bieu phi VCX'!$AB$8:$AB$33,MATCH(C101,'Bieu phi VCX'!$A$8:$A$33,0),0),0)</f>
        <v>0</v>
      </c>
      <c r="AM101" s="27" t="n">
        <f aca="false">IF(V101="Y",IF(AB101&lt;120,IF(OR(C101='Bieu phi VCX'!$A$24,C101='Bieu phi VCX'!$A$25,C101='Bieu phi VCX'!$A$27),0.2%,IF(OR(AND(OR(E101="SEDAN",E101="HATCHBACK"),G101&gt;$AM$2),AND(OR(E101="SEDAN",E101="HATCHBACK"),F101="GERMANY")),INDEX('Bieu phi VCX'!$AC$8:$AC$33,MATCH(C101,'Bieu phi VCX'!$A$8:$A$33,0),0),INDEX('Bieu phi VCX'!$AD$8:$AD$33,MATCH(C101,'Bieu phi VCX'!$A$8:$A$33,0),0))),"NA"),0)</f>
        <v>0</v>
      </c>
      <c r="AN101" s="28" t="n">
        <f aca="false">IF(X101="Y",$AN$2,0)</f>
        <v>0</v>
      </c>
      <c r="AO101" s="29" t="n">
        <f aca="false">IF(W101="Y",IF(N101-M101&gt;$AO$2,1.5%*15/365,1.5%*(N101-M101)/365),0)</f>
        <v>0</v>
      </c>
      <c r="AP101" s="30" t="n">
        <f aca="false">IF(N101&lt;=Z101,VLOOKUP(DATEDIF(M101,N101,"m"),Parameters!$L$2:$M$6,2,1),(DATEDIF(M101,N101,"m")+1)/12)</f>
        <v>1</v>
      </c>
      <c r="AQ101" s="31" t="n">
        <f aca="false">(AK101*(SUM(AE101,AF101,AG101,AI101,AJ101,AL101,AM101,AN101)*H101+AH101)+AO101*H101)*AP101</f>
        <v>13200000</v>
      </c>
    </row>
    <row r="102" customFormat="false" ht="15" hidden="false" customHeight="false" outlineLevel="0" collapsed="false">
      <c r="A102" s="20" t="s">
        <v>104</v>
      </c>
      <c r="B102" s="20" t="s">
        <v>105</v>
      </c>
      <c r="C102" s="21" t="s">
        <v>121</v>
      </c>
      <c r="D102" s="21" t="s">
        <v>95</v>
      </c>
      <c r="E102" s="21" t="s">
        <v>122</v>
      </c>
      <c r="F102" s="21" t="s">
        <v>97</v>
      </c>
      <c r="G102" s="22" t="n">
        <v>390000000</v>
      </c>
      <c r="H102" s="22" t="n">
        <v>100000000</v>
      </c>
      <c r="I102" s="22" t="n">
        <v>0</v>
      </c>
      <c r="J102" s="0" t="n">
        <v>2020</v>
      </c>
      <c r="K102" s="23" t="n">
        <v>43831</v>
      </c>
      <c r="L102" s="23" t="n">
        <v>43831</v>
      </c>
      <c r="M102" s="23" t="n">
        <v>43831</v>
      </c>
      <c r="N102" s="23" t="n">
        <v>44196</v>
      </c>
      <c r="O102" s="24" t="s">
        <v>106</v>
      </c>
      <c r="P102" s="24" t="s">
        <v>106</v>
      </c>
      <c r="Q102" s="22" t="n">
        <v>9000000</v>
      </c>
      <c r="R102" s="24" t="s">
        <v>106</v>
      </c>
      <c r="S102" s="24" t="s">
        <v>106</v>
      </c>
      <c r="T102" s="24" t="s">
        <v>106</v>
      </c>
      <c r="U102" s="24" t="s">
        <v>106</v>
      </c>
      <c r="V102" s="24" t="s">
        <v>106</v>
      </c>
      <c r="W102" s="24" t="s">
        <v>106</v>
      </c>
      <c r="X102" s="24" t="s">
        <v>106</v>
      </c>
      <c r="Y102" s="22" t="n">
        <v>500000</v>
      </c>
      <c r="Z102" s="23" t="n">
        <f aca="false">DATE(YEAR(M102)+1,MONTH(M102),DAY(M102))</f>
        <v>44197</v>
      </c>
      <c r="AA102" s="25" t="n">
        <f aca="false">IF(N102&lt;=Z102, VLOOKUP(DATEDIF(M102,N102,"m"),Parameters!$L$2:$M$6,2,1), 0)</f>
        <v>1</v>
      </c>
      <c r="AB102" s="0" t="n">
        <f aca="false">IF(D102="Trong nước", DATEDIF(DATE(YEAR(K102),MONTH(K102),1),DATE(YEAR(L102),MONTH(L102),1),"m"), DATEDIF(DATE(J102,1,1),DATE(YEAR(L102),MONTH(L102),1),"m"))</f>
        <v>0</v>
      </c>
      <c r="AC102" s="0" t="str">
        <f aca="false">VLOOKUP(AB102,Parameters!$A$2:$B$6,2,1)</f>
        <v>&lt;6</v>
      </c>
      <c r="AD102" s="26" t="n">
        <v>1</v>
      </c>
      <c r="AE102" s="27" t="n">
        <f aca="false">IF(G102&lt;=$AE$2,INDEX('Bieu phi VCX'!$D$8:$H$33,MATCH(C102,'Bieu phi VCX'!$A$8:$A$33,0),MATCH(AC102,'Bieu phi VCX'!$D$7:$H$7,)),INDEX('Bieu phi VCX'!$I$8:$M$33,MATCH(C102,'Bieu phi VCX'!$A$8:$A$33,0),MATCH(AC102,'Bieu phi VCX'!$I$7:$M$7,)))</f>
        <v>0.0185</v>
      </c>
      <c r="AF102" s="27" t="n">
        <f aca="false">IF(O102="Y",$AF$2,0)</f>
        <v>0.0005</v>
      </c>
      <c r="AG102" s="27" t="n">
        <f aca="false">IF(P102="Y", INDEX('Bieu phi VCX'!$P$8:$T$31,MATCH(C102,'Bieu phi VCX'!$A$8:$A$33,0),MATCH(AC102,'Bieu phi VCX'!$P$7:$T$7,0)), 0)</f>
        <v>0</v>
      </c>
      <c r="AH102" s="22" t="n">
        <f aca="false">VLOOKUP(Q102,Parameters!$F$2:$G$5,2,0)</f>
        <v>1400000</v>
      </c>
      <c r="AI102" s="27" t="n">
        <f aca="false">IF(R102="Y", INDEX('Bieu phi VCX'!$V$8:$Z$31,MATCH(C102,'Bieu phi VCX'!$A$8:$A$33,0),MATCH(AC102,'Bieu phi VCX'!$V$7:$Z$7,0)),0)</f>
        <v>0.001</v>
      </c>
      <c r="AJ102" s="27" t="n">
        <f aca="false">IF(S102="Y",INDEX('Bieu phi VCX'!$AG$8:$AI$31,MATCH(C102,'Bieu phi VCX'!$A$8:$A$33,0),MATCH(VLOOKUP(I102,Parameters!$I$2:$J$4,2),'Bieu phi VCX'!$AG$7:$AI$7,0))-AE102, 0)</f>
        <v>0.0315</v>
      </c>
      <c r="AK102" s="0" t="n">
        <f aca="false">IF(T102="Y",$AK$2,1)</f>
        <v>1.5</v>
      </c>
      <c r="AL102" s="27" t="n">
        <f aca="false">IF(U102="Y", INDEX('Bieu phi VCX'!$AB$8:$AB$33,MATCH(C102,'Bieu phi VCX'!$A$8:$A$33,0),0),0)</f>
        <v>0.0025</v>
      </c>
      <c r="AM102" s="27" t="n">
        <f aca="false">IF(V102="Y",IF(AB102&lt;120,IF(OR(C102='Bieu phi VCX'!$A$24,C102='Bieu phi VCX'!$A$25,C102='Bieu phi VCX'!$A$27),0.2%,IF(OR(AND(OR(E102="SEDAN",E102="HATCHBACK"),G102&gt;$AM$2),AND(OR(E102="SEDAN",E102="HATCHBACK"),F102="GERMANY")),INDEX('Bieu phi VCX'!$AC$8:$AC$33,MATCH(C102,'Bieu phi VCX'!$A$8:$A$33,0),0),INDEX('Bieu phi VCX'!$AD$8:$AD$33,MATCH(C102,'Bieu phi VCX'!$A$8:$A$33,0),0))),"NA"),0)</f>
        <v>0.0005</v>
      </c>
      <c r="AN102" s="28" t="n">
        <f aca="false">IF(X102="Y",$AN$2,0)</f>
        <v>0.003</v>
      </c>
      <c r="AO102" s="29" t="n">
        <f aca="false">IF(W102="Y",IF(N102-M102&gt;$AO$2,1.5%*15/365,1.5%*(N102-M102)/365),0)</f>
        <v>0.000616438356164384</v>
      </c>
      <c r="AP102" s="30" t="n">
        <f aca="false">IF(N102&lt;=Z102,VLOOKUP(DATEDIF(M102,N102,"m"),Parameters!$L$2:$M$6,2,1),(DATEDIF(M102,N102,"m")+1)/12)</f>
        <v>1</v>
      </c>
      <c r="AQ102" s="31" t="n">
        <f aca="false">(AK102*(SUM(AE102,AF102,AG102,AI102,AJ102,AL102,AM102,AN102)*H102+AH102)+AO102*H102)*AP102</f>
        <v>10786643.8356164</v>
      </c>
    </row>
    <row r="103" customFormat="false" ht="15" hidden="false" customHeight="false" outlineLevel="0" collapsed="false">
      <c r="A103" s="20"/>
      <c r="B103" s="20" t="s">
        <v>107</v>
      </c>
      <c r="C103" s="21" t="s">
        <v>121</v>
      </c>
      <c r="D103" s="21" t="s">
        <v>95</v>
      </c>
      <c r="E103" s="21" t="s">
        <v>122</v>
      </c>
      <c r="F103" s="21" t="s">
        <v>97</v>
      </c>
      <c r="G103" s="22" t="n">
        <v>390000000</v>
      </c>
      <c r="H103" s="22" t="n">
        <v>100000000</v>
      </c>
      <c r="I103" s="22" t="n">
        <v>0</v>
      </c>
      <c r="J103" s="0" t="n">
        <v>2020</v>
      </c>
      <c r="K103" s="23" t="n">
        <v>43831</v>
      </c>
      <c r="L103" s="23" t="n">
        <v>43831</v>
      </c>
      <c r="M103" s="23" t="n">
        <v>43831</v>
      </c>
      <c r="N103" s="23" t="n">
        <v>44196</v>
      </c>
      <c r="O103" s="24" t="s">
        <v>106</v>
      </c>
      <c r="P103" s="24" t="s">
        <v>98</v>
      </c>
      <c r="Q103" s="22" t="s">
        <v>99</v>
      </c>
      <c r="R103" s="24" t="s">
        <v>98</v>
      </c>
      <c r="S103" s="24" t="s">
        <v>98</v>
      </c>
      <c r="T103" s="24" t="s">
        <v>98</v>
      </c>
      <c r="U103" s="24" t="s">
        <v>98</v>
      </c>
      <c r="V103" s="24" t="s">
        <v>98</v>
      </c>
      <c r="W103" s="24" t="s">
        <v>98</v>
      </c>
      <c r="X103" s="24" t="s">
        <v>98</v>
      </c>
      <c r="Y103" s="22" t="n">
        <v>500000</v>
      </c>
      <c r="Z103" s="23" t="n">
        <f aca="false">DATE(YEAR(M103)+1,MONTH(M103),DAY(M103))</f>
        <v>44197</v>
      </c>
      <c r="AA103" s="25" t="n">
        <f aca="false">IF(N103&lt;=Z103, VLOOKUP(DATEDIF(M103,N103,"m"),Parameters!$L$2:$M$6,2,1), 0)</f>
        <v>1</v>
      </c>
      <c r="AB103" s="0" t="n">
        <f aca="false">IF(D103="Trong nước", DATEDIF(DATE(YEAR(K103),MONTH(K103),1),DATE(YEAR(L103),MONTH(L103),1),"m"), DATEDIF(DATE(J103,1,1),DATE(YEAR(L103),MONTH(L103),1),"m"))</f>
        <v>0</v>
      </c>
      <c r="AC103" s="0" t="str">
        <f aca="false">VLOOKUP(AB103,Parameters!$A$2:$B$6,2,1)</f>
        <v>&lt;6</v>
      </c>
      <c r="AD103" s="26" t="n">
        <v>1</v>
      </c>
      <c r="AE103" s="27" t="n">
        <f aca="false">IF(G103&lt;=$AE$2,INDEX('Bieu phi VCX'!$D$8:$H$33,MATCH(C103,'Bieu phi VCX'!$A$8:$A$33,0),MATCH(AC103,'Bieu phi VCX'!$D$7:$H$7,)),INDEX('Bieu phi VCX'!$I$8:$M$33,MATCH(C103,'Bieu phi VCX'!$A$8:$A$33,0),MATCH(AC103,'Bieu phi VCX'!$I$7:$M$7,)))</f>
        <v>0.0185</v>
      </c>
      <c r="AF103" s="27" t="n">
        <f aca="false">IF(O103="Y",$AF$2,0)</f>
        <v>0.0005</v>
      </c>
      <c r="AG103" s="27" t="n">
        <f aca="false">IF(P103="Y", INDEX('Bieu phi VCX'!$P$8:$T$31,MATCH(C103,'Bieu phi VCX'!$A$8:$A$33,0),MATCH(AC103,'Bieu phi VCX'!$P$7:$T$7,0)), 0)</f>
        <v>0</v>
      </c>
      <c r="AH103" s="22" t="n">
        <f aca="false">VLOOKUP(Q103,Parameters!$F$2:$G$5,2,0)</f>
        <v>0</v>
      </c>
      <c r="AI103" s="27" t="n">
        <f aca="false">IF(R103="Y", INDEX('Bieu phi VCX'!$V$8:$Z$31,MATCH(C103,'Bieu phi VCX'!$A$8:$A$33,0),MATCH(AC103,'Bieu phi VCX'!$V$7:$Z$7,0)),0)</f>
        <v>0</v>
      </c>
      <c r="AJ103" s="27" t="n">
        <f aca="false">IF(S103="Y",INDEX('Bieu phi VCX'!$AG$8:$AI$31,MATCH(C103,'Bieu phi VCX'!$A$8:$A$33,0),MATCH(VLOOKUP(I103,Parameters!$I$2:$J$4,2),'Bieu phi VCX'!$AG$7:$AI$7,0))-AE103, 0)</f>
        <v>0</v>
      </c>
      <c r="AK103" s="0" t="n">
        <f aca="false">IF(T103="Y",$AK$2,1)</f>
        <v>1</v>
      </c>
      <c r="AL103" s="27" t="n">
        <f aca="false">IF(U103="Y", INDEX('Bieu phi VCX'!$AB$8:$AB$33,MATCH(C103,'Bieu phi VCX'!$A$8:$A$33,0),0),0)</f>
        <v>0</v>
      </c>
      <c r="AM103" s="27" t="n">
        <f aca="false">IF(V103="Y",IF(AB103&lt;120,IF(OR(C103='Bieu phi VCX'!$A$24,C103='Bieu phi VCX'!$A$25,C103='Bieu phi VCX'!$A$27),0.2%,IF(OR(AND(OR(E103="SEDAN",E103="HATCHBACK"),G103&gt;$AM$2),AND(OR(E103="SEDAN",E103="HATCHBACK"),F103="GERMANY")),INDEX('Bieu phi VCX'!$AC$8:$AC$33,MATCH(C103,'Bieu phi VCX'!$A$8:$A$33,0),0),INDEX('Bieu phi VCX'!$AD$8:$AD$33,MATCH(C103,'Bieu phi VCX'!$A$8:$A$33,0),0))),"NA"),0)</f>
        <v>0</v>
      </c>
      <c r="AN103" s="28" t="n">
        <f aca="false">IF(X103="Y",$AN$2,0)</f>
        <v>0</v>
      </c>
      <c r="AO103" s="29" t="n">
        <f aca="false">IF(W103="Y",IF(N103-M103&gt;$AO$2,1.5%*15/365,1.5%*(N103-M103)/365),0)</f>
        <v>0</v>
      </c>
      <c r="AP103" s="30" t="n">
        <f aca="false">IF(N103&lt;=Z103,VLOOKUP(DATEDIF(M103,N103,"m"),Parameters!$L$2:$M$6,2,1),(DATEDIF(M103,N103,"m")+1)/12)</f>
        <v>1</v>
      </c>
      <c r="AQ103" s="31" t="n">
        <f aca="false">(AK103*(SUM(AE103,AF103,AG103,AI103,AJ103,AL103,AM103,AN103)*H103+AH103)+AO103*H103)*AP103</f>
        <v>1900000</v>
      </c>
    </row>
    <row r="104" customFormat="false" ht="15" hidden="false" customHeight="false" outlineLevel="0" collapsed="false">
      <c r="A104" s="20"/>
      <c r="B104" s="20" t="s">
        <v>108</v>
      </c>
      <c r="C104" s="21" t="s">
        <v>121</v>
      </c>
      <c r="D104" s="21" t="s">
        <v>95</v>
      </c>
      <c r="E104" s="21" t="s">
        <v>122</v>
      </c>
      <c r="F104" s="21" t="s">
        <v>97</v>
      </c>
      <c r="G104" s="22" t="n">
        <v>390000000</v>
      </c>
      <c r="H104" s="22" t="n">
        <v>100000000</v>
      </c>
      <c r="I104" s="22" t="n">
        <v>0</v>
      </c>
      <c r="J104" s="0" t="n">
        <v>2020</v>
      </c>
      <c r="K104" s="23" t="n">
        <v>43831</v>
      </c>
      <c r="L104" s="23" t="n">
        <v>43831</v>
      </c>
      <c r="M104" s="23" t="n">
        <v>43831</v>
      </c>
      <c r="N104" s="23" t="n">
        <v>44196</v>
      </c>
      <c r="O104" s="24" t="s">
        <v>98</v>
      </c>
      <c r="P104" s="24" t="s">
        <v>106</v>
      </c>
      <c r="Q104" s="22" t="s">
        <v>99</v>
      </c>
      <c r="R104" s="24" t="s">
        <v>98</v>
      </c>
      <c r="S104" s="24" t="s">
        <v>98</v>
      </c>
      <c r="T104" s="24" t="s">
        <v>98</v>
      </c>
      <c r="U104" s="24" t="s">
        <v>98</v>
      </c>
      <c r="V104" s="24" t="s">
        <v>98</v>
      </c>
      <c r="W104" s="24" t="s">
        <v>98</v>
      </c>
      <c r="X104" s="24" t="s">
        <v>98</v>
      </c>
      <c r="Y104" s="22" t="n">
        <v>500000</v>
      </c>
      <c r="Z104" s="23" t="n">
        <f aca="false">DATE(YEAR(M104)+1,MONTH(M104),DAY(M104))</f>
        <v>44197</v>
      </c>
      <c r="AA104" s="25" t="n">
        <f aca="false">IF(N104&lt;=Z104, VLOOKUP(DATEDIF(M104,N104,"m"),Parameters!$L$2:$M$6,2,1), 0)</f>
        <v>1</v>
      </c>
      <c r="AB104" s="0" t="n">
        <f aca="false">IF(D104="Trong nước", DATEDIF(DATE(YEAR(K104),MONTH(K104),1),DATE(YEAR(L104),MONTH(L104),1),"m"), DATEDIF(DATE(J104,1,1),DATE(YEAR(L104),MONTH(L104),1),"m"))</f>
        <v>0</v>
      </c>
      <c r="AC104" s="0" t="str">
        <f aca="false">VLOOKUP(AB104,Parameters!$A$2:$B$6,2,1)</f>
        <v>&lt;6</v>
      </c>
      <c r="AD104" s="26" t="n">
        <v>1</v>
      </c>
      <c r="AE104" s="27" t="n">
        <f aca="false">IF(G104&lt;=$AE$2,INDEX('Bieu phi VCX'!$D$8:$H$33,MATCH(C104,'Bieu phi VCX'!$A$8:$A$33,0),MATCH(AC104,'Bieu phi VCX'!$D$7:$H$7,)),INDEX('Bieu phi VCX'!$I$8:$M$33,MATCH(C104,'Bieu phi VCX'!$A$8:$A$33,0),MATCH(AC104,'Bieu phi VCX'!$I$7:$M$7,)))</f>
        <v>0.0185</v>
      </c>
      <c r="AF104" s="27" t="n">
        <f aca="false">IF(O104="Y",$AF$2,0)</f>
        <v>0</v>
      </c>
      <c r="AG104" s="27" t="n">
        <f aca="false">IF(P104="Y", INDEX('Bieu phi VCX'!$P$8:$T$31,MATCH(C104,'Bieu phi VCX'!$A$8:$A$33,0),MATCH(AC104,'Bieu phi VCX'!$P$7:$T$7,0)), 0)</f>
        <v>0</v>
      </c>
      <c r="AH104" s="22" t="n">
        <f aca="false">VLOOKUP(Q104,Parameters!$F$2:$G$5,2,0)</f>
        <v>0</v>
      </c>
      <c r="AI104" s="27" t="n">
        <f aca="false">IF(R104="Y", INDEX('Bieu phi VCX'!$V$8:$Z$31,MATCH(C104,'Bieu phi VCX'!$A$8:$A$33,0),MATCH(AC104,'Bieu phi VCX'!$V$7:$Z$7,0)),0)</f>
        <v>0</v>
      </c>
      <c r="AJ104" s="27" t="n">
        <f aca="false">IF(S104="Y",INDEX('Bieu phi VCX'!$AG$8:$AI$31,MATCH(C104,'Bieu phi VCX'!$A$8:$A$33,0),MATCH(VLOOKUP(I104,Parameters!$I$2:$J$4,2),'Bieu phi VCX'!$AG$7:$AI$7,0))-AE104, 0)</f>
        <v>0</v>
      </c>
      <c r="AK104" s="0" t="n">
        <f aca="false">IF(T104="Y",$AK$2,1)</f>
        <v>1</v>
      </c>
      <c r="AL104" s="27" t="n">
        <f aca="false">IF(U104="Y", INDEX('Bieu phi VCX'!$AB$8:$AB$33,MATCH(C104,'Bieu phi VCX'!$A$8:$A$33,0),0),0)</f>
        <v>0</v>
      </c>
      <c r="AM104" s="27" t="n">
        <f aca="false">IF(V104="Y",IF(AB104&lt;120,IF(OR(C104='Bieu phi VCX'!$A$24,C104='Bieu phi VCX'!$A$25,C104='Bieu phi VCX'!$A$27),0.2%,IF(OR(AND(OR(E104="SEDAN",E104="HATCHBACK"),G104&gt;$AM$2),AND(OR(E104="SEDAN",E104="HATCHBACK"),F104="GERMANY")),INDEX('Bieu phi VCX'!$AC$8:$AC$33,MATCH(C104,'Bieu phi VCX'!$A$8:$A$33,0),0),INDEX('Bieu phi VCX'!$AD$8:$AD$33,MATCH(C104,'Bieu phi VCX'!$A$8:$A$33,0),0))),"NA"),0)</f>
        <v>0</v>
      </c>
      <c r="AN104" s="28" t="n">
        <f aca="false">IF(X104="Y",$AN$2,0)</f>
        <v>0</v>
      </c>
      <c r="AO104" s="29" t="n">
        <f aca="false">IF(W104="Y",IF(N104-M104&gt;$AO$2,1.5%*15/365,1.5%*(N104-M104)/365),0)</f>
        <v>0</v>
      </c>
      <c r="AP104" s="30" t="n">
        <f aca="false">IF(N104&lt;=Z104,VLOOKUP(DATEDIF(M104,N104,"m"),Parameters!$L$2:$M$6,2,1),(DATEDIF(M104,N104,"m")+1)/12)</f>
        <v>1</v>
      </c>
      <c r="AQ104" s="31" t="n">
        <f aca="false">(AK104*(SUM(AE104,AF104,AG104,AI104,AJ104,AL104,AM104,AN104)*H104+AH104)+AO104*H104)*AP104</f>
        <v>1850000</v>
      </c>
    </row>
    <row r="105" customFormat="false" ht="15" hidden="false" customHeight="false" outlineLevel="0" collapsed="false">
      <c r="A105" s="20"/>
      <c r="B105" s="20" t="s">
        <v>109</v>
      </c>
      <c r="C105" s="21" t="s">
        <v>121</v>
      </c>
      <c r="D105" s="21" t="s">
        <v>95</v>
      </c>
      <c r="E105" s="21" t="s">
        <v>122</v>
      </c>
      <c r="F105" s="21" t="s">
        <v>97</v>
      </c>
      <c r="G105" s="22" t="n">
        <v>390000000</v>
      </c>
      <c r="H105" s="22" t="n">
        <v>100000000</v>
      </c>
      <c r="I105" s="22" t="n">
        <v>0</v>
      </c>
      <c r="J105" s="0" t="n">
        <v>2020</v>
      </c>
      <c r="K105" s="23" t="n">
        <v>43831</v>
      </c>
      <c r="L105" s="23" t="n">
        <v>43831</v>
      </c>
      <c r="M105" s="23" t="n">
        <v>43831</v>
      </c>
      <c r="N105" s="23" t="n">
        <v>44196</v>
      </c>
      <c r="O105" s="24" t="s">
        <v>98</v>
      </c>
      <c r="P105" s="24" t="s">
        <v>98</v>
      </c>
      <c r="Q105" s="22" t="n">
        <v>9000000</v>
      </c>
      <c r="R105" s="24" t="s">
        <v>98</v>
      </c>
      <c r="S105" s="24" t="s">
        <v>98</v>
      </c>
      <c r="T105" s="24" t="s">
        <v>98</v>
      </c>
      <c r="U105" s="24" t="s">
        <v>98</v>
      </c>
      <c r="V105" s="24" t="s">
        <v>98</v>
      </c>
      <c r="W105" s="24" t="s">
        <v>98</v>
      </c>
      <c r="X105" s="24" t="s">
        <v>98</v>
      </c>
      <c r="Y105" s="22" t="n">
        <v>500000</v>
      </c>
      <c r="Z105" s="23" t="n">
        <f aca="false">DATE(YEAR(M105)+1,MONTH(M105),DAY(M105))</f>
        <v>44197</v>
      </c>
      <c r="AA105" s="25" t="n">
        <f aca="false">IF(N105&lt;=Z105, VLOOKUP(DATEDIF(M105,N105,"m"),Parameters!$L$2:$M$6,2,1), 0)</f>
        <v>1</v>
      </c>
      <c r="AB105" s="0" t="n">
        <f aca="false">IF(D105="Trong nước", DATEDIF(DATE(YEAR(K105),MONTH(K105),1),DATE(YEAR(L105),MONTH(L105),1),"m"), DATEDIF(DATE(J105,1,1),DATE(YEAR(L105),MONTH(L105),1),"m"))</f>
        <v>0</v>
      </c>
      <c r="AC105" s="0" t="str">
        <f aca="false">VLOOKUP(AB105,Parameters!$A$2:$B$6,2,1)</f>
        <v>&lt;6</v>
      </c>
      <c r="AD105" s="26" t="n">
        <v>1</v>
      </c>
      <c r="AE105" s="27" t="n">
        <f aca="false">IF(G105&lt;=$AE$2,INDEX('Bieu phi VCX'!$D$8:$H$33,MATCH(C105,'Bieu phi VCX'!$A$8:$A$33,0),MATCH(AC105,'Bieu phi VCX'!$D$7:$H$7,)),INDEX('Bieu phi VCX'!$I$8:$M$33,MATCH(C105,'Bieu phi VCX'!$A$8:$A$33,0),MATCH(AC105,'Bieu phi VCX'!$I$7:$M$7,)))</f>
        <v>0.0185</v>
      </c>
      <c r="AF105" s="27" t="n">
        <f aca="false">IF(O105="Y",$AF$2,0)</f>
        <v>0</v>
      </c>
      <c r="AG105" s="27" t="n">
        <f aca="false">IF(P105="Y", INDEX('Bieu phi VCX'!$P$8:$T$31,MATCH(C105,'Bieu phi VCX'!$A$8:$A$33,0),MATCH(AC105,'Bieu phi VCX'!$P$7:$T$7,0)), 0)</f>
        <v>0</v>
      </c>
      <c r="AH105" s="22" t="n">
        <f aca="false">VLOOKUP(Q105,Parameters!$F$2:$G$5,2,0)</f>
        <v>1400000</v>
      </c>
      <c r="AI105" s="27" t="n">
        <f aca="false">IF(R105="Y", INDEX('Bieu phi VCX'!$V$8:$Z$31,MATCH(C105,'Bieu phi VCX'!$A$8:$A$33,0),MATCH(AC105,'Bieu phi VCX'!$V$7:$Z$7,0)),0)</f>
        <v>0</v>
      </c>
      <c r="AJ105" s="27" t="n">
        <f aca="false">IF(S105="Y",INDEX('Bieu phi VCX'!$AG$8:$AI$31,MATCH(C105,'Bieu phi VCX'!$A$8:$A$33,0),MATCH(VLOOKUP(I105,Parameters!$I$2:$J$4,2),'Bieu phi VCX'!$AG$7:$AI$7,0))-AE105, 0)</f>
        <v>0</v>
      </c>
      <c r="AK105" s="0" t="n">
        <f aca="false">IF(T105="Y",$AK$2,1)</f>
        <v>1</v>
      </c>
      <c r="AL105" s="27" t="n">
        <f aca="false">IF(U105="Y", INDEX('Bieu phi VCX'!$AB$8:$AB$33,MATCH(C105,'Bieu phi VCX'!$A$8:$A$33,0),0),0)</f>
        <v>0</v>
      </c>
      <c r="AM105" s="27" t="n">
        <f aca="false">IF(V105="Y",IF(AB105&lt;120,IF(OR(C105='Bieu phi VCX'!$A$24,C105='Bieu phi VCX'!$A$25,C105='Bieu phi VCX'!$A$27),0.2%,IF(OR(AND(OR(E105="SEDAN",E105="HATCHBACK"),G105&gt;$AM$2),AND(OR(E105="SEDAN",E105="HATCHBACK"),F105="GERMANY")),INDEX('Bieu phi VCX'!$AC$8:$AC$33,MATCH(C105,'Bieu phi VCX'!$A$8:$A$33,0),0),INDEX('Bieu phi VCX'!$AD$8:$AD$33,MATCH(C105,'Bieu phi VCX'!$A$8:$A$33,0),0))),"NA"),0)</f>
        <v>0</v>
      </c>
      <c r="AN105" s="28" t="n">
        <f aca="false">IF(X105="Y",$AN$2,0)</f>
        <v>0</v>
      </c>
      <c r="AO105" s="29" t="n">
        <f aca="false">IF(W105="Y",IF(N105-M105&gt;$AO$2,1.5%*15/365,1.5%*(N105-M105)/365),0)</f>
        <v>0</v>
      </c>
      <c r="AP105" s="30" t="n">
        <f aca="false">IF(N105&lt;=Z105,VLOOKUP(DATEDIF(M105,N105,"m"),Parameters!$L$2:$M$6,2,1),(DATEDIF(M105,N105,"m")+1)/12)</f>
        <v>1</v>
      </c>
      <c r="AQ105" s="31" t="n">
        <f aca="false">(AK105*(SUM(AE105,AF105,AG105,AI105,AJ105,AL105,AM105,AN105)*H105+AH105)+AO105*H105)*AP105</f>
        <v>3250000</v>
      </c>
    </row>
    <row r="106" customFormat="false" ht="15" hidden="false" customHeight="false" outlineLevel="0" collapsed="false">
      <c r="A106" s="20"/>
      <c r="B106" s="20" t="s">
        <v>110</v>
      </c>
      <c r="C106" s="21" t="s">
        <v>121</v>
      </c>
      <c r="D106" s="21" t="s">
        <v>95</v>
      </c>
      <c r="E106" s="21" t="s">
        <v>122</v>
      </c>
      <c r="F106" s="21" t="s">
        <v>97</v>
      </c>
      <c r="G106" s="22" t="n">
        <v>390000000</v>
      </c>
      <c r="H106" s="22" t="n">
        <v>100000000</v>
      </c>
      <c r="I106" s="22" t="n">
        <v>0</v>
      </c>
      <c r="J106" s="0" t="n">
        <v>2020</v>
      </c>
      <c r="K106" s="23" t="n">
        <v>43831</v>
      </c>
      <c r="L106" s="23" t="n">
        <v>43831</v>
      </c>
      <c r="M106" s="23" t="n">
        <v>43831</v>
      </c>
      <c r="N106" s="23" t="n">
        <v>44196</v>
      </c>
      <c r="O106" s="24" t="s">
        <v>98</v>
      </c>
      <c r="P106" s="24" t="s">
        <v>98</v>
      </c>
      <c r="Q106" s="22" t="s">
        <v>99</v>
      </c>
      <c r="R106" s="24" t="s">
        <v>106</v>
      </c>
      <c r="S106" s="24" t="s">
        <v>98</v>
      </c>
      <c r="T106" s="24" t="s">
        <v>98</v>
      </c>
      <c r="U106" s="24" t="s">
        <v>98</v>
      </c>
      <c r="V106" s="24" t="s">
        <v>98</v>
      </c>
      <c r="W106" s="24" t="s">
        <v>98</v>
      </c>
      <c r="X106" s="24" t="s">
        <v>98</v>
      </c>
      <c r="Y106" s="22" t="n">
        <v>500000</v>
      </c>
      <c r="Z106" s="23" t="n">
        <f aca="false">DATE(YEAR(M106)+1,MONTH(M106),DAY(M106))</f>
        <v>44197</v>
      </c>
      <c r="AA106" s="25" t="n">
        <f aca="false">IF(N106&lt;=Z106, VLOOKUP(DATEDIF(M106,N106,"m"),Parameters!$L$2:$M$6,2,1), 0)</f>
        <v>1</v>
      </c>
      <c r="AB106" s="0" t="n">
        <f aca="false">IF(D106="Trong nước", DATEDIF(DATE(YEAR(K106),MONTH(K106),1),DATE(YEAR(L106),MONTH(L106),1),"m"), DATEDIF(DATE(J106,1,1),DATE(YEAR(L106),MONTH(L106),1),"m"))</f>
        <v>0</v>
      </c>
      <c r="AC106" s="0" t="str">
        <f aca="false">VLOOKUP(AB106,Parameters!$A$2:$B$6,2,1)</f>
        <v>&lt;6</v>
      </c>
      <c r="AD106" s="26" t="n">
        <v>1</v>
      </c>
      <c r="AE106" s="27" t="n">
        <f aca="false">IF(G106&lt;=$AE$2,INDEX('Bieu phi VCX'!$D$8:$H$33,MATCH(C106,'Bieu phi VCX'!$A$8:$A$33,0),MATCH(AC106,'Bieu phi VCX'!$D$7:$H$7,)),INDEX('Bieu phi VCX'!$I$8:$M$33,MATCH(C106,'Bieu phi VCX'!$A$8:$A$33,0),MATCH(AC106,'Bieu phi VCX'!$I$7:$M$7,)))</f>
        <v>0.0185</v>
      </c>
      <c r="AF106" s="27" t="n">
        <f aca="false">IF(O106="Y",$AF$2,0)</f>
        <v>0</v>
      </c>
      <c r="AG106" s="27" t="n">
        <f aca="false">IF(P106="Y", INDEX('Bieu phi VCX'!$P$8:$T$31,MATCH(C106,'Bieu phi VCX'!$A$8:$A$33,0),MATCH(AC106,'Bieu phi VCX'!$P$7:$T$7,0)), 0)</f>
        <v>0</v>
      </c>
      <c r="AH106" s="22" t="n">
        <f aca="false">VLOOKUP(Q106,Parameters!$F$2:$G$5,2,0)</f>
        <v>0</v>
      </c>
      <c r="AI106" s="27" t="n">
        <f aca="false">IF(R106="Y", INDEX('Bieu phi VCX'!$V$8:$Z$31,MATCH(C106,'Bieu phi VCX'!$A$8:$A$33,0),MATCH(AC106,'Bieu phi VCX'!$V$7:$Z$7,0)),0)</f>
        <v>0.001</v>
      </c>
      <c r="AJ106" s="27" t="n">
        <f aca="false">IF(S106="Y",INDEX('Bieu phi VCX'!$AG$8:$AI$31,MATCH(C106,'Bieu phi VCX'!$A$8:$A$33,0),MATCH(VLOOKUP(I106,Parameters!$I$2:$J$4,2),'Bieu phi VCX'!$AG$7:$AI$7,0))-AE106, 0)</f>
        <v>0</v>
      </c>
      <c r="AK106" s="0" t="n">
        <f aca="false">IF(T106="Y",$AK$2,1)</f>
        <v>1</v>
      </c>
      <c r="AL106" s="27" t="n">
        <f aca="false">IF(U106="Y", INDEX('Bieu phi VCX'!$AB$8:$AB$33,MATCH(C106,'Bieu phi VCX'!$A$8:$A$33,0),0),0)</f>
        <v>0</v>
      </c>
      <c r="AM106" s="27" t="n">
        <f aca="false">IF(V106="Y",IF(AB106&lt;120,IF(OR(C106='Bieu phi VCX'!$A$24,C106='Bieu phi VCX'!$A$25,C106='Bieu phi VCX'!$A$27),0.2%,IF(OR(AND(OR(E106="SEDAN",E106="HATCHBACK"),G106&gt;$AM$2),AND(OR(E106="SEDAN",E106="HATCHBACK"),F106="GERMANY")),INDEX('Bieu phi VCX'!$AC$8:$AC$33,MATCH(C106,'Bieu phi VCX'!$A$8:$A$33,0),0),INDEX('Bieu phi VCX'!$AD$8:$AD$33,MATCH(C106,'Bieu phi VCX'!$A$8:$A$33,0),0))),"NA"),0)</f>
        <v>0</v>
      </c>
      <c r="AN106" s="28" t="n">
        <f aca="false">IF(X106="Y",$AN$2,0)</f>
        <v>0</v>
      </c>
      <c r="AO106" s="29" t="n">
        <f aca="false">IF(W106="Y",IF(N106-M106&gt;$AO$2,1.5%*15/365,1.5%*(N106-M106)/365),0)</f>
        <v>0</v>
      </c>
      <c r="AP106" s="30" t="n">
        <f aca="false">IF(N106&lt;=Z106,VLOOKUP(DATEDIF(M106,N106,"m"),Parameters!$L$2:$M$6,2,1),(DATEDIF(M106,N106,"m")+1)/12)</f>
        <v>1</v>
      </c>
      <c r="AQ106" s="31" t="n">
        <f aca="false">(AK106*(SUM(AE106,AF106,AG106,AI106,AJ106,AL106,AM106,AN106)*H106+AH106)+AO106*H106)*AP106</f>
        <v>1950000</v>
      </c>
    </row>
    <row r="107" customFormat="false" ht="15" hidden="false" customHeight="false" outlineLevel="0" collapsed="false">
      <c r="A107" s="20"/>
      <c r="B107" s="20" t="s">
        <v>111</v>
      </c>
      <c r="C107" s="21" t="s">
        <v>121</v>
      </c>
      <c r="D107" s="21" t="s">
        <v>95</v>
      </c>
      <c r="E107" s="21" t="s">
        <v>122</v>
      </c>
      <c r="F107" s="21" t="s">
        <v>97</v>
      </c>
      <c r="G107" s="22" t="n">
        <v>390000000</v>
      </c>
      <c r="H107" s="22" t="n">
        <v>100000000</v>
      </c>
      <c r="I107" s="22" t="n">
        <v>0</v>
      </c>
      <c r="J107" s="0" t="n">
        <v>2020</v>
      </c>
      <c r="K107" s="23" t="n">
        <v>43831</v>
      </c>
      <c r="L107" s="23" t="n">
        <v>43831</v>
      </c>
      <c r="M107" s="23" t="n">
        <v>43831</v>
      </c>
      <c r="N107" s="23" t="n">
        <v>44196</v>
      </c>
      <c r="O107" s="24" t="s">
        <v>98</v>
      </c>
      <c r="P107" s="24" t="s">
        <v>98</v>
      </c>
      <c r="Q107" s="22" t="s">
        <v>99</v>
      </c>
      <c r="R107" s="24" t="s">
        <v>98</v>
      </c>
      <c r="S107" s="24" t="s">
        <v>106</v>
      </c>
      <c r="T107" s="24" t="s">
        <v>98</v>
      </c>
      <c r="U107" s="24" t="s">
        <v>98</v>
      </c>
      <c r="V107" s="24" t="s">
        <v>98</v>
      </c>
      <c r="W107" s="24" t="s">
        <v>98</v>
      </c>
      <c r="X107" s="24" t="s">
        <v>98</v>
      </c>
      <c r="Y107" s="22" t="n">
        <v>500000</v>
      </c>
      <c r="Z107" s="23" t="n">
        <f aca="false">DATE(YEAR(M107)+1,MONTH(M107),DAY(M107))</f>
        <v>44197</v>
      </c>
      <c r="AA107" s="25" t="n">
        <f aca="false">IF(N107&lt;=Z107, VLOOKUP(DATEDIF(M107,N107,"m"),Parameters!$L$2:$M$6,2,1), 0)</f>
        <v>1</v>
      </c>
      <c r="AB107" s="0" t="n">
        <f aca="false">IF(D107="Trong nước", DATEDIF(DATE(YEAR(K107),MONTH(K107),1),DATE(YEAR(L107),MONTH(L107),1),"m"), DATEDIF(DATE(J107,1,1),DATE(YEAR(L107),MONTH(L107),1),"m"))</f>
        <v>0</v>
      </c>
      <c r="AC107" s="0" t="str">
        <f aca="false">VLOOKUP(AB107,Parameters!$A$2:$B$6,2,1)</f>
        <v>&lt;6</v>
      </c>
      <c r="AD107" s="26" t="n">
        <v>1</v>
      </c>
      <c r="AE107" s="27" t="n">
        <f aca="false">IF(G107&lt;=$AE$2,INDEX('Bieu phi VCX'!$D$8:$H$33,MATCH(C107,'Bieu phi VCX'!$A$8:$A$33,0),MATCH(AC107,'Bieu phi VCX'!$D$7:$H$7,)),INDEX('Bieu phi VCX'!$I$8:$M$33,MATCH(C107,'Bieu phi VCX'!$A$8:$A$33,0),MATCH(AC107,'Bieu phi VCX'!$I$7:$M$7,)))</f>
        <v>0.0185</v>
      </c>
      <c r="AF107" s="27" t="n">
        <f aca="false">IF(O107="Y",$AF$2,0)</f>
        <v>0</v>
      </c>
      <c r="AG107" s="27" t="n">
        <f aca="false">IF(P107="Y", INDEX('Bieu phi VCX'!$P$8:$T$31,MATCH(C107,'Bieu phi VCX'!$A$8:$A$33,0),MATCH(AC107,'Bieu phi VCX'!$P$7:$T$7,0)), 0)</f>
        <v>0</v>
      </c>
      <c r="AH107" s="22" t="n">
        <f aca="false">VLOOKUP(Q107,Parameters!$F$2:$G$5,2,0)</f>
        <v>0</v>
      </c>
      <c r="AI107" s="27" t="n">
        <f aca="false">IF(R107="Y", INDEX('Bieu phi VCX'!$V$8:$Z$31,MATCH(C107,'Bieu phi VCX'!$A$8:$A$33,0),MATCH(AC107,'Bieu phi VCX'!$V$7:$Z$7,0)),0)</f>
        <v>0</v>
      </c>
      <c r="AJ107" s="27" t="n">
        <f aca="false">IF(S107="Y",INDEX('Bieu phi VCX'!$AG$8:$AI$31,MATCH(C107,'Bieu phi VCX'!$A$8:$A$33,0),MATCH(VLOOKUP(I107,Parameters!$I$2:$J$4,2),'Bieu phi VCX'!$AG$7:$AI$7,0))-AE107, 0)</f>
        <v>0.0315</v>
      </c>
      <c r="AK107" s="0" t="n">
        <f aca="false">IF(T107="Y",$AK$2,1)</f>
        <v>1</v>
      </c>
      <c r="AL107" s="27" t="n">
        <f aca="false">IF(U107="Y", INDEX('Bieu phi VCX'!$AB$8:$AB$33,MATCH(C107,'Bieu phi VCX'!$A$8:$A$33,0),0),0)</f>
        <v>0</v>
      </c>
      <c r="AM107" s="27" t="n">
        <f aca="false">IF(V107="Y",IF(AB107&lt;120,IF(OR(C107='Bieu phi VCX'!$A$24,C107='Bieu phi VCX'!$A$25,C107='Bieu phi VCX'!$A$27),0.2%,IF(OR(AND(OR(E107="SEDAN",E107="HATCHBACK"),G107&gt;$AM$2),AND(OR(E107="SEDAN",E107="HATCHBACK"),F107="GERMANY")),INDEX('Bieu phi VCX'!$AC$8:$AC$33,MATCH(C107,'Bieu phi VCX'!$A$8:$A$33,0),0),INDEX('Bieu phi VCX'!$AD$8:$AD$33,MATCH(C107,'Bieu phi VCX'!$A$8:$A$33,0),0))),"NA"),0)</f>
        <v>0</v>
      </c>
      <c r="AN107" s="28" t="n">
        <f aca="false">IF(X107="Y",$AN$2,0)</f>
        <v>0</v>
      </c>
      <c r="AO107" s="29" t="n">
        <f aca="false">IF(W107="Y",IF(N107-M107&gt;$AO$2,1.5%*15/365,1.5%*(N107-M107)/365),0)</f>
        <v>0</v>
      </c>
      <c r="AP107" s="30" t="n">
        <f aca="false">IF(N107&lt;=Z107,VLOOKUP(DATEDIF(M107,N107,"m"),Parameters!$L$2:$M$6,2,1),(DATEDIF(M107,N107,"m")+1)/12)</f>
        <v>1</v>
      </c>
      <c r="AQ107" s="31" t="n">
        <f aca="false">(AK107*(SUM(AE107,AF107,AG107,AI107,AJ107,AL107,AM107,AN107)*H107+AH107)+AO107*H107)*AP107</f>
        <v>5000000</v>
      </c>
    </row>
    <row r="108" customFormat="false" ht="15" hidden="false" customHeight="false" outlineLevel="0" collapsed="false">
      <c r="A108" s="20"/>
      <c r="B108" s="20" t="s">
        <v>112</v>
      </c>
      <c r="C108" s="21" t="s">
        <v>121</v>
      </c>
      <c r="D108" s="21" t="s">
        <v>95</v>
      </c>
      <c r="E108" s="21" t="s">
        <v>122</v>
      </c>
      <c r="F108" s="21" t="s">
        <v>97</v>
      </c>
      <c r="G108" s="22" t="n">
        <v>390000000</v>
      </c>
      <c r="H108" s="22" t="n">
        <v>100000000</v>
      </c>
      <c r="I108" s="22" t="n">
        <v>0</v>
      </c>
      <c r="J108" s="0" t="n">
        <v>2020</v>
      </c>
      <c r="K108" s="23" t="n">
        <v>43831</v>
      </c>
      <c r="L108" s="23" t="n">
        <v>43831</v>
      </c>
      <c r="M108" s="23" t="n">
        <v>43831</v>
      </c>
      <c r="N108" s="23" t="n">
        <v>44196</v>
      </c>
      <c r="O108" s="24" t="s">
        <v>98</v>
      </c>
      <c r="P108" s="24" t="s">
        <v>98</v>
      </c>
      <c r="Q108" s="22" t="s">
        <v>99</v>
      </c>
      <c r="R108" s="24" t="s">
        <v>98</v>
      </c>
      <c r="S108" s="24" t="s">
        <v>98</v>
      </c>
      <c r="T108" s="24" t="s">
        <v>106</v>
      </c>
      <c r="U108" s="24" t="s">
        <v>98</v>
      </c>
      <c r="V108" s="24" t="s">
        <v>98</v>
      </c>
      <c r="W108" s="24" t="s">
        <v>98</v>
      </c>
      <c r="X108" s="24" t="s">
        <v>98</v>
      </c>
      <c r="Y108" s="22" t="n">
        <v>500000</v>
      </c>
      <c r="Z108" s="23" t="n">
        <f aca="false">DATE(YEAR(M108)+1,MONTH(M108),DAY(M108))</f>
        <v>44197</v>
      </c>
      <c r="AA108" s="25" t="n">
        <f aca="false">IF(N108&lt;=Z108, VLOOKUP(DATEDIF(M108,N108,"m"),Parameters!$L$2:$M$6,2,1), 0)</f>
        <v>1</v>
      </c>
      <c r="AB108" s="0" t="n">
        <f aca="false">IF(D108="Trong nước", DATEDIF(DATE(YEAR(K108),MONTH(K108),1),DATE(YEAR(L108),MONTH(L108),1),"m"), DATEDIF(DATE(J108,1,1),DATE(YEAR(L108),MONTH(L108),1),"m"))</f>
        <v>0</v>
      </c>
      <c r="AC108" s="0" t="str">
        <f aca="false">VLOOKUP(AB108,Parameters!$A$2:$B$6,2,1)</f>
        <v>&lt;6</v>
      </c>
      <c r="AD108" s="26" t="n">
        <v>1</v>
      </c>
      <c r="AE108" s="27" t="n">
        <f aca="false">IF(G108&lt;=$AE$2,INDEX('Bieu phi VCX'!$D$8:$H$33,MATCH(C108,'Bieu phi VCX'!$A$8:$A$33,0),MATCH(AC108,'Bieu phi VCX'!$D$7:$H$7,)),INDEX('Bieu phi VCX'!$I$8:$M$33,MATCH(C108,'Bieu phi VCX'!$A$8:$A$33,0),MATCH(AC108,'Bieu phi VCX'!$I$7:$M$7,)))</f>
        <v>0.0185</v>
      </c>
      <c r="AF108" s="27" t="n">
        <f aca="false">IF(O108="Y",$AF$2,0)</f>
        <v>0</v>
      </c>
      <c r="AG108" s="27" t="n">
        <f aca="false">IF(P108="Y", INDEX('Bieu phi VCX'!$P$8:$T$31,MATCH(C108,'Bieu phi VCX'!$A$8:$A$33,0),MATCH(AC108,'Bieu phi VCX'!$P$7:$T$7,0)), 0)</f>
        <v>0</v>
      </c>
      <c r="AH108" s="22" t="n">
        <f aca="false">VLOOKUP(Q108,Parameters!$F$2:$G$5,2,0)</f>
        <v>0</v>
      </c>
      <c r="AI108" s="27" t="n">
        <f aca="false">IF(R108="Y", INDEX('Bieu phi VCX'!$V$8:$Z$31,MATCH(C108,'Bieu phi VCX'!$A$8:$A$33,0),MATCH(AC108,'Bieu phi VCX'!$V$7:$Z$7,0)),0)</f>
        <v>0</v>
      </c>
      <c r="AJ108" s="27" t="n">
        <f aca="false">IF(S108="Y",INDEX('Bieu phi VCX'!$AG$8:$AI$31,MATCH(C108,'Bieu phi VCX'!$A$8:$A$33,0),MATCH(VLOOKUP(I108,Parameters!$I$2:$J$4,2),'Bieu phi VCX'!$AG$7:$AI$7,0))-AE108, 0)</f>
        <v>0</v>
      </c>
      <c r="AK108" s="0" t="n">
        <f aca="false">IF(T108="Y",$AK$2,1)</f>
        <v>1.5</v>
      </c>
      <c r="AL108" s="27" t="n">
        <f aca="false">IF(U108="Y", INDEX('Bieu phi VCX'!$AB$8:$AB$33,MATCH(C108,'Bieu phi VCX'!$A$8:$A$33,0),0),0)</f>
        <v>0</v>
      </c>
      <c r="AM108" s="27" t="n">
        <f aca="false">IF(V108="Y",IF(AB108&lt;120,IF(OR(C108='Bieu phi VCX'!$A$24,C108='Bieu phi VCX'!$A$25,C108='Bieu phi VCX'!$A$27),0.2%,IF(OR(AND(OR(E108="SEDAN",E108="HATCHBACK"),G108&gt;$AM$2),AND(OR(E108="SEDAN",E108="HATCHBACK"),F108="GERMANY")),INDEX('Bieu phi VCX'!$AC$8:$AC$33,MATCH(C108,'Bieu phi VCX'!$A$8:$A$33,0),0),INDEX('Bieu phi VCX'!$AD$8:$AD$33,MATCH(C108,'Bieu phi VCX'!$A$8:$A$33,0),0))),"NA"),0)</f>
        <v>0</v>
      </c>
      <c r="AN108" s="28" t="n">
        <f aca="false">IF(X108="Y",$AN$2,0)</f>
        <v>0</v>
      </c>
      <c r="AO108" s="29" t="n">
        <f aca="false">IF(W108="Y",IF(N108-M108&gt;$AO$2,1.5%*15/365,1.5%*(N108-M108)/365),0)</f>
        <v>0</v>
      </c>
      <c r="AP108" s="30" t="n">
        <f aca="false">IF(N108&lt;=Z108,VLOOKUP(DATEDIF(M108,N108,"m"),Parameters!$L$2:$M$6,2,1),(DATEDIF(M108,N108,"m")+1)/12)</f>
        <v>1</v>
      </c>
      <c r="AQ108" s="31" t="n">
        <f aca="false">(AK108*(SUM(AE108,AF108,AG108,AI108,AJ108,AL108,AM108,AN108)*H108+AH108)+AO108*H108)*AP108</f>
        <v>2775000</v>
      </c>
    </row>
    <row r="109" customFormat="false" ht="15" hidden="false" customHeight="false" outlineLevel="0" collapsed="false">
      <c r="A109" s="20"/>
      <c r="B109" s="20" t="s">
        <v>113</v>
      </c>
      <c r="C109" s="21" t="s">
        <v>121</v>
      </c>
      <c r="D109" s="21" t="s">
        <v>95</v>
      </c>
      <c r="E109" s="21" t="s">
        <v>122</v>
      </c>
      <c r="F109" s="21" t="s">
        <v>97</v>
      </c>
      <c r="G109" s="22" t="n">
        <v>390000000</v>
      </c>
      <c r="H109" s="22" t="n">
        <v>100000000</v>
      </c>
      <c r="I109" s="22" t="n">
        <v>0</v>
      </c>
      <c r="J109" s="0" t="n">
        <v>2020</v>
      </c>
      <c r="K109" s="23" t="n">
        <v>43831</v>
      </c>
      <c r="L109" s="23" t="n">
        <v>43831</v>
      </c>
      <c r="M109" s="23" t="n">
        <v>43831</v>
      </c>
      <c r="N109" s="23" t="n">
        <v>44196</v>
      </c>
      <c r="O109" s="24" t="s">
        <v>98</v>
      </c>
      <c r="P109" s="24" t="s">
        <v>98</v>
      </c>
      <c r="Q109" s="22" t="s">
        <v>99</v>
      </c>
      <c r="R109" s="24" t="s">
        <v>98</v>
      </c>
      <c r="S109" s="24" t="s">
        <v>98</v>
      </c>
      <c r="T109" s="24" t="s">
        <v>98</v>
      </c>
      <c r="U109" s="24" t="s">
        <v>106</v>
      </c>
      <c r="V109" s="24" t="s">
        <v>98</v>
      </c>
      <c r="W109" s="24" t="s">
        <v>98</v>
      </c>
      <c r="X109" s="24" t="s">
        <v>98</v>
      </c>
      <c r="Y109" s="22" t="n">
        <v>500000</v>
      </c>
      <c r="Z109" s="23" t="n">
        <f aca="false">DATE(YEAR(M109)+1,MONTH(M109),DAY(M109))</f>
        <v>44197</v>
      </c>
      <c r="AA109" s="25" t="n">
        <f aca="false">IF(N109&lt;=Z109, VLOOKUP(DATEDIF(M109,N109,"m"),Parameters!$L$2:$M$6,2,1), 0)</f>
        <v>1</v>
      </c>
      <c r="AB109" s="0" t="n">
        <f aca="false">IF(D109="Trong nước", DATEDIF(DATE(YEAR(K109),MONTH(K109),1),DATE(YEAR(L109),MONTH(L109),1),"m"), DATEDIF(DATE(J109,1,1),DATE(YEAR(L109),MONTH(L109),1),"m"))</f>
        <v>0</v>
      </c>
      <c r="AC109" s="0" t="str">
        <f aca="false">VLOOKUP(AB109,Parameters!$A$2:$B$6,2,1)</f>
        <v>&lt;6</v>
      </c>
      <c r="AD109" s="26" t="n">
        <v>1</v>
      </c>
      <c r="AE109" s="27" t="n">
        <f aca="false">IF(G109&lt;=$AE$2,INDEX('Bieu phi VCX'!$D$8:$H$33,MATCH(C109,'Bieu phi VCX'!$A$8:$A$33,0),MATCH(AC109,'Bieu phi VCX'!$D$7:$H$7,)),INDEX('Bieu phi VCX'!$I$8:$M$33,MATCH(C109,'Bieu phi VCX'!$A$8:$A$33,0),MATCH(AC109,'Bieu phi VCX'!$I$7:$M$7,)))</f>
        <v>0.0185</v>
      </c>
      <c r="AF109" s="27" t="n">
        <f aca="false">IF(O109="Y",$AF$2,0)</f>
        <v>0</v>
      </c>
      <c r="AG109" s="27" t="n">
        <f aca="false">IF(P109="Y", INDEX('Bieu phi VCX'!$P$8:$T$31,MATCH(C109,'Bieu phi VCX'!$A$8:$A$33,0),MATCH(AC109,'Bieu phi VCX'!$P$7:$T$7,0)), 0)</f>
        <v>0</v>
      </c>
      <c r="AH109" s="22" t="n">
        <f aca="false">VLOOKUP(Q109,Parameters!$F$2:$G$5,2,0)</f>
        <v>0</v>
      </c>
      <c r="AI109" s="27" t="n">
        <f aca="false">IF(R109="Y", INDEX('Bieu phi VCX'!$V$8:$Z$31,MATCH(C109,'Bieu phi VCX'!$A$8:$A$33,0),MATCH(AC109,'Bieu phi VCX'!$V$7:$Z$7,0)),0)</f>
        <v>0</v>
      </c>
      <c r="AJ109" s="27" t="n">
        <f aca="false">IF(S109="Y",INDEX('Bieu phi VCX'!$AG$8:$AI$31,MATCH(C109,'Bieu phi VCX'!$A$8:$A$33,0),MATCH(VLOOKUP(I109,Parameters!$I$2:$J$4,2),'Bieu phi VCX'!$AG$7:$AI$7,0))-AE109, 0)</f>
        <v>0</v>
      </c>
      <c r="AK109" s="0" t="n">
        <f aca="false">IF(T109="Y",$AK$2,1)</f>
        <v>1</v>
      </c>
      <c r="AL109" s="27" t="n">
        <f aca="false">IF(U109="Y", INDEX('Bieu phi VCX'!$AB$8:$AB$33,MATCH(C109,'Bieu phi VCX'!$A$8:$A$33,0),0),0)</f>
        <v>0.0025</v>
      </c>
      <c r="AM109" s="27" t="n">
        <f aca="false">IF(V109="Y",IF(AB109&lt;120,IF(OR(C109='Bieu phi VCX'!$A$24,C109='Bieu phi VCX'!$A$25,C109='Bieu phi VCX'!$A$27),0.2%,IF(OR(AND(OR(E109="SEDAN",E109="HATCHBACK"),G109&gt;$AM$2),AND(OR(E109="SEDAN",E109="HATCHBACK"),F109="GERMANY")),INDEX('Bieu phi VCX'!$AC$8:$AC$33,MATCH(C109,'Bieu phi VCX'!$A$8:$A$33,0),0),INDEX('Bieu phi VCX'!$AD$8:$AD$33,MATCH(C109,'Bieu phi VCX'!$A$8:$A$33,0),0))),"NA"),0)</f>
        <v>0</v>
      </c>
      <c r="AN109" s="28" t="n">
        <f aca="false">IF(X109="Y",$AN$2,0)</f>
        <v>0</v>
      </c>
      <c r="AO109" s="29" t="n">
        <f aca="false">IF(W109="Y",IF(N109-M109&gt;$AO$2,1.5%*15/365,1.5%*(N109-M109)/365),0)</f>
        <v>0</v>
      </c>
      <c r="AP109" s="30" t="n">
        <f aca="false">IF(N109&lt;=Z109,VLOOKUP(DATEDIF(M109,N109,"m"),Parameters!$L$2:$M$6,2,1),(DATEDIF(M109,N109,"m")+1)/12)</f>
        <v>1</v>
      </c>
      <c r="AQ109" s="31" t="n">
        <f aca="false">(AK109*(SUM(AE109,AF109,AG109,AI109,AJ109,AL109,AM109,AN109)*H109+AH109)+AO109*H109)*AP109</f>
        <v>2100000</v>
      </c>
    </row>
    <row r="110" customFormat="false" ht="15" hidden="false" customHeight="false" outlineLevel="0" collapsed="false">
      <c r="A110" s="20"/>
      <c r="B110" s="20" t="s">
        <v>114</v>
      </c>
      <c r="C110" s="21" t="s">
        <v>121</v>
      </c>
      <c r="D110" s="21" t="s">
        <v>95</v>
      </c>
      <c r="E110" s="21" t="s">
        <v>122</v>
      </c>
      <c r="F110" s="21" t="s">
        <v>97</v>
      </c>
      <c r="G110" s="22" t="n">
        <v>390000000</v>
      </c>
      <c r="H110" s="22" t="n">
        <v>100000000</v>
      </c>
      <c r="I110" s="22" t="n">
        <v>0</v>
      </c>
      <c r="J110" s="0" t="n">
        <v>2020</v>
      </c>
      <c r="K110" s="23" t="n">
        <v>43831</v>
      </c>
      <c r="L110" s="23" t="n">
        <v>43831</v>
      </c>
      <c r="M110" s="23" t="n">
        <v>43831</v>
      </c>
      <c r="N110" s="23" t="n">
        <v>44196</v>
      </c>
      <c r="O110" s="24" t="s">
        <v>98</v>
      </c>
      <c r="P110" s="24" t="s">
        <v>98</v>
      </c>
      <c r="Q110" s="22" t="s">
        <v>99</v>
      </c>
      <c r="R110" s="24" t="s">
        <v>98</v>
      </c>
      <c r="S110" s="24" t="s">
        <v>98</v>
      </c>
      <c r="T110" s="24" t="s">
        <v>98</v>
      </c>
      <c r="U110" s="24" t="s">
        <v>98</v>
      </c>
      <c r="V110" s="24" t="s">
        <v>106</v>
      </c>
      <c r="W110" s="24" t="s">
        <v>98</v>
      </c>
      <c r="X110" s="24" t="s">
        <v>98</v>
      </c>
      <c r="Y110" s="22" t="n">
        <v>500000</v>
      </c>
      <c r="Z110" s="23" t="n">
        <f aca="false">DATE(YEAR(M110)+1,MONTH(M110),DAY(M110))</f>
        <v>44197</v>
      </c>
      <c r="AA110" s="25" t="n">
        <f aca="false">IF(N110&lt;=Z110, VLOOKUP(DATEDIF(M110,N110,"m"),Parameters!$L$2:$M$6,2,1), 0)</f>
        <v>1</v>
      </c>
      <c r="AB110" s="0" t="n">
        <f aca="false">IF(D110="Trong nước", DATEDIF(DATE(YEAR(K110),MONTH(K110),1),DATE(YEAR(L110),MONTH(L110),1),"m"), DATEDIF(DATE(J110,1,1),DATE(YEAR(L110),MONTH(L110),1),"m"))</f>
        <v>0</v>
      </c>
      <c r="AC110" s="0" t="str">
        <f aca="false">VLOOKUP(AB110,Parameters!$A$2:$B$6,2,1)</f>
        <v>&lt;6</v>
      </c>
      <c r="AD110" s="26" t="n">
        <v>1</v>
      </c>
      <c r="AE110" s="27" t="n">
        <f aca="false">IF(G110&lt;=$AE$2,INDEX('Bieu phi VCX'!$D$8:$H$33,MATCH(C110,'Bieu phi VCX'!$A$8:$A$33,0),MATCH(AC110,'Bieu phi VCX'!$D$7:$H$7,)),INDEX('Bieu phi VCX'!$I$8:$M$33,MATCH(C110,'Bieu phi VCX'!$A$8:$A$33,0),MATCH(AC110,'Bieu phi VCX'!$I$7:$M$7,)))</f>
        <v>0.0185</v>
      </c>
      <c r="AF110" s="27" t="n">
        <f aca="false">IF(O110="Y",$AF$2,0)</f>
        <v>0</v>
      </c>
      <c r="AG110" s="27" t="n">
        <f aca="false">IF(P110="Y", INDEX('Bieu phi VCX'!$P$8:$T$31,MATCH(C110,'Bieu phi VCX'!$A$8:$A$33,0),MATCH(AC110,'Bieu phi VCX'!$P$7:$T$7,0)), 0)</f>
        <v>0</v>
      </c>
      <c r="AH110" s="22" t="n">
        <f aca="false">VLOOKUP(Q110,Parameters!$F$2:$G$5,2,0)</f>
        <v>0</v>
      </c>
      <c r="AI110" s="27" t="n">
        <f aca="false">IF(R110="Y", INDEX('Bieu phi VCX'!$V$8:$Z$31,MATCH(C110,'Bieu phi VCX'!$A$8:$A$33,0),MATCH(AC110,'Bieu phi VCX'!$V$7:$Z$7,0)),0)</f>
        <v>0</v>
      </c>
      <c r="AJ110" s="27" t="n">
        <f aca="false">IF(S110="Y",INDEX('Bieu phi VCX'!$AG$8:$AI$31,MATCH(C110,'Bieu phi VCX'!$A$8:$A$33,0),MATCH(VLOOKUP(I110,Parameters!$I$2:$J$4,2),'Bieu phi VCX'!$AG$7:$AI$7,0))-AE110, 0)</f>
        <v>0</v>
      </c>
      <c r="AK110" s="0" t="n">
        <f aca="false">IF(T110="Y",$AK$2,1)</f>
        <v>1</v>
      </c>
      <c r="AL110" s="27" t="n">
        <f aca="false">IF(U110="Y", INDEX('Bieu phi VCX'!$AB$8:$AB$33,MATCH(C110,'Bieu phi VCX'!$A$8:$A$33,0),0),0)</f>
        <v>0</v>
      </c>
      <c r="AM110" s="27" t="n">
        <f aca="false">IF(V110="Y",IF(AB110&lt;120,IF(OR(C110='Bieu phi VCX'!$A$24,C110='Bieu phi VCX'!$A$25,C110='Bieu phi VCX'!$A$27),0.2%,IF(OR(AND(OR(E110="SEDAN",E110="HATCHBACK"),G110&gt;$AM$2),AND(OR(E110="SEDAN",E110="HATCHBACK"),F110="GERMANY")),INDEX('Bieu phi VCX'!$AC$8:$AC$33,MATCH(C110,'Bieu phi VCX'!$A$8:$A$33,0),0),INDEX('Bieu phi VCX'!$AD$8:$AD$33,MATCH(C110,'Bieu phi VCX'!$A$8:$A$33,0),0))),"NA"),0)</f>
        <v>0.0005</v>
      </c>
      <c r="AN110" s="28" t="n">
        <f aca="false">IF(X110="Y",$AN$2,0)</f>
        <v>0</v>
      </c>
      <c r="AO110" s="29" t="n">
        <f aca="false">IF(W110="Y",IF(N110-M110&gt;$AO$2,1.5%*15/365,1.5%*(N110-M110)/365),0)</f>
        <v>0</v>
      </c>
      <c r="AP110" s="30" t="n">
        <f aca="false">IF(N110&lt;=Z110,VLOOKUP(DATEDIF(M110,N110,"m"),Parameters!$L$2:$M$6,2,1),(DATEDIF(M110,N110,"m")+1)/12)</f>
        <v>1</v>
      </c>
      <c r="AQ110" s="31" t="n">
        <f aca="false">(AK110*(SUM(AE110,AF110,AG110,AI110,AJ110,AL110,AM110,AN110)*H110+AH110)+AO110*H110)*AP110</f>
        <v>1900000</v>
      </c>
    </row>
    <row r="111" customFormat="false" ht="15" hidden="false" customHeight="false" outlineLevel="0" collapsed="false">
      <c r="A111" s="20"/>
      <c r="B111" s="20" t="s">
        <v>115</v>
      </c>
      <c r="C111" s="21" t="s">
        <v>121</v>
      </c>
      <c r="D111" s="21" t="s">
        <v>95</v>
      </c>
      <c r="E111" s="21" t="s">
        <v>122</v>
      </c>
      <c r="F111" s="21" t="s">
        <v>97</v>
      </c>
      <c r="G111" s="22" t="n">
        <v>390000000</v>
      </c>
      <c r="H111" s="22" t="n">
        <v>100000000</v>
      </c>
      <c r="I111" s="22" t="n">
        <v>0</v>
      </c>
      <c r="J111" s="0" t="n">
        <v>2020</v>
      </c>
      <c r="K111" s="23" t="n">
        <v>43831</v>
      </c>
      <c r="L111" s="23" t="n">
        <v>43831</v>
      </c>
      <c r="M111" s="23" t="n">
        <v>43831</v>
      </c>
      <c r="N111" s="23" t="n">
        <v>44196</v>
      </c>
      <c r="O111" s="24" t="s">
        <v>98</v>
      </c>
      <c r="P111" s="24" t="s">
        <v>98</v>
      </c>
      <c r="Q111" s="22" t="s">
        <v>99</v>
      </c>
      <c r="R111" s="24" t="s">
        <v>98</v>
      </c>
      <c r="S111" s="24" t="s">
        <v>98</v>
      </c>
      <c r="T111" s="24" t="s">
        <v>98</v>
      </c>
      <c r="U111" s="24" t="s">
        <v>98</v>
      </c>
      <c r="V111" s="24" t="s">
        <v>98</v>
      </c>
      <c r="W111" s="24" t="s">
        <v>106</v>
      </c>
      <c r="X111" s="24" t="s">
        <v>98</v>
      </c>
      <c r="Y111" s="22" t="n">
        <v>500000</v>
      </c>
      <c r="Z111" s="23" t="n">
        <f aca="false">DATE(YEAR(M111)+1,MONTH(M111),DAY(M111))</f>
        <v>44197</v>
      </c>
      <c r="AA111" s="25" t="n">
        <f aca="false">IF(N111&lt;=Z111, VLOOKUP(DATEDIF(M111,N111,"m"),Parameters!$L$2:$M$6,2,1), 0)</f>
        <v>1</v>
      </c>
      <c r="AB111" s="0" t="n">
        <f aca="false">IF(D111="Trong nước", DATEDIF(DATE(YEAR(K111),MONTH(K111),1),DATE(YEAR(L111),MONTH(L111),1),"m"), DATEDIF(DATE(J111,1,1),DATE(YEAR(L111),MONTH(L111),1),"m"))</f>
        <v>0</v>
      </c>
      <c r="AC111" s="0" t="str">
        <f aca="false">VLOOKUP(AB111,Parameters!$A$2:$B$6,2,1)</f>
        <v>&lt;6</v>
      </c>
      <c r="AD111" s="26" t="n">
        <v>1</v>
      </c>
      <c r="AE111" s="27" t="n">
        <f aca="false">IF(G111&lt;=$AE$2,INDEX('Bieu phi VCX'!$D$8:$H$33,MATCH(C111,'Bieu phi VCX'!$A$8:$A$33,0),MATCH(AC111,'Bieu phi VCX'!$D$7:$H$7,)),INDEX('Bieu phi VCX'!$I$8:$M$33,MATCH(C111,'Bieu phi VCX'!$A$8:$A$33,0),MATCH(AC111,'Bieu phi VCX'!$I$7:$M$7,)))</f>
        <v>0.0185</v>
      </c>
      <c r="AF111" s="27" t="n">
        <f aca="false">IF(O111="Y",$AF$2,0)</f>
        <v>0</v>
      </c>
      <c r="AG111" s="27" t="n">
        <f aca="false">IF(P111="Y", INDEX('Bieu phi VCX'!$P$8:$T$31,MATCH(C111,'Bieu phi VCX'!$A$8:$A$33,0),MATCH(AC111,'Bieu phi VCX'!$P$7:$T$7,0)), 0)</f>
        <v>0</v>
      </c>
      <c r="AH111" s="22" t="n">
        <f aca="false">VLOOKUP(Q111,Parameters!$F$2:$G$5,2,0)</f>
        <v>0</v>
      </c>
      <c r="AI111" s="27" t="n">
        <f aca="false">IF(R111="Y", INDEX('Bieu phi VCX'!$V$8:$Z$31,MATCH(C111,'Bieu phi VCX'!$A$8:$A$33,0),MATCH(AC111,'Bieu phi VCX'!$V$7:$Z$7,0)),0)</f>
        <v>0</v>
      </c>
      <c r="AJ111" s="27" t="n">
        <f aca="false">IF(S111="Y",INDEX('Bieu phi VCX'!$AG$8:$AI$31,MATCH(C111,'Bieu phi VCX'!$A$8:$A$33,0),MATCH(VLOOKUP(I111,Parameters!$I$2:$J$4,2),'Bieu phi VCX'!$AG$7:$AI$7,0))-AE111, 0)</f>
        <v>0</v>
      </c>
      <c r="AK111" s="0" t="n">
        <f aca="false">IF(T111="Y",$AK$2,1)</f>
        <v>1</v>
      </c>
      <c r="AL111" s="27" t="n">
        <f aca="false">IF(U111="Y", INDEX('Bieu phi VCX'!$AB$8:$AB$33,MATCH(C111,'Bieu phi VCX'!$A$8:$A$33,0),0),0)</f>
        <v>0</v>
      </c>
      <c r="AM111" s="27" t="n">
        <f aca="false">IF(V111="Y",IF(AB111&lt;120,IF(OR(C111='Bieu phi VCX'!$A$24,C111='Bieu phi VCX'!$A$25,C111='Bieu phi VCX'!$A$27),0.2%,IF(OR(AND(OR(E111="SEDAN",E111="HATCHBACK"),G111&gt;$AM$2),AND(OR(E111="SEDAN",E111="HATCHBACK"),F111="GERMANY")),INDEX('Bieu phi VCX'!$AC$8:$AC$33,MATCH(C111,'Bieu phi VCX'!$A$8:$A$33,0),0),INDEX('Bieu phi VCX'!$AD$8:$AD$33,MATCH(C111,'Bieu phi VCX'!$A$8:$A$33,0),0))),"NA"),0)</f>
        <v>0</v>
      </c>
      <c r="AN111" s="28" t="n">
        <f aca="false">IF(X111="Y",$AN$2,0)</f>
        <v>0</v>
      </c>
      <c r="AO111" s="29" t="n">
        <f aca="false">IF(W111="Y",IF(N111-M111&gt;$AO$2,1.5%*15/365,1.5%*(N111-M111)/365),0)</f>
        <v>0.000616438356164384</v>
      </c>
      <c r="AP111" s="30" t="n">
        <f aca="false">IF(N111&lt;=Z111,VLOOKUP(DATEDIF(M111,N111,"m"),Parameters!$L$2:$M$6,2,1),(DATEDIF(M111,N111,"m")+1)/12)</f>
        <v>1</v>
      </c>
      <c r="AQ111" s="31" t="n">
        <f aca="false">(AK111*(SUM(AE111,AF111,AG111,AI111,AJ111,AL111,AM111,AN111)*H111+AH111)+AO111*H111)*AP111</f>
        <v>1911643.83561644</v>
      </c>
    </row>
    <row r="112" customFormat="false" ht="15" hidden="false" customHeight="false" outlineLevel="0" collapsed="false">
      <c r="A112" s="20"/>
      <c r="B112" s="20" t="s">
        <v>116</v>
      </c>
      <c r="C112" s="21" t="s">
        <v>121</v>
      </c>
      <c r="D112" s="21" t="s">
        <v>95</v>
      </c>
      <c r="E112" s="21" t="s">
        <v>122</v>
      </c>
      <c r="F112" s="21" t="s">
        <v>97</v>
      </c>
      <c r="G112" s="22" t="n">
        <v>390000000</v>
      </c>
      <c r="H112" s="22" t="n">
        <v>100000000</v>
      </c>
      <c r="I112" s="22" t="n">
        <v>0</v>
      </c>
      <c r="J112" s="0" t="n">
        <v>2020</v>
      </c>
      <c r="K112" s="23" t="n">
        <v>43831</v>
      </c>
      <c r="L112" s="23" t="n">
        <v>43831</v>
      </c>
      <c r="M112" s="23" t="n">
        <v>43831</v>
      </c>
      <c r="N112" s="23" t="n">
        <v>44196</v>
      </c>
      <c r="O112" s="24" t="s">
        <v>98</v>
      </c>
      <c r="P112" s="24" t="s">
        <v>98</v>
      </c>
      <c r="Q112" s="22" t="s">
        <v>99</v>
      </c>
      <c r="R112" s="24" t="s">
        <v>98</v>
      </c>
      <c r="S112" s="24" t="s">
        <v>98</v>
      </c>
      <c r="T112" s="24" t="s">
        <v>98</v>
      </c>
      <c r="U112" s="24" t="s">
        <v>98</v>
      </c>
      <c r="V112" s="24" t="s">
        <v>98</v>
      </c>
      <c r="W112" s="24" t="s">
        <v>98</v>
      </c>
      <c r="X112" s="24" t="s">
        <v>106</v>
      </c>
      <c r="Y112" s="22" t="n">
        <v>500000</v>
      </c>
      <c r="Z112" s="23" t="n">
        <f aca="false">DATE(YEAR(M112)+1,MONTH(M112),DAY(M112))</f>
        <v>44197</v>
      </c>
      <c r="AA112" s="25" t="n">
        <f aca="false">IF(N112&lt;=Z112, VLOOKUP(DATEDIF(M112,N112,"m"),Parameters!$L$2:$M$6,2,1), 0)</f>
        <v>1</v>
      </c>
      <c r="AB112" s="0" t="n">
        <f aca="false">IF(D112="Trong nước", DATEDIF(DATE(YEAR(K112),MONTH(K112),1),DATE(YEAR(L112),MONTH(L112),1),"m"), DATEDIF(DATE(J112,1,1),DATE(YEAR(L112),MONTH(L112),1),"m"))</f>
        <v>0</v>
      </c>
      <c r="AC112" s="0" t="str">
        <f aca="false">VLOOKUP(AB112,Parameters!$A$2:$B$6,2,1)</f>
        <v>&lt;6</v>
      </c>
      <c r="AD112" s="26" t="n">
        <v>1</v>
      </c>
      <c r="AE112" s="27" t="n">
        <f aca="false">IF(G112&lt;=$AE$2,INDEX('Bieu phi VCX'!$D$8:$H$33,MATCH(C112,'Bieu phi VCX'!$A$8:$A$33,0),MATCH(AC112,'Bieu phi VCX'!$D$7:$H$7,)),INDEX('Bieu phi VCX'!$I$8:$M$33,MATCH(C112,'Bieu phi VCX'!$A$8:$A$33,0),MATCH(AC112,'Bieu phi VCX'!$I$7:$M$7,)))</f>
        <v>0.0185</v>
      </c>
      <c r="AF112" s="27" t="n">
        <f aca="false">IF(O112="Y",$AF$2,0)</f>
        <v>0</v>
      </c>
      <c r="AG112" s="27" t="n">
        <f aca="false">IF(P112="Y", INDEX('Bieu phi VCX'!$P$8:$T$31,MATCH(C112,'Bieu phi VCX'!$A$8:$A$33,0),MATCH(AC112,'Bieu phi VCX'!$P$7:$T$7,0)), 0)</f>
        <v>0</v>
      </c>
      <c r="AH112" s="22" t="n">
        <f aca="false">VLOOKUP(Q112,Parameters!$F$2:$G$5,2,0)</f>
        <v>0</v>
      </c>
      <c r="AI112" s="27" t="n">
        <f aca="false">IF(R112="Y", INDEX('Bieu phi VCX'!$V$8:$Z$31,MATCH(C112,'Bieu phi VCX'!$A$8:$A$33,0),MATCH(AC112,'Bieu phi VCX'!$V$7:$Z$7,0)),0)</f>
        <v>0</v>
      </c>
      <c r="AJ112" s="27" t="n">
        <f aca="false">IF(S112="Y",INDEX('Bieu phi VCX'!$AG$8:$AI$31,MATCH(C112,'Bieu phi VCX'!$A$8:$A$33,0),MATCH(VLOOKUP(I112,Parameters!$I$2:$J$4,2),'Bieu phi VCX'!$AG$7:$AI$7,0))-AE112, 0)</f>
        <v>0</v>
      </c>
      <c r="AK112" s="0" t="n">
        <f aca="false">IF(T112="Y",$AK$2,1)</f>
        <v>1</v>
      </c>
      <c r="AL112" s="27" t="n">
        <f aca="false">IF(U112="Y", INDEX('Bieu phi VCX'!$AB$8:$AB$33,MATCH(C112,'Bieu phi VCX'!$A$8:$A$33,0),0),0)</f>
        <v>0</v>
      </c>
      <c r="AM112" s="27" t="n">
        <f aca="false">IF(V112="Y",IF(AB112&lt;120,IF(OR(C112='Bieu phi VCX'!$A$24,C112='Bieu phi VCX'!$A$25,C112='Bieu phi VCX'!$A$27),0.2%,IF(OR(AND(OR(E112="SEDAN",E112="HATCHBACK"),G112&gt;$AM$2),AND(OR(E112="SEDAN",E112="HATCHBACK"),F112="GERMANY")),INDEX('Bieu phi VCX'!$AC$8:$AC$33,MATCH(C112,'Bieu phi VCX'!$A$8:$A$33,0),0),INDEX('Bieu phi VCX'!$AD$8:$AD$33,MATCH(C112,'Bieu phi VCX'!$A$8:$A$33,0),0))),"NA"),0)</f>
        <v>0</v>
      </c>
      <c r="AN112" s="28" t="n">
        <f aca="false">IF(X112="Y",$AN$2,0)</f>
        <v>0.003</v>
      </c>
      <c r="AO112" s="29" t="n">
        <f aca="false">IF(W112="Y",IF(N112-M112&gt;$AO$2,1.5%*15/365,1.5%*(N112-M112)/365),0)</f>
        <v>0</v>
      </c>
      <c r="AP112" s="30" t="n">
        <f aca="false">IF(N112&lt;=Z112,VLOOKUP(DATEDIF(M112,N112,"m"),Parameters!$L$2:$M$6,2,1),(DATEDIF(M112,N112,"m")+1)/12)</f>
        <v>1</v>
      </c>
      <c r="AQ112" s="31" t="n">
        <f aca="false">(AK112*(SUM(AE112,AF112,AG112,AI112,AJ112,AL112,AM112,AN112)*H112+AH112)+AO112*H112)*AP112</f>
        <v>2150000</v>
      </c>
    </row>
    <row r="113" customFormat="false" ht="15" hidden="false" customHeight="false" outlineLevel="0" collapsed="false">
      <c r="A113" s="20" t="s">
        <v>117</v>
      </c>
      <c r="B113" s="20" t="s">
        <v>105</v>
      </c>
      <c r="C113" s="21" t="s">
        <v>121</v>
      </c>
      <c r="D113" s="21" t="s">
        <v>95</v>
      </c>
      <c r="E113" s="21" t="s">
        <v>122</v>
      </c>
      <c r="F113" s="21" t="s">
        <v>97</v>
      </c>
      <c r="G113" s="22" t="n">
        <v>400000000</v>
      </c>
      <c r="H113" s="22" t="n">
        <v>400000000</v>
      </c>
      <c r="I113" s="22" t="n">
        <v>0</v>
      </c>
      <c r="J113" s="0" t="n">
        <v>2020</v>
      </c>
      <c r="K113" s="23" t="n">
        <v>43831</v>
      </c>
      <c r="L113" s="23" t="n">
        <v>43831</v>
      </c>
      <c r="M113" s="23" t="n">
        <v>43831</v>
      </c>
      <c r="N113" s="23" t="n">
        <v>44196</v>
      </c>
      <c r="O113" s="24" t="s">
        <v>106</v>
      </c>
      <c r="P113" s="24" t="s">
        <v>106</v>
      </c>
      <c r="Q113" s="22" t="n">
        <v>9000000</v>
      </c>
      <c r="R113" s="24" t="s">
        <v>106</v>
      </c>
      <c r="S113" s="24" t="s">
        <v>106</v>
      </c>
      <c r="T113" s="24" t="s">
        <v>106</v>
      </c>
      <c r="U113" s="24" t="s">
        <v>106</v>
      </c>
      <c r="V113" s="24" t="s">
        <v>106</v>
      </c>
      <c r="W113" s="24" t="s">
        <v>106</v>
      </c>
      <c r="X113" s="24" t="s">
        <v>106</v>
      </c>
      <c r="Y113" s="22" t="n">
        <v>500000</v>
      </c>
      <c r="Z113" s="23" t="n">
        <f aca="false">DATE(YEAR(M113)+1,MONTH(M113),DAY(M113))</f>
        <v>44197</v>
      </c>
      <c r="AA113" s="25" t="n">
        <f aca="false">IF(N113&lt;=Z113, VLOOKUP(DATEDIF(M113,N113,"m"),Parameters!$L$2:$M$6,2,1), 0)</f>
        <v>1</v>
      </c>
      <c r="AB113" s="0" t="n">
        <f aca="false">IF(D113="Trong nước", DATEDIF(DATE(YEAR(K113),MONTH(K113),1),DATE(YEAR(L113),MONTH(L113),1),"m"), DATEDIF(DATE(J113,1,1),DATE(YEAR(L113),MONTH(L113),1),"m"))</f>
        <v>0</v>
      </c>
      <c r="AC113" s="0" t="str">
        <f aca="false">VLOOKUP(AB113,Parameters!$A$2:$B$6,2,1)</f>
        <v>&lt;6</v>
      </c>
      <c r="AD113" s="26" t="n">
        <v>1</v>
      </c>
      <c r="AE113" s="27" t="n">
        <f aca="false">IF(G113&lt;=$AE$2,INDEX('Bieu phi VCX'!$D$8:$H$33,MATCH(C113,'Bieu phi VCX'!$A$8:$A$33,0),MATCH(AC113,'Bieu phi VCX'!$D$7:$H$7,)),INDEX('Bieu phi VCX'!$I$8:$M$33,MATCH(C113,'Bieu phi VCX'!$A$8:$A$33,0),MATCH(AC113,'Bieu phi VCX'!$I$7:$M$7,)))</f>
        <v>0.0185</v>
      </c>
      <c r="AF113" s="27" t="n">
        <f aca="false">IF(O113="Y",$AF$2,0)</f>
        <v>0.0005</v>
      </c>
      <c r="AG113" s="27" t="n">
        <f aca="false">IF(P113="Y", INDEX('Bieu phi VCX'!$P$8:$T$31,MATCH(C113,'Bieu phi VCX'!$A$8:$A$33,0),MATCH(AC113,'Bieu phi VCX'!$P$7:$T$7,0)), 0)</f>
        <v>0</v>
      </c>
      <c r="AH113" s="22" t="n">
        <f aca="false">VLOOKUP(Q113,Parameters!$F$2:$G$5,2,0)</f>
        <v>1400000</v>
      </c>
      <c r="AI113" s="27" t="n">
        <f aca="false">IF(R113="Y", INDEX('Bieu phi VCX'!$V$8:$Z$31,MATCH(C113,'Bieu phi VCX'!$A$8:$A$33,0),MATCH(AC113,'Bieu phi VCX'!$V$7:$Z$7,0)),0)</f>
        <v>0.001</v>
      </c>
      <c r="AJ113" s="27" t="n">
        <f aca="false">IF(S113="Y",INDEX('Bieu phi VCX'!$AG$8:$AI$31,MATCH(C113,'Bieu phi VCX'!$A$8:$A$33,0),MATCH(VLOOKUP(I113,Parameters!$I$2:$J$4,2),'Bieu phi VCX'!$AG$7:$AI$7,0))-AE113, 0)</f>
        <v>0.0315</v>
      </c>
      <c r="AK113" s="0" t="n">
        <f aca="false">IF(T113="Y",$AK$2,1)</f>
        <v>1.5</v>
      </c>
      <c r="AL113" s="27" t="n">
        <f aca="false">IF(U113="Y", INDEX('Bieu phi VCX'!$AB$8:$AB$33,MATCH(C113,'Bieu phi VCX'!$A$8:$A$33,0),0),0)</f>
        <v>0.0025</v>
      </c>
      <c r="AM113" s="27" t="n">
        <f aca="false">IF(V113="Y",IF(AB113&lt;120,IF(OR(C113='Bieu phi VCX'!$A$24,C113='Bieu phi VCX'!$A$25,C113='Bieu phi VCX'!$A$27),0.2%,IF(OR(AND(OR(E113="SEDAN",E113="HATCHBACK"),G113&gt;$AM$2),AND(OR(E113="SEDAN",E113="HATCHBACK"),F113="GERMANY")),INDEX('Bieu phi VCX'!$AC$8:$AC$33,MATCH(C113,'Bieu phi VCX'!$A$8:$A$33,0),0),INDEX('Bieu phi VCX'!$AD$8:$AD$33,MATCH(C113,'Bieu phi VCX'!$A$8:$A$33,0),0))),"NA"),0)</f>
        <v>0.0005</v>
      </c>
      <c r="AN113" s="28" t="n">
        <f aca="false">IF(X113="Y",$AN$2,0)</f>
        <v>0.003</v>
      </c>
      <c r="AO113" s="29" t="n">
        <f aca="false">IF(W113="Y",IF(N113-M113&gt;$AO$2,1.5%*15/365,1.5%*(N113-M113)/365),0)</f>
        <v>0.000616438356164384</v>
      </c>
      <c r="AP113" s="30" t="n">
        <f aca="false">IF(N113&lt;=Z113,VLOOKUP(DATEDIF(M113,N113,"m"),Parameters!$L$2:$M$6,2,1),(DATEDIF(M113,N113,"m")+1)/12)</f>
        <v>1</v>
      </c>
      <c r="AQ113" s="31" t="n">
        <f aca="false">(AK113*(SUM(AE113,AF113,AG113,AI113,AJ113,AL113,AM113,AN113)*H113+AH113)+AO113*H113)*AP113</f>
        <v>36846575.3424658</v>
      </c>
    </row>
    <row r="114" customFormat="false" ht="15" hidden="false" customHeight="false" outlineLevel="0" collapsed="false">
      <c r="A114" s="20"/>
      <c r="B114" s="20" t="s">
        <v>107</v>
      </c>
      <c r="C114" s="21" t="s">
        <v>121</v>
      </c>
      <c r="D114" s="21" t="s">
        <v>95</v>
      </c>
      <c r="E114" s="21" t="s">
        <v>122</v>
      </c>
      <c r="F114" s="21" t="s">
        <v>97</v>
      </c>
      <c r="G114" s="22" t="n">
        <v>400000000</v>
      </c>
      <c r="H114" s="22" t="n">
        <v>400000000</v>
      </c>
      <c r="I114" s="22" t="n">
        <v>0</v>
      </c>
      <c r="J114" s="0" t="n">
        <v>2020</v>
      </c>
      <c r="K114" s="23" t="n">
        <v>43831</v>
      </c>
      <c r="L114" s="23" t="n">
        <v>43831</v>
      </c>
      <c r="M114" s="23" t="n">
        <v>43831</v>
      </c>
      <c r="N114" s="23" t="n">
        <v>44196</v>
      </c>
      <c r="O114" s="24" t="s">
        <v>106</v>
      </c>
      <c r="P114" s="24" t="s">
        <v>98</v>
      </c>
      <c r="Q114" s="22" t="s">
        <v>99</v>
      </c>
      <c r="R114" s="24" t="s">
        <v>98</v>
      </c>
      <c r="S114" s="24" t="s">
        <v>98</v>
      </c>
      <c r="T114" s="24" t="s">
        <v>98</v>
      </c>
      <c r="U114" s="24" t="s">
        <v>98</v>
      </c>
      <c r="V114" s="24" t="s">
        <v>98</v>
      </c>
      <c r="W114" s="24" t="s">
        <v>98</v>
      </c>
      <c r="X114" s="24" t="s">
        <v>98</v>
      </c>
      <c r="Y114" s="22" t="n">
        <v>500000</v>
      </c>
      <c r="Z114" s="23" t="n">
        <f aca="false">DATE(YEAR(M114)+1,MONTH(M114),DAY(M114))</f>
        <v>44197</v>
      </c>
      <c r="AA114" s="25" t="n">
        <f aca="false">IF(N114&lt;=Z114, VLOOKUP(DATEDIF(M114,N114,"m"),Parameters!$L$2:$M$6,2,1), 0)</f>
        <v>1</v>
      </c>
      <c r="AB114" s="0" t="n">
        <f aca="false">IF(D114="Trong nước", DATEDIF(DATE(YEAR(K114),MONTH(K114),1),DATE(YEAR(L114),MONTH(L114),1),"m"), DATEDIF(DATE(J114,1,1),DATE(YEAR(L114),MONTH(L114),1),"m"))</f>
        <v>0</v>
      </c>
      <c r="AC114" s="0" t="str">
        <f aca="false">VLOOKUP(AB114,Parameters!$A$2:$B$6,2,1)</f>
        <v>&lt;6</v>
      </c>
      <c r="AD114" s="26" t="n">
        <v>1</v>
      </c>
      <c r="AE114" s="27" t="n">
        <f aca="false">IF(G114&lt;=$AE$2,INDEX('Bieu phi VCX'!$D$8:$H$33,MATCH(C114,'Bieu phi VCX'!$A$8:$A$33,0),MATCH(AC114,'Bieu phi VCX'!$D$7:$H$7,)),INDEX('Bieu phi VCX'!$I$8:$M$33,MATCH(C114,'Bieu phi VCX'!$A$8:$A$33,0),MATCH(AC114,'Bieu phi VCX'!$I$7:$M$7,)))</f>
        <v>0.0185</v>
      </c>
      <c r="AF114" s="27" t="n">
        <f aca="false">IF(O114="Y",$AF$2,0)</f>
        <v>0.0005</v>
      </c>
      <c r="AG114" s="27" t="n">
        <f aca="false">IF(P114="Y", INDEX('Bieu phi VCX'!$P$8:$T$31,MATCH(C114,'Bieu phi VCX'!$A$8:$A$33,0),MATCH(AC114,'Bieu phi VCX'!$P$7:$T$7,0)), 0)</f>
        <v>0</v>
      </c>
      <c r="AH114" s="22" t="n">
        <f aca="false">VLOOKUP(Q114,Parameters!$F$2:$G$5,2,0)</f>
        <v>0</v>
      </c>
      <c r="AI114" s="27" t="n">
        <f aca="false">IF(R114="Y", INDEX('Bieu phi VCX'!$V$8:$Z$31,MATCH(C114,'Bieu phi VCX'!$A$8:$A$33,0),MATCH(AC114,'Bieu phi VCX'!$V$7:$Z$7,0)),0)</f>
        <v>0</v>
      </c>
      <c r="AJ114" s="27" t="n">
        <f aca="false">IF(S114="Y",INDEX('Bieu phi VCX'!$AG$8:$AI$31,MATCH(C114,'Bieu phi VCX'!$A$8:$A$33,0),MATCH(VLOOKUP(I114,Parameters!$I$2:$J$4,2),'Bieu phi VCX'!$AG$7:$AI$7,0))-AE114, 0)</f>
        <v>0</v>
      </c>
      <c r="AK114" s="0" t="n">
        <f aca="false">IF(T114="Y",$AK$2,1)</f>
        <v>1</v>
      </c>
      <c r="AL114" s="27" t="n">
        <f aca="false">IF(U114="Y", INDEX('Bieu phi VCX'!$AB$8:$AB$33,MATCH(C114,'Bieu phi VCX'!$A$8:$A$33,0),0),0)</f>
        <v>0</v>
      </c>
      <c r="AM114" s="27" t="n">
        <f aca="false">IF(V114="Y",IF(AB114&lt;120,IF(OR(C114='Bieu phi VCX'!$A$24,C114='Bieu phi VCX'!$A$25,C114='Bieu phi VCX'!$A$27),0.2%,IF(OR(AND(OR(E114="SEDAN",E114="HATCHBACK"),G114&gt;$AM$2),AND(OR(E114="SEDAN",E114="HATCHBACK"),F114="GERMANY")),INDEX('Bieu phi VCX'!$AC$8:$AC$33,MATCH(C114,'Bieu phi VCX'!$A$8:$A$33,0),0),INDEX('Bieu phi VCX'!$AD$8:$AD$33,MATCH(C114,'Bieu phi VCX'!$A$8:$A$33,0),0))),"NA"),0)</f>
        <v>0</v>
      </c>
      <c r="AN114" s="28" t="n">
        <f aca="false">IF(X114="Y",$AN$2,0)</f>
        <v>0</v>
      </c>
      <c r="AO114" s="29" t="n">
        <f aca="false">IF(W114="Y",IF(N114-M114&gt;$AO$2,1.5%*15/365,1.5%*(N114-M114)/365),0)</f>
        <v>0</v>
      </c>
      <c r="AP114" s="30" t="n">
        <f aca="false">IF(N114&lt;=Z114,VLOOKUP(DATEDIF(M114,N114,"m"),Parameters!$L$2:$M$6,2,1),(DATEDIF(M114,N114,"m")+1)/12)</f>
        <v>1</v>
      </c>
      <c r="AQ114" s="31" t="n">
        <f aca="false">(AK114*(SUM(AE114,AF114,AG114,AI114,AJ114,AL114,AM114,AN114)*H114+AH114)+AO114*H114)*AP114</f>
        <v>7600000</v>
      </c>
    </row>
    <row r="115" customFormat="false" ht="15" hidden="false" customHeight="false" outlineLevel="0" collapsed="false">
      <c r="A115" s="20"/>
      <c r="B115" s="20" t="s">
        <v>108</v>
      </c>
      <c r="C115" s="21" t="s">
        <v>121</v>
      </c>
      <c r="D115" s="21" t="s">
        <v>95</v>
      </c>
      <c r="E115" s="21" t="s">
        <v>122</v>
      </c>
      <c r="F115" s="21" t="s">
        <v>97</v>
      </c>
      <c r="G115" s="22" t="n">
        <v>400000000</v>
      </c>
      <c r="H115" s="22" t="n">
        <v>400000000</v>
      </c>
      <c r="I115" s="22" t="n">
        <v>0</v>
      </c>
      <c r="J115" s="0" t="n">
        <v>2020</v>
      </c>
      <c r="K115" s="23" t="n">
        <v>43831</v>
      </c>
      <c r="L115" s="23" t="n">
        <v>43831</v>
      </c>
      <c r="M115" s="23" t="n">
        <v>43831</v>
      </c>
      <c r="N115" s="23" t="n">
        <v>44196</v>
      </c>
      <c r="O115" s="24" t="s">
        <v>98</v>
      </c>
      <c r="P115" s="24" t="s">
        <v>106</v>
      </c>
      <c r="Q115" s="22" t="s">
        <v>99</v>
      </c>
      <c r="R115" s="24" t="s">
        <v>98</v>
      </c>
      <c r="S115" s="24" t="s">
        <v>98</v>
      </c>
      <c r="T115" s="24" t="s">
        <v>98</v>
      </c>
      <c r="U115" s="24" t="s">
        <v>98</v>
      </c>
      <c r="V115" s="24" t="s">
        <v>98</v>
      </c>
      <c r="W115" s="24" t="s">
        <v>98</v>
      </c>
      <c r="X115" s="24" t="s">
        <v>98</v>
      </c>
      <c r="Y115" s="22" t="n">
        <v>500000</v>
      </c>
      <c r="Z115" s="23" t="n">
        <f aca="false">DATE(YEAR(M115)+1,MONTH(M115),DAY(M115))</f>
        <v>44197</v>
      </c>
      <c r="AA115" s="25" t="n">
        <f aca="false">IF(N115&lt;=Z115, VLOOKUP(DATEDIF(M115,N115,"m"),Parameters!$L$2:$M$6,2,1), 0)</f>
        <v>1</v>
      </c>
      <c r="AB115" s="0" t="n">
        <f aca="false">IF(D115="Trong nước", DATEDIF(DATE(YEAR(K115),MONTH(K115),1),DATE(YEAR(L115),MONTH(L115),1),"m"), DATEDIF(DATE(J115,1,1),DATE(YEAR(L115),MONTH(L115),1),"m"))</f>
        <v>0</v>
      </c>
      <c r="AC115" s="0" t="str">
        <f aca="false">VLOOKUP(AB115,Parameters!$A$2:$B$6,2,1)</f>
        <v>&lt;6</v>
      </c>
      <c r="AD115" s="26" t="n">
        <v>1</v>
      </c>
      <c r="AE115" s="27" t="n">
        <f aca="false">IF(G115&lt;=$AE$2,INDEX('Bieu phi VCX'!$D$8:$H$33,MATCH(C115,'Bieu phi VCX'!$A$8:$A$33,0),MATCH(AC115,'Bieu phi VCX'!$D$7:$H$7,)),INDEX('Bieu phi VCX'!$I$8:$M$33,MATCH(C115,'Bieu phi VCX'!$A$8:$A$33,0),MATCH(AC115,'Bieu phi VCX'!$I$7:$M$7,)))</f>
        <v>0.0185</v>
      </c>
      <c r="AF115" s="27" t="n">
        <f aca="false">IF(O115="Y",$AF$2,0)</f>
        <v>0</v>
      </c>
      <c r="AG115" s="27" t="n">
        <f aca="false">IF(P115="Y", INDEX('Bieu phi VCX'!$P$8:$T$31,MATCH(C115,'Bieu phi VCX'!$A$8:$A$33,0),MATCH(AC115,'Bieu phi VCX'!$P$7:$T$7,0)), 0)</f>
        <v>0</v>
      </c>
      <c r="AH115" s="22" t="n">
        <f aca="false">VLOOKUP(Q115,Parameters!$F$2:$G$5,2,0)</f>
        <v>0</v>
      </c>
      <c r="AI115" s="27" t="n">
        <f aca="false">IF(R115="Y", INDEX('Bieu phi VCX'!$V$8:$Z$31,MATCH(C115,'Bieu phi VCX'!$A$8:$A$33,0),MATCH(AC115,'Bieu phi VCX'!$V$7:$Z$7,0)),0)</f>
        <v>0</v>
      </c>
      <c r="AJ115" s="27" t="n">
        <f aca="false">IF(S115="Y",INDEX('Bieu phi VCX'!$AG$8:$AI$31,MATCH(C115,'Bieu phi VCX'!$A$8:$A$33,0),MATCH(VLOOKUP(I115,Parameters!$I$2:$J$4,2),'Bieu phi VCX'!$AG$7:$AI$7,0))-AE115, 0)</f>
        <v>0</v>
      </c>
      <c r="AK115" s="0" t="n">
        <f aca="false">IF(T115="Y",$AK$2,1)</f>
        <v>1</v>
      </c>
      <c r="AL115" s="27" t="n">
        <f aca="false">IF(U115="Y", INDEX('Bieu phi VCX'!$AB$8:$AB$33,MATCH(C115,'Bieu phi VCX'!$A$8:$A$33,0),0),0)</f>
        <v>0</v>
      </c>
      <c r="AM115" s="27" t="n">
        <f aca="false">IF(V115="Y",IF(AB115&lt;120,IF(OR(C115='Bieu phi VCX'!$A$24,C115='Bieu phi VCX'!$A$25,C115='Bieu phi VCX'!$A$27),0.2%,IF(OR(AND(OR(E115="SEDAN",E115="HATCHBACK"),G115&gt;$AM$2),AND(OR(E115="SEDAN",E115="HATCHBACK"),F115="GERMANY")),INDEX('Bieu phi VCX'!$AC$8:$AC$33,MATCH(C115,'Bieu phi VCX'!$A$8:$A$33,0),0),INDEX('Bieu phi VCX'!$AD$8:$AD$33,MATCH(C115,'Bieu phi VCX'!$A$8:$A$33,0),0))),"NA"),0)</f>
        <v>0</v>
      </c>
      <c r="AN115" s="28" t="n">
        <f aca="false">IF(X115="Y",$AN$2,0)</f>
        <v>0</v>
      </c>
      <c r="AO115" s="29" t="n">
        <f aca="false">IF(W115="Y",IF(N115-M115&gt;$AO$2,1.5%*15/365,1.5%*(N115-M115)/365),0)</f>
        <v>0</v>
      </c>
      <c r="AP115" s="30" t="n">
        <f aca="false">IF(N115&lt;=Z115,VLOOKUP(DATEDIF(M115,N115,"m"),Parameters!$L$2:$M$6,2,1),(DATEDIF(M115,N115,"m")+1)/12)</f>
        <v>1</v>
      </c>
      <c r="AQ115" s="31" t="n">
        <f aca="false">(AK115*(SUM(AE115,AF115,AG115,AI115,AJ115,AL115,AM115,AN115)*H115+AH115)+AO115*H115)*AP115</f>
        <v>7400000</v>
      </c>
    </row>
    <row r="116" customFormat="false" ht="15" hidden="false" customHeight="false" outlineLevel="0" collapsed="false">
      <c r="A116" s="20"/>
      <c r="B116" s="20" t="s">
        <v>109</v>
      </c>
      <c r="C116" s="21" t="s">
        <v>121</v>
      </c>
      <c r="D116" s="21" t="s">
        <v>95</v>
      </c>
      <c r="E116" s="21" t="s">
        <v>122</v>
      </c>
      <c r="F116" s="21" t="s">
        <v>97</v>
      </c>
      <c r="G116" s="22" t="n">
        <v>400000000</v>
      </c>
      <c r="H116" s="22" t="n">
        <v>400000000</v>
      </c>
      <c r="I116" s="22" t="n">
        <v>0</v>
      </c>
      <c r="J116" s="0" t="n">
        <v>2020</v>
      </c>
      <c r="K116" s="23" t="n">
        <v>43831</v>
      </c>
      <c r="L116" s="23" t="n">
        <v>43831</v>
      </c>
      <c r="M116" s="23" t="n">
        <v>43831</v>
      </c>
      <c r="N116" s="23" t="n">
        <v>44196</v>
      </c>
      <c r="O116" s="24" t="s">
        <v>98</v>
      </c>
      <c r="P116" s="24" t="s">
        <v>98</v>
      </c>
      <c r="Q116" s="22" t="n">
        <v>9000000</v>
      </c>
      <c r="R116" s="24" t="s">
        <v>98</v>
      </c>
      <c r="S116" s="24" t="s">
        <v>98</v>
      </c>
      <c r="T116" s="24" t="s">
        <v>98</v>
      </c>
      <c r="U116" s="24" t="s">
        <v>98</v>
      </c>
      <c r="V116" s="24" t="s">
        <v>98</v>
      </c>
      <c r="W116" s="24" t="s">
        <v>98</v>
      </c>
      <c r="X116" s="24" t="s">
        <v>98</v>
      </c>
      <c r="Y116" s="22" t="n">
        <v>500000</v>
      </c>
      <c r="Z116" s="23" t="n">
        <f aca="false">DATE(YEAR(M116)+1,MONTH(M116),DAY(M116))</f>
        <v>44197</v>
      </c>
      <c r="AA116" s="25" t="n">
        <f aca="false">IF(N116&lt;=Z116, VLOOKUP(DATEDIF(M116,N116,"m"),Parameters!$L$2:$M$6,2,1), 0)</f>
        <v>1</v>
      </c>
      <c r="AB116" s="0" t="n">
        <f aca="false">IF(D116="Trong nước", DATEDIF(DATE(YEAR(K116),MONTH(K116),1),DATE(YEAR(L116),MONTH(L116),1),"m"), DATEDIF(DATE(J116,1,1),DATE(YEAR(L116),MONTH(L116),1),"m"))</f>
        <v>0</v>
      </c>
      <c r="AC116" s="0" t="str">
        <f aca="false">VLOOKUP(AB116,Parameters!$A$2:$B$6,2,1)</f>
        <v>&lt;6</v>
      </c>
      <c r="AD116" s="26" t="n">
        <v>1</v>
      </c>
      <c r="AE116" s="27" t="n">
        <f aca="false">IF(G116&lt;=$AE$2,INDEX('Bieu phi VCX'!$D$8:$H$33,MATCH(C116,'Bieu phi VCX'!$A$8:$A$33,0),MATCH(AC116,'Bieu phi VCX'!$D$7:$H$7,)),INDEX('Bieu phi VCX'!$I$8:$M$33,MATCH(C116,'Bieu phi VCX'!$A$8:$A$33,0),MATCH(AC116,'Bieu phi VCX'!$I$7:$M$7,)))</f>
        <v>0.0185</v>
      </c>
      <c r="AF116" s="27" t="n">
        <f aca="false">IF(O116="Y",$AF$2,0)</f>
        <v>0</v>
      </c>
      <c r="AG116" s="27" t="n">
        <f aca="false">IF(P116="Y", INDEX('Bieu phi VCX'!$P$8:$T$31,MATCH(C116,'Bieu phi VCX'!$A$8:$A$33,0),MATCH(AC116,'Bieu phi VCX'!$P$7:$T$7,0)), 0)</f>
        <v>0</v>
      </c>
      <c r="AH116" s="22" t="n">
        <f aca="false">VLOOKUP(Q116,Parameters!$F$2:$G$5,2,0)</f>
        <v>1400000</v>
      </c>
      <c r="AI116" s="27" t="n">
        <f aca="false">IF(R116="Y", INDEX('Bieu phi VCX'!$V$8:$Z$31,MATCH(C116,'Bieu phi VCX'!$A$8:$A$33,0),MATCH(AC116,'Bieu phi VCX'!$V$7:$Z$7,0)),0)</f>
        <v>0</v>
      </c>
      <c r="AJ116" s="27" t="n">
        <f aca="false">IF(S116="Y",INDEX('Bieu phi VCX'!$AG$8:$AI$31,MATCH(C116,'Bieu phi VCX'!$A$8:$A$33,0),MATCH(VLOOKUP(I116,Parameters!$I$2:$J$4,2),'Bieu phi VCX'!$AG$7:$AI$7,0))-AE116, 0)</f>
        <v>0</v>
      </c>
      <c r="AK116" s="0" t="n">
        <f aca="false">IF(T116="Y",$AK$2,1)</f>
        <v>1</v>
      </c>
      <c r="AL116" s="27" t="n">
        <f aca="false">IF(U116="Y", INDEX('Bieu phi VCX'!$AB$8:$AB$33,MATCH(C116,'Bieu phi VCX'!$A$8:$A$33,0),0),0)</f>
        <v>0</v>
      </c>
      <c r="AM116" s="27" t="n">
        <f aca="false">IF(V116="Y",IF(AB116&lt;120,IF(OR(C116='Bieu phi VCX'!$A$24,C116='Bieu phi VCX'!$A$25,C116='Bieu phi VCX'!$A$27),0.2%,IF(OR(AND(OR(E116="SEDAN",E116="HATCHBACK"),G116&gt;$AM$2),AND(OR(E116="SEDAN",E116="HATCHBACK"),F116="GERMANY")),INDEX('Bieu phi VCX'!$AC$8:$AC$33,MATCH(C116,'Bieu phi VCX'!$A$8:$A$33,0),0),INDEX('Bieu phi VCX'!$AD$8:$AD$33,MATCH(C116,'Bieu phi VCX'!$A$8:$A$33,0),0))),"NA"),0)</f>
        <v>0</v>
      </c>
      <c r="AN116" s="28" t="n">
        <f aca="false">IF(X116="Y",$AN$2,0)</f>
        <v>0</v>
      </c>
      <c r="AO116" s="29" t="n">
        <f aca="false">IF(W116="Y",IF(N116-M116&gt;$AO$2,1.5%*15/365,1.5%*(N116-M116)/365),0)</f>
        <v>0</v>
      </c>
      <c r="AP116" s="30" t="n">
        <f aca="false">IF(N116&lt;=Z116,VLOOKUP(DATEDIF(M116,N116,"m"),Parameters!$L$2:$M$6,2,1),(DATEDIF(M116,N116,"m")+1)/12)</f>
        <v>1</v>
      </c>
      <c r="AQ116" s="31" t="n">
        <f aca="false">(AK116*(SUM(AE116,AF116,AG116,AI116,AJ116,AL116,AM116,AN116)*H116+AH116)+AO116*H116)*AP116</f>
        <v>8800000</v>
      </c>
    </row>
    <row r="117" customFormat="false" ht="15" hidden="false" customHeight="false" outlineLevel="0" collapsed="false">
      <c r="A117" s="20"/>
      <c r="B117" s="20" t="s">
        <v>110</v>
      </c>
      <c r="C117" s="21" t="s">
        <v>121</v>
      </c>
      <c r="D117" s="21" t="s">
        <v>95</v>
      </c>
      <c r="E117" s="21" t="s">
        <v>122</v>
      </c>
      <c r="F117" s="21" t="s">
        <v>97</v>
      </c>
      <c r="G117" s="22" t="n">
        <v>400000000</v>
      </c>
      <c r="H117" s="22" t="n">
        <v>400000000</v>
      </c>
      <c r="I117" s="22" t="n">
        <v>0</v>
      </c>
      <c r="J117" s="0" t="n">
        <v>2020</v>
      </c>
      <c r="K117" s="23" t="n">
        <v>43831</v>
      </c>
      <c r="L117" s="23" t="n">
        <v>43831</v>
      </c>
      <c r="M117" s="23" t="n">
        <v>43831</v>
      </c>
      <c r="N117" s="23" t="n">
        <v>44196</v>
      </c>
      <c r="O117" s="24" t="s">
        <v>98</v>
      </c>
      <c r="P117" s="24" t="s">
        <v>98</v>
      </c>
      <c r="Q117" s="22" t="s">
        <v>99</v>
      </c>
      <c r="R117" s="24" t="s">
        <v>106</v>
      </c>
      <c r="S117" s="24" t="s">
        <v>98</v>
      </c>
      <c r="T117" s="24" t="s">
        <v>98</v>
      </c>
      <c r="U117" s="24" t="s">
        <v>98</v>
      </c>
      <c r="V117" s="24" t="s">
        <v>98</v>
      </c>
      <c r="W117" s="24" t="s">
        <v>98</v>
      </c>
      <c r="X117" s="24" t="s">
        <v>98</v>
      </c>
      <c r="Y117" s="22" t="n">
        <v>500000</v>
      </c>
      <c r="Z117" s="23" t="n">
        <f aca="false">DATE(YEAR(M117)+1,MONTH(M117),DAY(M117))</f>
        <v>44197</v>
      </c>
      <c r="AA117" s="25" t="n">
        <f aca="false">IF(N117&lt;=Z117, VLOOKUP(DATEDIF(M117,N117,"m"),Parameters!$L$2:$M$6,2,1), 0)</f>
        <v>1</v>
      </c>
      <c r="AB117" s="0" t="n">
        <f aca="false">IF(D117="Trong nước", DATEDIF(DATE(YEAR(K117),MONTH(K117),1),DATE(YEAR(L117),MONTH(L117),1),"m"), DATEDIF(DATE(J117,1,1),DATE(YEAR(L117),MONTH(L117),1),"m"))</f>
        <v>0</v>
      </c>
      <c r="AC117" s="0" t="str">
        <f aca="false">VLOOKUP(AB117,Parameters!$A$2:$B$6,2,1)</f>
        <v>&lt;6</v>
      </c>
      <c r="AD117" s="26" t="n">
        <v>1</v>
      </c>
      <c r="AE117" s="27" t="n">
        <f aca="false">IF(G117&lt;=$AE$2,INDEX('Bieu phi VCX'!$D$8:$H$33,MATCH(C117,'Bieu phi VCX'!$A$8:$A$33,0),MATCH(AC117,'Bieu phi VCX'!$D$7:$H$7,)),INDEX('Bieu phi VCX'!$I$8:$M$33,MATCH(C117,'Bieu phi VCX'!$A$8:$A$33,0),MATCH(AC117,'Bieu phi VCX'!$I$7:$M$7,)))</f>
        <v>0.0185</v>
      </c>
      <c r="AF117" s="27" t="n">
        <f aca="false">IF(O117="Y",$AF$2,0)</f>
        <v>0</v>
      </c>
      <c r="AG117" s="27" t="n">
        <f aca="false">IF(P117="Y", INDEX('Bieu phi VCX'!$P$8:$T$31,MATCH(C117,'Bieu phi VCX'!$A$8:$A$33,0),MATCH(AC117,'Bieu phi VCX'!$P$7:$T$7,0)), 0)</f>
        <v>0</v>
      </c>
      <c r="AH117" s="22" t="n">
        <f aca="false">VLOOKUP(Q117,Parameters!$F$2:$G$5,2,0)</f>
        <v>0</v>
      </c>
      <c r="AI117" s="27" t="n">
        <f aca="false">IF(R117="Y", INDEX('Bieu phi VCX'!$V$8:$Z$31,MATCH(C117,'Bieu phi VCX'!$A$8:$A$33,0),MATCH(AC117,'Bieu phi VCX'!$V$7:$Z$7,0)),0)</f>
        <v>0.001</v>
      </c>
      <c r="AJ117" s="27" t="n">
        <f aca="false">IF(S117="Y",INDEX('Bieu phi VCX'!$AG$8:$AI$31,MATCH(C117,'Bieu phi VCX'!$A$8:$A$33,0),MATCH(VLOOKUP(I117,Parameters!$I$2:$J$4,2),'Bieu phi VCX'!$AG$7:$AI$7,0))-AE117, 0)</f>
        <v>0</v>
      </c>
      <c r="AK117" s="0" t="n">
        <f aca="false">IF(T117="Y",$AK$2,1)</f>
        <v>1</v>
      </c>
      <c r="AL117" s="27" t="n">
        <f aca="false">IF(U117="Y", INDEX('Bieu phi VCX'!$AB$8:$AB$33,MATCH(C117,'Bieu phi VCX'!$A$8:$A$33,0),0),0)</f>
        <v>0</v>
      </c>
      <c r="AM117" s="27" t="n">
        <f aca="false">IF(V117="Y",IF(AB117&lt;120,IF(OR(C117='Bieu phi VCX'!$A$24,C117='Bieu phi VCX'!$A$25,C117='Bieu phi VCX'!$A$27),0.2%,IF(OR(AND(OR(E117="SEDAN",E117="HATCHBACK"),G117&gt;$AM$2),AND(OR(E117="SEDAN",E117="HATCHBACK"),F117="GERMANY")),INDEX('Bieu phi VCX'!$AC$8:$AC$33,MATCH(C117,'Bieu phi VCX'!$A$8:$A$33,0),0),INDEX('Bieu phi VCX'!$AD$8:$AD$33,MATCH(C117,'Bieu phi VCX'!$A$8:$A$33,0),0))),"NA"),0)</f>
        <v>0</v>
      </c>
      <c r="AN117" s="28" t="n">
        <f aca="false">IF(X117="Y",$AN$2,0)</f>
        <v>0</v>
      </c>
      <c r="AO117" s="29" t="n">
        <f aca="false">IF(W117="Y",IF(N117-M117&gt;$AO$2,1.5%*15/365,1.5%*(N117-M117)/365),0)</f>
        <v>0</v>
      </c>
      <c r="AP117" s="30" t="n">
        <f aca="false">IF(N117&lt;=Z117,VLOOKUP(DATEDIF(M117,N117,"m"),Parameters!$L$2:$M$6,2,1),(DATEDIF(M117,N117,"m")+1)/12)</f>
        <v>1</v>
      </c>
      <c r="AQ117" s="31" t="n">
        <f aca="false">(AK117*(SUM(AE117,AF117,AG117,AI117,AJ117,AL117,AM117,AN117)*H117+AH117)+AO117*H117)*AP117</f>
        <v>7800000</v>
      </c>
    </row>
    <row r="118" customFormat="false" ht="15" hidden="false" customHeight="false" outlineLevel="0" collapsed="false">
      <c r="A118" s="20"/>
      <c r="B118" s="20" t="s">
        <v>111</v>
      </c>
      <c r="C118" s="21" t="s">
        <v>121</v>
      </c>
      <c r="D118" s="21" t="s">
        <v>95</v>
      </c>
      <c r="E118" s="21" t="s">
        <v>122</v>
      </c>
      <c r="F118" s="21" t="s">
        <v>97</v>
      </c>
      <c r="G118" s="22" t="n">
        <v>400000000</v>
      </c>
      <c r="H118" s="22" t="n">
        <v>400000000</v>
      </c>
      <c r="I118" s="22" t="n">
        <v>0</v>
      </c>
      <c r="J118" s="0" t="n">
        <v>2020</v>
      </c>
      <c r="K118" s="23" t="n">
        <v>43831</v>
      </c>
      <c r="L118" s="23" t="n">
        <v>43831</v>
      </c>
      <c r="M118" s="23" t="n">
        <v>43831</v>
      </c>
      <c r="N118" s="23" t="n">
        <v>44196</v>
      </c>
      <c r="O118" s="24" t="s">
        <v>98</v>
      </c>
      <c r="P118" s="24" t="s">
        <v>98</v>
      </c>
      <c r="Q118" s="22" t="s">
        <v>99</v>
      </c>
      <c r="R118" s="24" t="s">
        <v>98</v>
      </c>
      <c r="S118" s="24" t="s">
        <v>106</v>
      </c>
      <c r="T118" s="24" t="s">
        <v>98</v>
      </c>
      <c r="U118" s="24" t="s">
        <v>98</v>
      </c>
      <c r="V118" s="24" t="s">
        <v>98</v>
      </c>
      <c r="W118" s="24" t="s">
        <v>98</v>
      </c>
      <c r="X118" s="24" t="s">
        <v>98</v>
      </c>
      <c r="Y118" s="22" t="n">
        <v>500000</v>
      </c>
      <c r="Z118" s="23" t="n">
        <f aca="false">DATE(YEAR(M118)+1,MONTH(M118),DAY(M118))</f>
        <v>44197</v>
      </c>
      <c r="AA118" s="25" t="n">
        <f aca="false">IF(N118&lt;=Z118, VLOOKUP(DATEDIF(M118,N118,"m"),Parameters!$L$2:$M$6,2,1), 0)</f>
        <v>1</v>
      </c>
      <c r="AB118" s="0" t="n">
        <f aca="false">IF(D118="Trong nước", DATEDIF(DATE(YEAR(K118),MONTH(K118),1),DATE(YEAR(L118),MONTH(L118),1),"m"), DATEDIF(DATE(J118,1,1),DATE(YEAR(L118),MONTH(L118),1),"m"))</f>
        <v>0</v>
      </c>
      <c r="AC118" s="0" t="str">
        <f aca="false">VLOOKUP(AB118,Parameters!$A$2:$B$6,2,1)</f>
        <v>&lt;6</v>
      </c>
      <c r="AD118" s="26" t="n">
        <v>1</v>
      </c>
      <c r="AE118" s="27" t="n">
        <f aca="false">IF(G118&lt;=$AE$2,INDEX('Bieu phi VCX'!$D$8:$H$33,MATCH(C118,'Bieu phi VCX'!$A$8:$A$33,0),MATCH(AC118,'Bieu phi VCX'!$D$7:$H$7,)),INDEX('Bieu phi VCX'!$I$8:$M$33,MATCH(C118,'Bieu phi VCX'!$A$8:$A$33,0),MATCH(AC118,'Bieu phi VCX'!$I$7:$M$7,)))</f>
        <v>0.0185</v>
      </c>
      <c r="AF118" s="27" t="n">
        <f aca="false">IF(O118="Y",$AF$2,0)</f>
        <v>0</v>
      </c>
      <c r="AG118" s="27" t="n">
        <f aca="false">IF(P118="Y", INDEX('Bieu phi VCX'!$P$8:$T$31,MATCH(C118,'Bieu phi VCX'!$A$8:$A$33,0),MATCH(AC118,'Bieu phi VCX'!$P$7:$T$7,0)), 0)</f>
        <v>0</v>
      </c>
      <c r="AH118" s="22" t="n">
        <f aca="false">VLOOKUP(Q118,Parameters!$F$2:$G$5,2,0)</f>
        <v>0</v>
      </c>
      <c r="AI118" s="27" t="n">
        <f aca="false">IF(R118="Y", INDEX('Bieu phi VCX'!$V$8:$Z$31,MATCH(C118,'Bieu phi VCX'!$A$8:$A$33,0),MATCH(AC118,'Bieu phi VCX'!$V$7:$Z$7,0)),0)</f>
        <v>0</v>
      </c>
      <c r="AJ118" s="27" t="n">
        <f aca="false">IF(S118="Y",INDEX('Bieu phi VCX'!$AG$8:$AI$31,MATCH(C118,'Bieu phi VCX'!$A$8:$A$33,0),MATCH(VLOOKUP(I118,Parameters!$I$2:$J$4,2),'Bieu phi VCX'!$AG$7:$AI$7,0))-AE118, 0)</f>
        <v>0.0315</v>
      </c>
      <c r="AK118" s="0" t="n">
        <f aca="false">IF(T118="Y",$AK$2,1)</f>
        <v>1</v>
      </c>
      <c r="AL118" s="27" t="n">
        <f aca="false">IF(U118="Y", INDEX('Bieu phi VCX'!$AB$8:$AB$33,MATCH(C118,'Bieu phi VCX'!$A$8:$A$33,0),0),0)</f>
        <v>0</v>
      </c>
      <c r="AM118" s="27" t="n">
        <f aca="false">IF(V118="Y",IF(AB118&lt;120,IF(OR(C118='Bieu phi VCX'!$A$24,C118='Bieu phi VCX'!$A$25,C118='Bieu phi VCX'!$A$27),0.2%,IF(OR(AND(OR(E118="SEDAN",E118="HATCHBACK"),G118&gt;$AM$2),AND(OR(E118="SEDAN",E118="HATCHBACK"),F118="GERMANY")),INDEX('Bieu phi VCX'!$AC$8:$AC$33,MATCH(C118,'Bieu phi VCX'!$A$8:$A$33,0),0),INDEX('Bieu phi VCX'!$AD$8:$AD$33,MATCH(C118,'Bieu phi VCX'!$A$8:$A$33,0),0))),"NA"),0)</f>
        <v>0</v>
      </c>
      <c r="AN118" s="28" t="n">
        <f aca="false">IF(X118="Y",$AN$2,0)</f>
        <v>0</v>
      </c>
      <c r="AO118" s="29" t="n">
        <f aca="false">IF(W118="Y",IF(N118-M118&gt;$AO$2,1.5%*15/365,1.5%*(N118-M118)/365),0)</f>
        <v>0</v>
      </c>
      <c r="AP118" s="30" t="n">
        <f aca="false">IF(N118&lt;=Z118,VLOOKUP(DATEDIF(M118,N118,"m"),Parameters!$L$2:$M$6,2,1),(DATEDIF(M118,N118,"m")+1)/12)</f>
        <v>1</v>
      </c>
      <c r="AQ118" s="31" t="n">
        <f aca="false">(AK118*(SUM(AE118,AF118,AG118,AI118,AJ118,AL118,AM118,AN118)*H118+AH118)+AO118*H118)*AP118</f>
        <v>20000000</v>
      </c>
    </row>
    <row r="119" customFormat="false" ht="15" hidden="false" customHeight="false" outlineLevel="0" collapsed="false">
      <c r="A119" s="20"/>
      <c r="B119" s="20" t="s">
        <v>112</v>
      </c>
      <c r="C119" s="21" t="s">
        <v>121</v>
      </c>
      <c r="D119" s="21" t="s">
        <v>95</v>
      </c>
      <c r="E119" s="21" t="s">
        <v>122</v>
      </c>
      <c r="F119" s="21" t="s">
        <v>97</v>
      </c>
      <c r="G119" s="22" t="n">
        <v>400000000</v>
      </c>
      <c r="H119" s="22" t="n">
        <v>400000000</v>
      </c>
      <c r="I119" s="22" t="n">
        <v>0</v>
      </c>
      <c r="J119" s="0" t="n">
        <v>2020</v>
      </c>
      <c r="K119" s="23" t="n">
        <v>43831</v>
      </c>
      <c r="L119" s="23" t="n">
        <v>43831</v>
      </c>
      <c r="M119" s="23" t="n">
        <v>43831</v>
      </c>
      <c r="N119" s="23" t="n">
        <v>44196</v>
      </c>
      <c r="O119" s="24" t="s">
        <v>98</v>
      </c>
      <c r="P119" s="24" t="s">
        <v>98</v>
      </c>
      <c r="Q119" s="22" t="s">
        <v>99</v>
      </c>
      <c r="R119" s="24" t="s">
        <v>98</v>
      </c>
      <c r="S119" s="24" t="s">
        <v>98</v>
      </c>
      <c r="T119" s="24" t="s">
        <v>106</v>
      </c>
      <c r="U119" s="24" t="s">
        <v>98</v>
      </c>
      <c r="V119" s="24" t="s">
        <v>98</v>
      </c>
      <c r="W119" s="24" t="s">
        <v>98</v>
      </c>
      <c r="X119" s="24" t="s">
        <v>98</v>
      </c>
      <c r="Y119" s="22" t="n">
        <v>500000</v>
      </c>
      <c r="Z119" s="23" t="n">
        <f aca="false">DATE(YEAR(M119)+1,MONTH(M119),DAY(M119))</f>
        <v>44197</v>
      </c>
      <c r="AA119" s="25" t="n">
        <f aca="false">IF(N119&lt;=Z119, VLOOKUP(DATEDIF(M119,N119,"m"),Parameters!$L$2:$M$6,2,1), 0)</f>
        <v>1</v>
      </c>
      <c r="AB119" s="0" t="n">
        <f aca="false">IF(D119="Trong nước", DATEDIF(DATE(YEAR(K119),MONTH(K119),1),DATE(YEAR(L119),MONTH(L119),1),"m"), DATEDIF(DATE(J119,1,1),DATE(YEAR(L119),MONTH(L119),1),"m"))</f>
        <v>0</v>
      </c>
      <c r="AC119" s="0" t="str">
        <f aca="false">VLOOKUP(AB119,Parameters!$A$2:$B$6,2,1)</f>
        <v>&lt;6</v>
      </c>
      <c r="AD119" s="26" t="n">
        <v>1</v>
      </c>
      <c r="AE119" s="27" t="n">
        <f aca="false">IF(G119&lt;=$AE$2,INDEX('Bieu phi VCX'!$D$8:$H$33,MATCH(C119,'Bieu phi VCX'!$A$8:$A$33,0),MATCH(AC119,'Bieu phi VCX'!$D$7:$H$7,)),INDEX('Bieu phi VCX'!$I$8:$M$33,MATCH(C119,'Bieu phi VCX'!$A$8:$A$33,0),MATCH(AC119,'Bieu phi VCX'!$I$7:$M$7,)))</f>
        <v>0.0185</v>
      </c>
      <c r="AF119" s="27" t="n">
        <f aca="false">IF(O119="Y",$AF$2,0)</f>
        <v>0</v>
      </c>
      <c r="AG119" s="27" t="n">
        <f aca="false">IF(P119="Y", INDEX('Bieu phi VCX'!$P$8:$T$31,MATCH(C119,'Bieu phi VCX'!$A$8:$A$33,0),MATCH(AC119,'Bieu phi VCX'!$P$7:$T$7,0)), 0)</f>
        <v>0</v>
      </c>
      <c r="AH119" s="22" t="n">
        <f aca="false">VLOOKUP(Q119,Parameters!$F$2:$G$5,2,0)</f>
        <v>0</v>
      </c>
      <c r="AI119" s="27" t="n">
        <f aca="false">IF(R119="Y", INDEX('Bieu phi VCX'!$V$8:$Z$31,MATCH(C119,'Bieu phi VCX'!$A$8:$A$33,0),MATCH(AC119,'Bieu phi VCX'!$V$7:$Z$7,0)),0)</f>
        <v>0</v>
      </c>
      <c r="AJ119" s="27" t="n">
        <f aca="false">IF(S119="Y",INDEX('Bieu phi VCX'!$AG$8:$AI$31,MATCH(C119,'Bieu phi VCX'!$A$8:$A$33,0),MATCH(VLOOKUP(I119,Parameters!$I$2:$J$4,2),'Bieu phi VCX'!$AG$7:$AI$7,0))-AE119, 0)</f>
        <v>0</v>
      </c>
      <c r="AK119" s="0" t="n">
        <f aca="false">IF(T119="Y",$AK$2,1)</f>
        <v>1.5</v>
      </c>
      <c r="AL119" s="27" t="n">
        <f aca="false">IF(U119="Y", INDEX('Bieu phi VCX'!$AB$8:$AB$33,MATCH(C119,'Bieu phi VCX'!$A$8:$A$33,0),0),0)</f>
        <v>0</v>
      </c>
      <c r="AM119" s="27" t="n">
        <f aca="false">IF(V119="Y",IF(AB119&lt;120,IF(OR(C119='Bieu phi VCX'!$A$24,C119='Bieu phi VCX'!$A$25,C119='Bieu phi VCX'!$A$27),0.2%,IF(OR(AND(OR(E119="SEDAN",E119="HATCHBACK"),G119&gt;$AM$2),AND(OR(E119="SEDAN",E119="HATCHBACK"),F119="GERMANY")),INDEX('Bieu phi VCX'!$AC$8:$AC$33,MATCH(C119,'Bieu phi VCX'!$A$8:$A$33,0),0),INDEX('Bieu phi VCX'!$AD$8:$AD$33,MATCH(C119,'Bieu phi VCX'!$A$8:$A$33,0),0))),"NA"),0)</f>
        <v>0</v>
      </c>
      <c r="AN119" s="28" t="n">
        <f aca="false">IF(X119="Y",$AN$2,0)</f>
        <v>0</v>
      </c>
      <c r="AO119" s="29" t="n">
        <f aca="false">IF(W119="Y",IF(N119-M119&gt;$AO$2,1.5%*15/365,1.5%*(N119-M119)/365),0)</f>
        <v>0</v>
      </c>
      <c r="AP119" s="30" t="n">
        <f aca="false">IF(N119&lt;=Z119,VLOOKUP(DATEDIF(M119,N119,"m"),Parameters!$L$2:$M$6,2,1),(DATEDIF(M119,N119,"m")+1)/12)</f>
        <v>1</v>
      </c>
      <c r="AQ119" s="31" t="n">
        <f aca="false">(AK119*(SUM(AE119,AF119,AG119,AI119,AJ119,AL119,AM119,AN119)*H119+AH119)+AO119*H119)*AP119</f>
        <v>11100000</v>
      </c>
    </row>
    <row r="120" customFormat="false" ht="15" hidden="false" customHeight="false" outlineLevel="0" collapsed="false">
      <c r="A120" s="20"/>
      <c r="B120" s="20" t="s">
        <v>113</v>
      </c>
      <c r="C120" s="21" t="s">
        <v>121</v>
      </c>
      <c r="D120" s="21" t="s">
        <v>95</v>
      </c>
      <c r="E120" s="21" t="s">
        <v>122</v>
      </c>
      <c r="F120" s="21" t="s">
        <v>97</v>
      </c>
      <c r="G120" s="22" t="n">
        <v>400000000</v>
      </c>
      <c r="H120" s="22" t="n">
        <v>400000000</v>
      </c>
      <c r="I120" s="22" t="n">
        <v>0</v>
      </c>
      <c r="J120" s="0" t="n">
        <v>2020</v>
      </c>
      <c r="K120" s="23" t="n">
        <v>43831</v>
      </c>
      <c r="L120" s="23" t="n">
        <v>43831</v>
      </c>
      <c r="M120" s="23" t="n">
        <v>43831</v>
      </c>
      <c r="N120" s="23" t="n">
        <v>44196</v>
      </c>
      <c r="O120" s="24" t="s">
        <v>98</v>
      </c>
      <c r="P120" s="24" t="s">
        <v>98</v>
      </c>
      <c r="Q120" s="22" t="s">
        <v>99</v>
      </c>
      <c r="R120" s="24" t="s">
        <v>98</v>
      </c>
      <c r="S120" s="24" t="s">
        <v>98</v>
      </c>
      <c r="T120" s="24" t="s">
        <v>98</v>
      </c>
      <c r="U120" s="24" t="s">
        <v>106</v>
      </c>
      <c r="V120" s="24" t="s">
        <v>98</v>
      </c>
      <c r="W120" s="24" t="s">
        <v>98</v>
      </c>
      <c r="X120" s="24" t="s">
        <v>98</v>
      </c>
      <c r="Y120" s="22" t="n">
        <v>500000</v>
      </c>
      <c r="Z120" s="23" t="n">
        <f aca="false">DATE(YEAR(M120)+1,MONTH(M120),DAY(M120))</f>
        <v>44197</v>
      </c>
      <c r="AA120" s="25" t="n">
        <f aca="false">IF(N120&lt;=Z120, VLOOKUP(DATEDIF(M120,N120,"m"),Parameters!$L$2:$M$6,2,1), 0)</f>
        <v>1</v>
      </c>
      <c r="AB120" s="0" t="n">
        <f aca="false">IF(D120="Trong nước", DATEDIF(DATE(YEAR(K120),MONTH(K120),1),DATE(YEAR(L120),MONTH(L120),1),"m"), DATEDIF(DATE(J120,1,1),DATE(YEAR(L120),MONTH(L120),1),"m"))</f>
        <v>0</v>
      </c>
      <c r="AC120" s="0" t="str">
        <f aca="false">VLOOKUP(AB120,Parameters!$A$2:$B$6,2,1)</f>
        <v>&lt;6</v>
      </c>
      <c r="AD120" s="26" t="n">
        <v>1</v>
      </c>
      <c r="AE120" s="27" t="n">
        <f aca="false">IF(G120&lt;=$AE$2,INDEX('Bieu phi VCX'!$D$8:$H$33,MATCH(C120,'Bieu phi VCX'!$A$8:$A$33,0),MATCH(AC120,'Bieu phi VCX'!$D$7:$H$7,)),INDEX('Bieu phi VCX'!$I$8:$M$33,MATCH(C120,'Bieu phi VCX'!$A$8:$A$33,0),MATCH(AC120,'Bieu phi VCX'!$I$7:$M$7,)))</f>
        <v>0.0185</v>
      </c>
      <c r="AF120" s="27" t="n">
        <f aca="false">IF(O120="Y",$AF$2,0)</f>
        <v>0</v>
      </c>
      <c r="AG120" s="27" t="n">
        <f aca="false">IF(P120="Y", INDEX('Bieu phi VCX'!$P$8:$T$31,MATCH(C120,'Bieu phi VCX'!$A$8:$A$33,0),MATCH(AC120,'Bieu phi VCX'!$P$7:$T$7,0)), 0)</f>
        <v>0</v>
      </c>
      <c r="AH120" s="22" t="n">
        <f aca="false">VLOOKUP(Q120,Parameters!$F$2:$G$5,2,0)</f>
        <v>0</v>
      </c>
      <c r="AI120" s="27" t="n">
        <f aca="false">IF(R120="Y", INDEX('Bieu phi VCX'!$V$8:$Z$31,MATCH(C120,'Bieu phi VCX'!$A$8:$A$33,0),MATCH(AC120,'Bieu phi VCX'!$V$7:$Z$7,0)),0)</f>
        <v>0</v>
      </c>
      <c r="AJ120" s="27" t="n">
        <f aca="false">IF(S120="Y",INDEX('Bieu phi VCX'!$AG$8:$AI$31,MATCH(C120,'Bieu phi VCX'!$A$8:$A$33,0),MATCH(VLOOKUP(I120,Parameters!$I$2:$J$4,2),'Bieu phi VCX'!$AG$7:$AI$7,0))-AE120, 0)</f>
        <v>0</v>
      </c>
      <c r="AK120" s="0" t="n">
        <f aca="false">IF(T120="Y",$AK$2,1)</f>
        <v>1</v>
      </c>
      <c r="AL120" s="27" t="n">
        <f aca="false">IF(U120="Y", INDEX('Bieu phi VCX'!$AB$8:$AB$33,MATCH(C120,'Bieu phi VCX'!$A$8:$A$33,0),0),0)</f>
        <v>0.0025</v>
      </c>
      <c r="AM120" s="27" t="n">
        <f aca="false">IF(V120="Y",IF(AB120&lt;120,IF(OR(C120='Bieu phi VCX'!$A$24,C120='Bieu phi VCX'!$A$25,C120='Bieu phi VCX'!$A$27),0.2%,IF(OR(AND(OR(E120="SEDAN",E120="HATCHBACK"),G120&gt;$AM$2),AND(OR(E120="SEDAN",E120="HATCHBACK"),F120="GERMANY")),INDEX('Bieu phi VCX'!$AC$8:$AC$33,MATCH(C120,'Bieu phi VCX'!$A$8:$A$33,0),0),INDEX('Bieu phi VCX'!$AD$8:$AD$33,MATCH(C120,'Bieu phi VCX'!$A$8:$A$33,0),0))),"NA"),0)</f>
        <v>0</v>
      </c>
      <c r="AN120" s="28" t="n">
        <f aca="false">IF(X120="Y",$AN$2,0)</f>
        <v>0</v>
      </c>
      <c r="AO120" s="29" t="n">
        <f aca="false">IF(W120="Y",IF(N120-M120&gt;$AO$2,1.5%*15/365,1.5%*(N120-M120)/365),0)</f>
        <v>0</v>
      </c>
      <c r="AP120" s="30" t="n">
        <f aca="false">IF(N120&lt;=Z120,VLOOKUP(DATEDIF(M120,N120,"m"),Parameters!$L$2:$M$6,2,1),(DATEDIF(M120,N120,"m")+1)/12)</f>
        <v>1</v>
      </c>
      <c r="AQ120" s="31" t="n">
        <f aca="false">(AK120*(SUM(AE120,AF120,AG120,AI120,AJ120,AL120,AM120,AN120)*H120+AH120)+AO120*H120)*AP120</f>
        <v>8400000</v>
      </c>
    </row>
    <row r="121" customFormat="false" ht="15" hidden="false" customHeight="false" outlineLevel="0" collapsed="false">
      <c r="A121" s="20"/>
      <c r="B121" s="20" t="s">
        <v>114</v>
      </c>
      <c r="C121" s="21" t="s">
        <v>121</v>
      </c>
      <c r="D121" s="21" t="s">
        <v>95</v>
      </c>
      <c r="E121" s="21" t="s">
        <v>122</v>
      </c>
      <c r="F121" s="21" t="s">
        <v>97</v>
      </c>
      <c r="G121" s="22" t="n">
        <v>400000000</v>
      </c>
      <c r="H121" s="22" t="n">
        <v>400000000</v>
      </c>
      <c r="I121" s="22" t="n">
        <v>0</v>
      </c>
      <c r="J121" s="0" t="n">
        <v>2020</v>
      </c>
      <c r="K121" s="23" t="n">
        <v>43831</v>
      </c>
      <c r="L121" s="23" t="n">
        <v>43831</v>
      </c>
      <c r="M121" s="23" t="n">
        <v>43831</v>
      </c>
      <c r="N121" s="23" t="n">
        <v>44196</v>
      </c>
      <c r="O121" s="24" t="s">
        <v>98</v>
      </c>
      <c r="P121" s="24" t="s">
        <v>98</v>
      </c>
      <c r="Q121" s="22" t="s">
        <v>99</v>
      </c>
      <c r="R121" s="24" t="s">
        <v>98</v>
      </c>
      <c r="S121" s="24" t="s">
        <v>98</v>
      </c>
      <c r="T121" s="24" t="s">
        <v>98</v>
      </c>
      <c r="U121" s="24" t="s">
        <v>98</v>
      </c>
      <c r="V121" s="24" t="s">
        <v>106</v>
      </c>
      <c r="W121" s="24" t="s">
        <v>98</v>
      </c>
      <c r="X121" s="24" t="s">
        <v>98</v>
      </c>
      <c r="Y121" s="22" t="n">
        <v>500000</v>
      </c>
      <c r="Z121" s="23" t="n">
        <f aca="false">DATE(YEAR(M121)+1,MONTH(M121),DAY(M121))</f>
        <v>44197</v>
      </c>
      <c r="AA121" s="25" t="n">
        <f aca="false">IF(N121&lt;=Z121, VLOOKUP(DATEDIF(M121,N121,"m"),Parameters!$L$2:$M$6,2,1), 0)</f>
        <v>1</v>
      </c>
      <c r="AB121" s="0" t="n">
        <f aca="false">IF(D121="Trong nước", DATEDIF(DATE(YEAR(K121),MONTH(K121),1),DATE(YEAR(L121),MONTH(L121),1),"m"), DATEDIF(DATE(J121,1,1),DATE(YEAR(L121),MONTH(L121),1),"m"))</f>
        <v>0</v>
      </c>
      <c r="AC121" s="0" t="str">
        <f aca="false">VLOOKUP(AB121,Parameters!$A$2:$B$6,2,1)</f>
        <v>&lt;6</v>
      </c>
      <c r="AD121" s="26" t="n">
        <v>1</v>
      </c>
      <c r="AE121" s="27" t="n">
        <f aca="false">IF(G121&lt;=$AE$2,INDEX('Bieu phi VCX'!$D$8:$H$33,MATCH(C121,'Bieu phi VCX'!$A$8:$A$33,0),MATCH(AC121,'Bieu phi VCX'!$D$7:$H$7,)),INDEX('Bieu phi VCX'!$I$8:$M$33,MATCH(C121,'Bieu phi VCX'!$A$8:$A$33,0),MATCH(AC121,'Bieu phi VCX'!$I$7:$M$7,)))</f>
        <v>0.0185</v>
      </c>
      <c r="AF121" s="27" t="n">
        <f aca="false">IF(O121="Y",$AF$2,0)</f>
        <v>0</v>
      </c>
      <c r="AG121" s="27" t="n">
        <f aca="false">IF(P121="Y", INDEX('Bieu phi VCX'!$P$8:$T$31,MATCH(C121,'Bieu phi VCX'!$A$8:$A$33,0),MATCH(AC121,'Bieu phi VCX'!$P$7:$T$7,0)), 0)</f>
        <v>0</v>
      </c>
      <c r="AH121" s="22" t="n">
        <f aca="false">VLOOKUP(Q121,Parameters!$F$2:$G$5,2,0)</f>
        <v>0</v>
      </c>
      <c r="AI121" s="27" t="n">
        <f aca="false">IF(R121="Y", INDEX('Bieu phi VCX'!$V$8:$Z$31,MATCH(C121,'Bieu phi VCX'!$A$8:$A$33,0),MATCH(AC121,'Bieu phi VCX'!$V$7:$Z$7,0)),0)</f>
        <v>0</v>
      </c>
      <c r="AJ121" s="27" t="n">
        <f aca="false">IF(S121="Y",INDEX('Bieu phi VCX'!$AG$8:$AI$31,MATCH(C121,'Bieu phi VCX'!$A$8:$A$33,0),MATCH(VLOOKUP(I121,Parameters!$I$2:$J$4,2),'Bieu phi VCX'!$AG$7:$AI$7,0))-AE121, 0)</f>
        <v>0</v>
      </c>
      <c r="AK121" s="0" t="n">
        <f aca="false">IF(T121="Y",$AK$2,1)</f>
        <v>1</v>
      </c>
      <c r="AL121" s="27" t="n">
        <f aca="false">IF(U121="Y", INDEX('Bieu phi VCX'!$AB$8:$AB$33,MATCH(C121,'Bieu phi VCX'!$A$8:$A$33,0),0),0)</f>
        <v>0</v>
      </c>
      <c r="AM121" s="27" t="n">
        <f aca="false">IF(V121="Y",IF(AB121&lt;120,IF(OR(C121='Bieu phi VCX'!$A$24,C121='Bieu phi VCX'!$A$25,C121='Bieu phi VCX'!$A$27),0.2%,IF(OR(AND(OR(E121="SEDAN",E121="HATCHBACK"),G121&gt;$AM$2),AND(OR(E121="SEDAN",E121="HATCHBACK"),F121="GERMANY")),INDEX('Bieu phi VCX'!$AC$8:$AC$33,MATCH(C121,'Bieu phi VCX'!$A$8:$A$33,0),0),INDEX('Bieu phi VCX'!$AD$8:$AD$33,MATCH(C121,'Bieu phi VCX'!$A$8:$A$33,0),0))),"NA"),0)</f>
        <v>0.0005</v>
      </c>
      <c r="AN121" s="28" t="n">
        <f aca="false">IF(X121="Y",$AN$2,0)</f>
        <v>0</v>
      </c>
      <c r="AO121" s="29" t="n">
        <f aca="false">IF(W121="Y",IF(N121-M121&gt;$AO$2,1.5%*15/365,1.5%*(N121-M121)/365),0)</f>
        <v>0</v>
      </c>
      <c r="AP121" s="30" t="n">
        <f aca="false">IF(N121&lt;=Z121,VLOOKUP(DATEDIF(M121,N121,"m"),Parameters!$L$2:$M$6,2,1),(DATEDIF(M121,N121,"m")+1)/12)</f>
        <v>1</v>
      </c>
      <c r="AQ121" s="31" t="n">
        <f aca="false">(AK121*(SUM(AE121,AF121,AG121,AI121,AJ121,AL121,AM121,AN121)*H121+AH121)+AO121*H121)*AP121</f>
        <v>7600000</v>
      </c>
    </row>
    <row r="122" customFormat="false" ht="15" hidden="false" customHeight="false" outlineLevel="0" collapsed="false">
      <c r="A122" s="20"/>
      <c r="B122" s="20" t="s">
        <v>115</v>
      </c>
      <c r="C122" s="21" t="s">
        <v>121</v>
      </c>
      <c r="D122" s="21" t="s">
        <v>95</v>
      </c>
      <c r="E122" s="21" t="s">
        <v>122</v>
      </c>
      <c r="F122" s="21" t="s">
        <v>97</v>
      </c>
      <c r="G122" s="22" t="n">
        <v>400000000</v>
      </c>
      <c r="H122" s="22" t="n">
        <v>400000000</v>
      </c>
      <c r="I122" s="22" t="n">
        <v>0</v>
      </c>
      <c r="J122" s="0" t="n">
        <v>2020</v>
      </c>
      <c r="K122" s="23" t="n">
        <v>43831</v>
      </c>
      <c r="L122" s="23" t="n">
        <v>43831</v>
      </c>
      <c r="M122" s="23" t="n">
        <v>43831</v>
      </c>
      <c r="N122" s="23" t="n">
        <v>44196</v>
      </c>
      <c r="O122" s="24" t="s">
        <v>98</v>
      </c>
      <c r="P122" s="24" t="s">
        <v>98</v>
      </c>
      <c r="Q122" s="22" t="s">
        <v>99</v>
      </c>
      <c r="R122" s="24" t="s">
        <v>98</v>
      </c>
      <c r="S122" s="24" t="s">
        <v>98</v>
      </c>
      <c r="T122" s="24" t="s">
        <v>98</v>
      </c>
      <c r="U122" s="24" t="s">
        <v>98</v>
      </c>
      <c r="V122" s="24" t="s">
        <v>98</v>
      </c>
      <c r="W122" s="24" t="s">
        <v>106</v>
      </c>
      <c r="X122" s="24" t="s">
        <v>98</v>
      </c>
      <c r="Y122" s="22" t="n">
        <v>500000</v>
      </c>
      <c r="Z122" s="23" t="n">
        <f aca="false">DATE(YEAR(M122)+1,MONTH(M122),DAY(M122))</f>
        <v>44197</v>
      </c>
      <c r="AA122" s="25" t="n">
        <f aca="false">IF(N122&lt;=Z122, VLOOKUP(DATEDIF(M122,N122,"m"),Parameters!$L$2:$M$6,2,1), 0)</f>
        <v>1</v>
      </c>
      <c r="AB122" s="0" t="n">
        <f aca="false">IF(D122="Trong nước", DATEDIF(DATE(YEAR(K122),MONTH(K122),1),DATE(YEAR(L122),MONTH(L122),1),"m"), DATEDIF(DATE(J122,1,1),DATE(YEAR(L122),MONTH(L122),1),"m"))</f>
        <v>0</v>
      </c>
      <c r="AC122" s="0" t="str">
        <f aca="false">VLOOKUP(AB122,Parameters!$A$2:$B$6,2,1)</f>
        <v>&lt;6</v>
      </c>
      <c r="AD122" s="26" t="n">
        <v>1</v>
      </c>
      <c r="AE122" s="27" t="n">
        <f aca="false">IF(G122&lt;=$AE$2,INDEX('Bieu phi VCX'!$D$8:$H$33,MATCH(C122,'Bieu phi VCX'!$A$8:$A$33,0),MATCH(AC122,'Bieu phi VCX'!$D$7:$H$7,)),INDEX('Bieu phi VCX'!$I$8:$M$33,MATCH(C122,'Bieu phi VCX'!$A$8:$A$33,0),MATCH(AC122,'Bieu phi VCX'!$I$7:$M$7,)))</f>
        <v>0.0185</v>
      </c>
      <c r="AF122" s="27" t="n">
        <f aca="false">IF(O122="Y",$AF$2,0)</f>
        <v>0</v>
      </c>
      <c r="AG122" s="27" t="n">
        <f aca="false">IF(P122="Y", INDEX('Bieu phi VCX'!$P$8:$T$31,MATCH(C122,'Bieu phi VCX'!$A$8:$A$33,0),MATCH(AC122,'Bieu phi VCX'!$P$7:$T$7,0)), 0)</f>
        <v>0</v>
      </c>
      <c r="AH122" s="22" t="n">
        <f aca="false">VLOOKUP(Q122,Parameters!$F$2:$G$5,2,0)</f>
        <v>0</v>
      </c>
      <c r="AI122" s="27" t="n">
        <f aca="false">IF(R122="Y", INDEX('Bieu phi VCX'!$V$8:$Z$31,MATCH(C122,'Bieu phi VCX'!$A$8:$A$33,0),MATCH(AC122,'Bieu phi VCX'!$V$7:$Z$7,0)),0)</f>
        <v>0</v>
      </c>
      <c r="AJ122" s="27" t="n">
        <f aca="false">IF(S122="Y",INDEX('Bieu phi VCX'!$AG$8:$AI$31,MATCH(C122,'Bieu phi VCX'!$A$8:$A$33,0),MATCH(VLOOKUP(I122,Parameters!$I$2:$J$4,2),'Bieu phi VCX'!$AG$7:$AI$7,0))-AE122, 0)</f>
        <v>0</v>
      </c>
      <c r="AK122" s="0" t="n">
        <f aca="false">IF(T122="Y",$AK$2,1)</f>
        <v>1</v>
      </c>
      <c r="AL122" s="27" t="n">
        <f aca="false">IF(U122="Y", INDEX('Bieu phi VCX'!$AB$8:$AB$33,MATCH(C122,'Bieu phi VCX'!$A$8:$A$33,0),0),0)</f>
        <v>0</v>
      </c>
      <c r="AM122" s="27" t="n">
        <f aca="false">IF(V122="Y",IF(AB122&lt;120,IF(OR(C122='Bieu phi VCX'!$A$24,C122='Bieu phi VCX'!$A$25,C122='Bieu phi VCX'!$A$27),0.2%,IF(OR(AND(OR(E122="SEDAN",E122="HATCHBACK"),G122&gt;$AM$2),AND(OR(E122="SEDAN",E122="HATCHBACK"),F122="GERMANY")),INDEX('Bieu phi VCX'!$AC$8:$AC$33,MATCH(C122,'Bieu phi VCX'!$A$8:$A$33,0),0),INDEX('Bieu phi VCX'!$AD$8:$AD$33,MATCH(C122,'Bieu phi VCX'!$A$8:$A$33,0),0))),"NA"),0)</f>
        <v>0</v>
      </c>
      <c r="AN122" s="28" t="n">
        <f aca="false">IF(X122="Y",$AN$2,0)</f>
        <v>0</v>
      </c>
      <c r="AO122" s="29" t="n">
        <f aca="false">IF(W122="Y",IF(N122-M122&gt;$AO$2,1.5%*15/365,1.5%*(N122-M122)/365),0)</f>
        <v>0.000616438356164384</v>
      </c>
      <c r="AP122" s="30" t="n">
        <f aca="false">IF(N122&lt;=Z122,VLOOKUP(DATEDIF(M122,N122,"m"),Parameters!$L$2:$M$6,2,1),(DATEDIF(M122,N122,"m")+1)/12)</f>
        <v>1</v>
      </c>
      <c r="AQ122" s="31" t="n">
        <f aca="false">(AK122*(SUM(AE122,AF122,AG122,AI122,AJ122,AL122,AM122,AN122)*H122+AH122)+AO122*H122)*AP122</f>
        <v>7646575.34246576</v>
      </c>
    </row>
    <row r="123" customFormat="false" ht="15" hidden="false" customHeight="false" outlineLevel="0" collapsed="false">
      <c r="A123" s="20"/>
      <c r="B123" s="20" t="s">
        <v>116</v>
      </c>
      <c r="C123" s="21" t="s">
        <v>121</v>
      </c>
      <c r="D123" s="21" t="s">
        <v>95</v>
      </c>
      <c r="E123" s="21" t="s">
        <v>122</v>
      </c>
      <c r="F123" s="21" t="s">
        <v>97</v>
      </c>
      <c r="G123" s="22" t="n">
        <v>400000000</v>
      </c>
      <c r="H123" s="22" t="n">
        <v>400000000</v>
      </c>
      <c r="I123" s="22" t="n">
        <v>0</v>
      </c>
      <c r="J123" s="0" t="n">
        <v>2020</v>
      </c>
      <c r="K123" s="23" t="n">
        <v>43831</v>
      </c>
      <c r="L123" s="23" t="n">
        <v>43831</v>
      </c>
      <c r="M123" s="23" t="n">
        <v>43831</v>
      </c>
      <c r="N123" s="23" t="n">
        <v>44196</v>
      </c>
      <c r="O123" s="24" t="s">
        <v>98</v>
      </c>
      <c r="P123" s="24" t="s">
        <v>98</v>
      </c>
      <c r="Q123" s="22" t="s">
        <v>99</v>
      </c>
      <c r="R123" s="24" t="s">
        <v>98</v>
      </c>
      <c r="S123" s="24" t="s">
        <v>98</v>
      </c>
      <c r="T123" s="24" t="s">
        <v>98</v>
      </c>
      <c r="U123" s="24" t="s">
        <v>98</v>
      </c>
      <c r="V123" s="24" t="s">
        <v>98</v>
      </c>
      <c r="W123" s="24" t="s">
        <v>98</v>
      </c>
      <c r="X123" s="24" t="s">
        <v>106</v>
      </c>
      <c r="Y123" s="22" t="n">
        <v>500000</v>
      </c>
      <c r="Z123" s="23" t="n">
        <f aca="false">DATE(YEAR(M123)+1,MONTH(M123),DAY(M123))</f>
        <v>44197</v>
      </c>
      <c r="AA123" s="25" t="n">
        <f aca="false">IF(N123&lt;=Z123, VLOOKUP(DATEDIF(M123,N123,"m"),Parameters!$L$2:$M$6,2,1), 0)</f>
        <v>1</v>
      </c>
      <c r="AB123" s="0" t="n">
        <f aca="false">IF(D123="Trong nước", DATEDIF(DATE(YEAR(K123),MONTH(K123),1),DATE(YEAR(L123),MONTH(L123),1),"m"), DATEDIF(DATE(J123,1,1),DATE(YEAR(L123),MONTH(L123),1),"m"))</f>
        <v>0</v>
      </c>
      <c r="AC123" s="0" t="str">
        <f aca="false">VLOOKUP(AB123,Parameters!$A$2:$B$6,2,1)</f>
        <v>&lt;6</v>
      </c>
      <c r="AD123" s="26" t="n">
        <v>1</v>
      </c>
      <c r="AE123" s="27" t="n">
        <f aca="false">IF(G123&lt;=$AE$2,INDEX('Bieu phi VCX'!$D$8:$H$33,MATCH(C123,'Bieu phi VCX'!$A$8:$A$33,0),MATCH(AC123,'Bieu phi VCX'!$D$7:$H$7,)),INDEX('Bieu phi VCX'!$I$8:$M$33,MATCH(C123,'Bieu phi VCX'!$A$8:$A$33,0),MATCH(AC123,'Bieu phi VCX'!$I$7:$M$7,)))</f>
        <v>0.0185</v>
      </c>
      <c r="AF123" s="27" t="n">
        <f aca="false">IF(O123="Y",$AF$2,0)</f>
        <v>0</v>
      </c>
      <c r="AG123" s="27" t="n">
        <f aca="false">IF(P123="Y", INDEX('Bieu phi VCX'!$P$8:$T$31,MATCH(C123,'Bieu phi VCX'!$A$8:$A$33,0),MATCH(AC123,'Bieu phi VCX'!$P$7:$T$7,0)), 0)</f>
        <v>0</v>
      </c>
      <c r="AH123" s="22" t="n">
        <f aca="false">VLOOKUP(Q123,Parameters!$F$2:$G$5,2,0)</f>
        <v>0</v>
      </c>
      <c r="AI123" s="27" t="n">
        <f aca="false">IF(R123="Y", INDEX('Bieu phi VCX'!$V$8:$Z$31,MATCH(C123,'Bieu phi VCX'!$A$8:$A$33,0),MATCH(AC123,'Bieu phi VCX'!$V$7:$Z$7,0)),0)</f>
        <v>0</v>
      </c>
      <c r="AJ123" s="27" t="n">
        <f aca="false">IF(S123="Y",INDEX('Bieu phi VCX'!$AG$8:$AI$31,MATCH(C123,'Bieu phi VCX'!$A$8:$A$33,0),MATCH(VLOOKUP(I123,Parameters!$I$2:$J$4,2),'Bieu phi VCX'!$AG$7:$AI$7,0))-AE123, 0)</f>
        <v>0</v>
      </c>
      <c r="AK123" s="0" t="n">
        <f aca="false">IF(T123="Y",$AK$2,1)</f>
        <v>1</v>
      </c>
      <c r="AL123" s="27" t="n">
        <f aca="false">IF(U123="Y", INDEX('Bieu phi VCX'!$AB$8:$AB$33,MATCH(C123,'Bieu phi VCX'!$A$8:$A$33,0),0),0)</f>
        <v>0</v>
      </c>
      <c r="AM123" s="27" t="n">
        <f aca="false">IF(V123="Y",IF(AB123&lt;120,IF(OR(C123='Bieu phi VCX'!$A$24,C123='Bieu phi VCX'!$A$25,C123='Bieu phi VCX'!$A$27),0.2%,IF(OR(AND(OR(E123="SEDAN",E123="HATCHBACK"),G123&gt;$AM$2),AND(OR(E123="SEDAN",E123="HATCHBACK"),F123="GERMANY")),INDEX('Bieu phi VCX'!$AC$8:$AC$33,MATCH(C123,'Bieu phi VCX'!$A$8:$A$33,0),0),INDEX('Bieu phi VCX'!$AD$8:$AD$33,MATCH(C123,'Bieu phi VCX'!$A$8:$A$33,0),0))),"NA"),0)</f>
        <v>0</v>
      </c>
      <c r="AN123" s="28" t="n">
        <f aca="false">IF(X123="Y",$AN$2,0)</f>
        <v>0.003</v>
      </c>
      <c r="AO123" s="29" t="n">
        <f aca="false">IF(W123="Y",IF(N123-M123&gt;$AO$2,1.5%*15/365,1.5%*(N123-M123)/365),0)</f>
        <v>0</v>
      </c>
      <c r="AP123" s="30" t="n">
        <f aca="false">IF(N123&lt;=Z123,VLOOKUP(DATEDIF(M123,N123,"m"),Parameters!$L$2:$M$6,2,1),(DATEDIF(M123,N123,"m")+1)/12)</f>
        <v>1</v>
      </c>
      <c r="AQ123" s="31" t="n">
        <f aca="false">(AK123*(SUM(AE123,AF123,AG123,AI123,AJ123,AL123,AM123,AN123)*H123+AH123)+AO123*H123)*AP123</f>
        <v>8600000</v>
      </c>
    </row>
    <row r="124" customFormat="false" ht="15" hidden="false" customHeight="false" outlineLevel="0" collapsed="false">
      <c r="A124" s="20" t="s">
        <v>92</v>
      </c>
      <c r="B124" s="20" t="s">
        <v>93</v>
      </c>
      <c r="C124" s="21" t="s">
        <v>123</v>
      </c>
      <c r="D124" s="21" t="s">
        <v>95</v>
      </c>
      <c r="E124" s="21" t="s">
        <v>122</v>
      </c>
      <c r="F124" s="21" t="s">
        <v>97</v>
      </c>
      <c r="G124" s="22" t="n">
        <v>390000000</v>
      </c>
      <c r="H124" s="22" t="n">
        <v>100000000</v>
      </c>
      <c r="I124" s="22" t="n">
        <v>0</v>
      </c>
      <c r="J124" s="0" t="n">
        <v>2020</v>
      </c>
      <c r="K124" s="23" t="n">
        <v>43831</v>
      </c>
      <c r="L124" s="23" t="n">
        <v>43831</v>
      </c>
      <c r="M124" s="23" t="n">
        <v>43831</v>
      </c>
      <c r="N124" s="23" t="n">
        <v>44196</v>
      </c>
      <c r="O124" s="24" t="s">
        <v>98</v>
      </c>
      <c r="P124" s="24" t="s">
        <v>98</v>
      </c>
      <c r="Q124" s="22" t="s">
        <v>99</v>
      </c>
      <c r="R124" s="24" t="s">
        <v>98</v>
      </c>
      <c r="S124" s="24" t="s">
        <v>98</v>
      </c>
      <c r="T124" s="24" t="s">
        <v>98</v>
      </c>
      <c r="U124" s="24" t="s">
        <v>98</v>
      </c>
      <c r="V124" s="24" t="s">
        <v>98</v>
      </c>
      <c r="W124" s="24" t="s">
        <v>98</v>
      </c>
      <c r="X124" s="24" t="s">
        <v>98</v>
      </c>
      <c r="Y124" s="22" t="n">
        <v>500000</v>
      </c>
      <c r="Z124" s="23" t="n">
        <f aca="false">DATE(YEAR(M124)+1,MONTH(M124),DAY(M124))</f>
        <v>44197</v>
      </c>
      <c r="AA124" s="25" t="n">
        <f aca="false">IF(N124&lt;=Z124, VLOOKUP(DATEDIF(M124,N124,"m"),Parameters!$L$2:$M$6,2,1), 0)</f>
        <v>1</v>
      </c>
      <c r="AB124" s="0" t="n">
        <f aca="false">IF(D124="Trong nước", DATEDIF(DATE(YEAR(K124),MONTH(K124),1),DATE(YEAR(L124),MONTH(L124),1),"m"), DATEDIF(DATE(J124,1,1),DATE(YEAR(L124),MONTH(L124),1),"m"))</f>
        <v>0</v>
      </c>
      <c r="AC124" s="0" t="str">
        <f aca="false">VLOOKUP(AB124,Parameters!$A$2:$B$6,2,1)</f>
        <v>&lt;6</v>
      </c>
      <c r="AD124" s="26" t="n">
        <v>1</v>
      </c>
      <c r="AE124" s="27" t="n">
        <f aca="false">IF(G124&lt;=$AE$2,INDEX('Bieu phi VCX'!$D$8:$H$33,MATCH(C124,'Bieu phi VCX'!$A$8:$A$33,0),MATCH(AC124,'Bieu phi VCX'!$D$7:$H$7,)),INDEX('Bieu phi VCX'!$I$8:$M$33,MATCH(C124,'Bieu phi VCX'!$A$8:$A$33,0),MATCH(AC124,'Bieu phi VCX'!$I$7:$M$7,)))</f>
        <v>0.0185</v>
      </c>
      <c r="AF124" s="27" t="n">
        <f aca="false">IF(O124="Y",$AF$2,0)</f>
        <v>0</v>
      </c>
      <c r="AG124" s="27" t="n">
        <f aca="false">IF(P124="Y", INDEX('Bieu phi VCX'!$P$8:$T$31,MATCH(C124,'Bieu phi VCX'!$A$8:$A$33,0),MATCH(AC124,'Bieu phi VCX'!$P$7:$T$7,0)), 0)</f>
        <v>0</v>
      </c>
      <c r="AH124" s="22" t="n">
        <f aca="false">VLOOKUP(Q124,Parameters!$F$2:$G$5,2,0)</f>
        <v>0</v>
      </c>
      <c r="AI124" s="27" t="n">
        <f aca="false">IF(R124="Y", INDEX('Bieu phi VCX'!$V$8:$Z$31,MATCH(C124,'Bieu phi VCX'!$A$8:$A$33,0),MATCH(AC124,'Bieu phi VCX'!$V$7:$Z$7,0)),0)</f>
        <v>0</v>
      </c>
      <c r="AJ124" s="27" t="n">
        <f aca="false">IF(S124="Y",INDEX('Bieu phi VCX'!$AG$8:$AI$31,MATCH(C124,'Bieu phi VCX'!$A$8:$A$33,0),MATCH(VLOOKUP(I124,Parameters!$I$2:$J$4,2),'Bieu phi VCX'!$AG$7:$AI$7,0))-AE124, 0)</f>
        <v>0</v>
      </c>
      <c r="AK124" s="0" t="n">
        <f aca="false">IF(T124="Y",$AK$2,1)</f>
        <v>1</v>
      </c>
      <c r="AL124" s="27" t="n">
        <f aca="false">IF(U124="Y", INDEX('Bieu phi VCX'!$AB$8:$AB$33,MATCH(C124,'Bieu phi VCX'!$A$8:$A$33,0),0),0)</f>
        <v>0</v>
      </c>
      <c r="AM124" s="27" t="n">
        <f aca="false">IF(V124="Y",IF(AB124&lt;120,IF(OR(C124='Bieu phi VCX'!$A$24,C124='Bieu phi VCX'!$A$25,C124='Bieu phi VCX'!$A$27),0.2%,IF(OR(AND(OR(E124="SEDAN",E124="HATCHBACK"),G124&gt;$AM$2),AND(OR(E124="SEDAN",E124="HATCHBACK"),F124="GERMANY")),INDEX('Bieu phi VCX'!$AC$8:$AC$33,MATCH(C124,'Bieu phi VCX'!$A$8:$A$33,0),0),INDEX('Bieu phi VCX'!$AD$8:$AD$33,MATCH(C124,'Bieu phi VCX'!$A$8:$A$33,0),0))),"NA"),0)</f>
        <v>0</v>
      </c>
      <c r="AN124" s="28" t="n">
        <f aca="false">IF(X124="Y",$AN$2,0)</f>
        <v>0</v>
      </c>
      <c r="AO124" s="29" t="n">
        <f aca="false">IF(W124="Y",IF(N124-M124&gt;$AO$2,1.5%*15/365,1.5%*(N124-M124)/365),0)</f>
        <v>0</v>
      </c>
      <c r="AP124" s="30" t="n">
        <f aca="false">IF(N124&lt;=Z124,VLOOKUP(DATEDIF(M124,N124,"m"),Parameters!$L$2:$M$6,2,1),(DATEDIF(M124,N124,"m")+1)/12)</f>
        <v>1</v>
      </c>
      <c r="AQ124" s="31" t="n">
        <f aca="false">(AK124*(SUM(AE124,AF124,AG124,AI124,AJ124,AL124,AM124,AN124)*H124+AH124)+AO124*H124)*AP124</f>
        <v>1850000</v>
      </c>
    </row>
    <row r="125" customFormat="false" ht="15" hidden="false" customHeight="false" outlineLevel="0" collapsed="false">
      <c r="A125" s="20"/>
      <c r="B125" s="20" t="s">
        <v>100</v>
      </c>
      <c r="C125" s="21" t="s">
        <v>123</v>
      </c>
      <c r="D125" s="21" t="s">
        <v>95</v>
      </c>
      <c r="E125" s="21" t="s">
        <v>122</v>
      </c>
      <c r="F125" s="21" t="s">
        <v>97</v>
      </c>
      <c r="G125" s="22" t="n">
        <v>390000000</v>
      </c>
      <c r="H125" s="22" t="n">
        <v>100000000</v>
      </c>
      <c r="I125" s="22" t="n">
        <v>0</v>
      </c>
      <c r="J125" s="0" t="n">
        <v>2017</v>
      </c>
      <c r="K125" s="23" t="n">
        <v>42736</v>
      </c>
      <c r="L125" s="23" t="n">
        <v>43831</v>
      </c>
      <c r="M125" s="23" t="n">
        <v>43831</v>
      </c>
      <c r="N125" s="23" t="n">
        <v>44196</v>
      </c>
      <c r="O125" s="24" t="s">
        <v>98</v>
      </c>
      <c r="P125" s="24" t="s">
        <v>98</v>
      </c>
      <c r="Q125" s="22" t="s">
        <v>99</v>
      </c>
      <c r="R125" s="24" t="s">
        <v>98</v>
      </c>
      <c r="S125" s="24" t="s">
        <v>98</v>
      </c>
      <c r="T125" s="24" t="s">
        <v>98</v>
      </c>
      <c r="U125" s="24" t="s">
        <v>98</v>
      </c>
      <c r="V125" s="24" t="s">
        <v>98</v>
      </c>
      <c r="W125" s="24" t="s">
        <v>98</v>
      </c>
      <c r="X125" s="24" t="s">
        <v>98</v>
      </c>
      <c r="Y125" s="22" t="n">
        <v>500000</v>
      </c>
      <c r="Z125" s="23" t="n">
        <f aca="false">DATE(YEAR(M125)+1,MONTH(M125),DAY(M125))</f>
        <v>44197</v>
      </c>
      <c r="AA125" s="25" t="n">
        <f aca="false">IF(N125&lt;=Z125, VLOOKUP(DATEDIF(M125,N125,"m"),Parameters!$L$2:$M$6,2,1), 0)</f>
        <v>1</v>
      </c>
      <c r="AB125" s="0" t="n">
        <f aca="false">IF(D125="Trong nước", DATEDIF(DATE(YEAR(K125),MONTH(K125),1),DATE(YEAR(L125),MONTH(L125),1),"m"), DATEDIF(DATE(J125,1,1),DATE(YEAR(L125),MONTH(L125),1),"m"))</f>
        <v>36</v>
      </c>
      <c r="AC125" s="0" t="str">
        <f aca="false">VLOOKUP(AB125,Parameters!$A$2:$B$6,2,1)</f>
        <v>36-72</v>
      </c>
      <c r="AD125" s="26" t="n">
        <v>1</v>
      </c>
      <c r="AE125" s="27" t="n">
        <f aca="false">IF(G125&lt;=$AE$2,INDEX('Bieu phi VCX'!$D$8:$H$33,MATCH(C125,'Bieu phi VCX'!$A$8:$A$33,0),MATCH(AC125,'Bieu phi VCX'!$D$7:$H$7,)),INDEX('Bieu phi VCX'!$I$8:$M$33,MATCH(C125,'Bieu phi VCX'!$A$8:$A$33,0),MATCH(AC125,'Bieu phi VCX'!$I$7:$M$7,)))</f>
        <v>0.02</v>
      </c>
      <c r="AF125" s="27" t="n">
        <f aca="false">IF(O125="Y",$AF$2,0)</f>
        <v>0</v>
      </c>
      <c r="AG125" s="27" t="n">
        <f aca="false">IF(P125="Y", INDEX('Bieu phi VCX'!$P$8:$T$31,MATCH(C125,'Bieu phi VCX'!$A$8:$A$33,0),MATCH(AC125,'Bieu phi VCX'!$P$7:$T$7,0)), 0)</f>
        <v>0</v>
      </c>
      <c r="AH125" s="22" t="n">
        <f aca="false">VLOOKUP(Q125,Parameters!$F$2:$G$5,2,0)</f>
        <v>0</v>
      </c>
      <c r="AI125" s="27" t="n">
        <f aca="false">IF(R125="Y", INDEX('Bieu phi VCX'!$V$8:$Z$31,MATCH(C125,'Bieu phi VCX'!$A$8:$A$33,0),MATCH(AC125,'Bieu phi VCX'!$V$7:$Z$7,0)),0)</f>
        <v>0</v>
      </c>
      <c r="AJ125" s="27" t="n">
        <f aca="false">IF(S125="Y",INDEX('Bieu phi VCX'!$AG$8:$AI$31,MATCH(C125,'Bieu phi VCX'!$A$8:$A$33,0),MATCH(VLOOKUP(I125,Parameters!$I$2:$J$4,2),'Bieu phi VCX'!$AG$7:$AI$7,0))-AE125, 0)</f>
        <v>0</v>
      </c>
      <c r="AK125" s="0" t="n">
        <f aca="false">IF(T125="Y",$AK$2,1)</f>
        <v>1</v>
      </c>
      <c r="AL125" s="27" t="n">
        <f aca="false">IF(U125="Y", INDEX('Bieu phi VCX'!$AB$8:$AB$33,MATCH(C125,'Bieu phi VCX'!$A$8:$A$33,0),0),0)</f>
        <v>0</v>
      </c>
      <c r="AM125" s="27" t="n">
        <f aca="false">IF(V125="Y",IF(AB125&lt;120,IF(OR(C125='Bieu phi VCX'!$A$24,C125='Bieu phi VCX'!$A$25,C125='Bieu phi VCX'!$A$27),0.2%,IF(OR(AND(OR(E125="SEDAN",E125="HATCHBACK"),G125&gt;$AM$2),AND(OR(E125="SEDAN",E125="HATCHBACK"),F125="GERMANY")),INDEX('Bieu phi VCX'!$AC$8:$AC$33,MATCH(C125,'Bieu phi VCX'!$A$8:$A$33,0),0),INDEX('Bieu phi VCX'!$AD$8:$AD$33,MATCH(C125,'Bieu phi VCX'!$A$8:$A$33,0),0))),"NA"),0)</f>
        <v>0</v>
      </c>
      <c r="AN125" s="28" t="n">
        <f aca="false">IF(X125="Y",$AN$2,0)</f>
        <v>0</v>
      </c>
      <c r="AO125" s="29" t="n">
        <f aca="false">IF(W125="Y",IF(N125-M125&gt;$AO$2,1.5%*15/365,1.5%*(N125-M125)/365),0)</f>
        <v>0</v>
      </c>
      <c r="AP125" s="30" t="n">
        <f aca="false">IF(N125&lt;=Z125,VLOOKUP(DATEDIF(M125,N125,"m"),Parameters!$L$2:$M$6,2,1),(DATEDIF(M125,N125,"m")+1)/12)</f>
        <v>1</v>
      </c>
      <c r="AQ125" s="31" t="n">
        <f aca="false">(AK125*(SUM(AE125,AF125,AG125,AI125,AJ125,AL125,AM125,AN125)*H125+AH125)+AO125*H125)*AP125</f>
        <v>2000000</v>
      </c>
    </row>
    <row r="126" customFormat="false" ht="15" hidden="false" customHeight="false" outlineLevel="0" collapsed="false">
      <c r="A126" s="20"/>
      <c r="B126" s="20" t="s">
        <v>101</v>
      </c>
      <c r="C126" s="21" t="s">
        <v>123</v>
      </c>
      <c r="D126" s="21" t="s">
        <v>95</v>
      </c>
      <c r="E126" s="21" t="s">
        <v>122</v>
      </c>
      <c r="F126" s="21" t="s">
        <v>97</v>
      </c>
      <c r="G126" s="22" t="n">
        <v>390000000</v>
      </c>
      <c r="H126" s="22" t="n">
        <v>100000000</v>
      </c>
      <c r="I126" s="22" t="n">
        <v>0</v>
      </c>
      <c r="J126" s="0" t="n">
        <v>2014</v>
      </c>
      <c r="K126" s="23" t="n">
        <v>41640</v>
      </c>
      <c r="L126" s="23" t="n">
        <v>43831</v>
      </c>
      <c r="M126" s="23" t="n">
        <v>43831</v>
      </c>
      <c r="N126" s="23" t="n">
        <v>44196</v>
      </c>
      <c r="O126" s="24" t="s">
        <v>98</v>
      </c>
      <c r="P126" s="24" t="s">
        <v>98</v>
      </c>
      <c r="Q126" s="22" t="s">
        <v>99</v>
      </c>
      <c r="R126" s="24" t="s">
        <v>98</v>
      </c>
      <c r="S126" s="24" t="s">
        <v>98</v>
      </c>
      <c r="T126" s="24" t="s">
        <v>98</v>
      </c>
      <c r="U126" s="24" t="s">
        <v>98</v>
      </c>
      <c r="V126" s="24" t="s">
        <v>98</v>
      </c>
      <c r="W126" s="24" t="s">
        <v>98</v>
      </c>
      <c r="X126" s="24" t="s">
        <v>98</v>
      </c>
      <c r="Y126" s="22" t="n">
        <v>500000</v>
      </c>
      <c r="Z126" s="23" t="n">
        <f aca="false">DATE(YEAR(M126)+1,MONTH(M126),DAY(M126))</f>
        <v>44197</v>
      </c>
      <c r="AA126" s="25" t="n">
        <f aca="false">IF(N126&lt;=Z126, VLOOKUP(DATEDIF(M126,N126,"m"),Parameters!$L$2:$M$6,2,1), 0)</f>
        <v>1</v>
      </c>
      <c r="AB126" s="0" t="n">
        <f aca="false">IF(D126="Trong nước", DATEDIF(DATE(YEAR(K126),MONTH(K126),1),DATE(YEAR(L126),MONTH(L126),1),"m"), DATEDIF(DATE(J126,1,1),DATE(YEAR(L126),MONTH(L126),1),"m"))</f>
        <v>72</v>
      </c>
      <c r="AC126" s="0" t="str">
        <f aca="false">VLOOKUP(AB126,Parameters!$A$2:$B$6,2,1)</f>
        <v>72-120</v>
      </c>
      <c r="AD126" s="26" t="n">
        <v>1</v>
      </c>
      <c r="AE126" s="27" t="n">
        <f aca="false">IF(G126&lt;=$AE$2,INDEX('Bieu phi VCX'!$D$8:$H$33,MATCH(C126,'Bieu phi VCX'!$A$8:$A$33,0),MATCH(AC126,'Bieu phi VCX'!$D$7:$H$7,)),INDEX('Bieu phi VCX'!$I$8:$M$33,MATCH(C126,'Bieu phi VCX'!$A$8:$A$33,0),MATCH(AC126,'Bieu phi VCX'!$I$7:$M$7,)))</f>
        <v>0.03</v>
      </c>
      <c r="AF126" s="27" t="n">
        <f aca="false">IF(O126="Y",$AF$2,0)</f>
        <v>0</v>
      </c>
      <c r="AG126" s="27" t="n">
        <f aca="false">IF(P126="Y", INDEX('Bieu phi VCX'!$P$8:$T$31,MATCH(C126,'Bieu phi VCX'!$A$8:$A$33,0),MATCH(AC126,'Bieu phi VCX'!$P$7:$T$7,0)), 0)</f>
        <v>0</v>
      </c>
      <c r="AH126" s="22" t="n">
        <f aca="false">VLOOKUP(Q126,Parameters!$F$2:$G$5,2,0)</f>
        <v>0</v>
      </c>
      <c r="AI126" s="27" t="n">
        <f aca="false">IF(R126="Y", INDEX('Bieu phi VCX'!$V$8:$Z$31,MATCH(C126,'Bieu phi VCX'!$A$8:$A$33,0),MATCH(AC126,'Bieu phi VCX'!$V$7:$Z$7,0)),0)</f>
        <v>0</v>
      </c>
      <c r="AJ126" s="27" t="n">
        <f aca="false">IF(S126="Y",INDEX('Bieu phi VCX'!$AG$8:$AI$31,MATCH(C126,'Bieu phi VCX'!$A$8:$A$33,0),MATCH(VLOOKUP(I126,Parameters!$I$2:$J$4,2),'Bieu phi VCX'!$AG$7:$AI$7,0))-AE126, 0)</f>
        <v>0</v>
      </c>
      <c r="AK126" s="0" t="n">
        <f aca="false">IF(T126="Y",$AK$2,1)</f>
        <v>1</v>
      </c>
      <c r="AL126" s="27" t="n">
        <f aca="false">IF(U126="Y", INDEX('Bieu phi VCX'!$AB$8:$AB$33,MATCH(C126,'Bieu phi VCX'!$A$8:$A$33,0),0),0)</f>
        <v>0</v>
      </c>
      <c r="AM126" s="27" t="n">
        <f aca="false">IF(V126="Y",IF(AB126&lt;120,IF(OR(C126='Bieu phi VCX'!$A$24,C126='Bieu phi VCX'!$A$25,C126='Bieu phi VCX'!$A$27),0.2%,IF(OR(AND(OR(E126="SEDAN",E126="HATCHBACK"),G126&gt;$AM$2),AND(OR(E126="SEDAN",E126="HATCHBACK"),F126="GERMANY")),INDEX('Bieu phi VCX'!$AC$8:$AC$33,MATCH(C126,'Bieu phi VCX'!$A$8:$A$33,0),0),INDEX('Bieu phi VCX'!$AD$8:$AD$33,MATCH(C126,'Bieu phi VCX'!$A$8:$A$33,0),0))),"NA"),0)</f>
        <v>0</v>
      </c>
      <c r="AN126" s="28" t="n">
        <f aca="false">IF(X126="Y",$AN$2,0)</f>
        <v>0</v>
      </c>
      <c r="AO126" s="29" t="n">
        <f aca="false">IF(W126="Y",IF(N126-M126&gt;$AO$2,1.5%*15/365,1.5%*(N126-M126)/365),0)</f>
        <v>0</v>
      </c>
      <c r="AP126" s="30" t="n">
        <f aca="false">IF(N126&lt;=Z126,VLOOKUP(DATEDIF(M126,N126,"m"),Parameters!$L$2:$M$6,2,1),(DATEDIF(M126,N126,"m")+1)/12)</f>
        <v>1</v>
      </c>
      <c r="AQ126" s="31" t="n">
        <f aca="false">(AK126*(SUM(AE126,AF126,AG126,AI126,AJ126,AL126,AM126,AN126)*H126+AH126)+AO126*H126)*AP126</f>
        <v>3000000</v>
      </c>
    </row>
    <row r="127" customFormat="false" ht="15" hidden="false" customHeight="false" outlineLevel="0" collapsed="false">
      <c r="A127" s="20"/>
      <c r="B127" s="20" t="s">
        <v>102</v>
      </c>
      <c r="C127" s="21" t="s">
        <v>123</v>
      </c>
      <c r="D127" s="21" t="s">
        <v>95</v>
      </c>
      <c r="E127" s="21" t="s">
        <v>122</v>
      </c>
      <c r="F127" s="21" t="s">
        <v>97</v>
      </c>
      <c r="G127" s="22" t="n">
        <v>390000000</v>
      </c>
      <c r="H127" s="22" t="n">
        <v>100000000</v>
      </c>
      <c r="I127" s="22" t="n">
        <v>0</v>
      </c>
      <c r="J127" s="0" t="n">
        <v>2010</v>
      </c>
      <c r="K127" s="23" t="n">
        <v>40179</v>
      </c>
      <c r="L127" s="23" t="n">
        <v>43831</v>
      </c>
      <c r="M127" s="23" t="n">
        <v>43831</v>
      </c>
      <c r="N127" s="23" t="n">
        <v>44196</v>
      </c>
      <c r="O127" s="24" t="s">
        <v>98</v>
      </c>
      <c r="P127" s="24" t="s">
        <v>98</v>
      </c>
      <c r="Q127" s="22" t="s">
        <v>99</v>
      </c>
      <c r="R127" s="24" t="s">
        <v>98</v>
      </c>
      <c r="S127" s="24" t="s">
        <v>98</v>
      </c>
      <c r="T127" s="24" t="s">
        <v>98</v>
      </c>
      <c r="U127" s="24" t="s">
        <v>98</v>
      </c>
      <c r="V127" s="24" t="s">
        <v>98</v>
      </c>
      <c r="W127" s="24" t="s">
        <v>98</v>
      </c>
      <c r="X127" s="24" t="s">
        <v>98</v>
      </c>
      <c r="Y127" s="22" t="n">
        <v>500000</v>
      </c>
      <c r="Z127" s="23" t="n">
        <f aca="false">DATE(YEAR(M127)+1,MONTH(M127),DAY(M127))</f>
        <v>44197</v>
      </c>
      <c r="AA127" s="25" t="n">
        <f aca="false">IF(N127&lt;=Z127, VLOOKUP(DATEDIF(M127,N127,"m"),Parameters!$L$2:$M$6,2,1), 0)</f>
        <v>1</v>
      </c>
      <c r="AB127" s="0" t="n">
        <f aca="false">IF(D127="Trong nước", DATEDIF(DATE(YEAR(K127),MONTH(K127),1),DATE(YEAR(L127),MONTH(L127),1),"m"), DATEDIF(DATE(J127,1,1),DATE(YEAR(L127),MONTH(L127),1),"m"))</f>
        <v>120</v>
      </c>
      <c r="AC127" s="0" t="str">
        <f aca="false">VLOOKUP(AB127,Parameters!$A$2:$B$6,2,1)</f>
        <v>&gt;=120</v>
      </c>
      <c r="AD127" s="26" t="n">
        <v>1</v>
      </c>
      <c r="AE127" s="27" t="n">
        <f aca="false">IF(G127&lt;=$AE$2,INDEX('Bieu phi VCX'!$D$8:$H$33,MATCH(C127,'Bieu phi VCX'!$A$8:$A$33,0),MATCH(AC127,'Bieu phi VCX'!$D$7:$H$7,)),INDEX('Bieu phi VCX'!$I$8:$M$33,MATCH(C127,'Bieu phi VCX'!$A$8:$A$33,0),MATCH(AC127,'Bieu phi VCX'!$I$7:$M$7,)))</f>
        <v>0.033</v>
      </c>
      <c r="AF127" s="27" t="n">
        <f aca="false">IF(O127="Y",$AF$2,0)</f>
        <v>0</v>
      </c>
      <c r="AG127" s="27" t="n">
        <f aca="false">IF(P127="Y", INDEX('Bieu phi VCX'!$P$8:$T$31,MATCH(C127,'Bieu phi VCX'!$A$8:$A$33,0),MATCH(AC127,'Bieu phi VCX'!$P$7:$T$7,0)), 0)</f>
        <v>0</v>
      </c>
      <c r="AH127" s="22" t="n">
        <f aca="false">VLOOKUP(Q127,Parameters!$F$2:$G$5,2,0)</f>
        <v>0</v>
      </c>
      <c r="AI127" s="27" t="n">
        <f aca="false">IF(R127="Y", INDEX('Bieu phi VCX'!$V$8:$Z$31,MATCH(C127,'Bieu phi VCX'!$A$8:$A$33,0),MATCH(AC127,'Bieu phi VCX'!$V$7:$Z$7,0)),0)</f>
        <v>0</v>
      </c>
      <c r="AJ127" s="27" t="n">
        <f aca="false">IF(S127="Y",INDEX('Bieu phi VCX'!$AG$8:$AI$31,MATCH(C127,'Bieu phi VCX'!$A$8:$A$33,0),MATCH(VLOOKUP(I127,Parameters!$I$2:$J$4,2),'Bieu phi VCX'!$AG$7:$AI$7,0))-AE127, 0)</f>
        <v>0</v>
      </c>
      <c r="AK127" s="0" t="n">
        <f aca="false">IF(T127="Y",$AK$2,1)</f>
        <v>1</v>
      </c>
      <c r="AL127" s="27" t="n">
        <f aca="false">IF(U127="Y", INDEX('Bieu phi VCX'!$AB$8:$AB$33,MATCH(C127,'Bieu phi VCX'!$A$8:$A$33,0),0),0)</f>
        <v>0</v>
      </c>
      <c r="AM127" s="27" t="n">
        <f aca="false">IF(V127="Y",IF(AB127&lt;120,IF(OR(C127='Bieu phi VCX'!$A$24,C127='Bieu phi VCX'!$A$25,C127='Bieu phi VCX'!$A$27),0.2%,IF(OR(AND(OR(E127="SEDAN",E127="HATCHBACK"),G127&gt;$AM$2),AND(OR(E127="SEDAN",E127="HATCHBACK"),F127="GERMANY")),INDEX('Bieu phi VCX'!$AC$8:$AC$33,MATCH(C127,'Bieu phi VCX'!$A$8:$A$33,0),0),INDEX('Bieu phi VCX'!$AD$8:$AD$33,MATCH(C127,'Bieu phi VCX'!$A$8:$A$33,0),0))),"NA"),0)</f>
        <v>0</v>
      </c>
      <c r="AN127" s="28" t="n">
        <f aca="false">IF(X127="Y",$AN$2,0)</f>
        <v>0</v>
      </c>
      <c r="AO127" s="29" t="n">
        <f aca="false">IF(W127="Y",IF(N127-M127&gt;$AO$2,1.5%*15/365,1.5%*(N127-M127)/365),0)</f>
        <v>0</v>
      </c>
      <c r="AP127" s="30" t="n">
        <f aca="false">IF(N127&lt;=Z127,VLOOKUP(DATEDIF(M127,N127,"m"),Parameters!$L$2:$M$6,2,1),(DATEDIF(M127,N127,"m")+1)/12)</f>
        <v>1</v>
      </c>
      <c r="AQ127" s="31" t="n">
        <f aca="false">(AK127*(SUM(AE127,AF127,AG127,AI127,AJ127,AL127,AM127,AN127)*H127+AH127)+AO127*H127)*AP127</f>
        <v>3300000</v>
      </c>
    </row>
    <row r="128" customFormat="false" ht="15" hidden="false" customHeight="false" outlineLevel="0" collapsed="false">
      <c r="A128" s="20" t="s">
        <v>103</v>
      </c>
      <c r="B128" s="20" t="s">
        <v>93</v>
      </c>
      <c r="C128" s="21" t="s">
        <v>123</v>
      </c>
      <c r="D128" s="21" t="s">
        <v>95</v>
      </c>
      <c r="E128" s="21" t="s">
        <v>122</v>
      </c>
      <c r="F128" s="21" t="s">
        <v>97</v>
      </c>
      <c r="G128" s="22" t="n">
        <v>400000000</v>
      </c>
      <c r="H128" s="22" t="n">
        <v>400000000</v>
      </c>
      <c r="I128" s="22" t="n">
        <v>0</v>
      </c>
      <c r="J128" s="0" t="n">
        <v>2020</v>
      </c>
      <c r="K128" s="23" t="n">
        <v>43831</v>
      </c>
      <c r="L128" s="23" t="n">
        <v>43831</v>
      </c>
      <c r="M128" s="23" t="n">
        <v>43831</v>
      </c>
      <c r="N128" s="23" t="n">
        <v>44196</v>
      </c>
      <c r="O128" s="24" t="s">
        <v>98</v>
      </c>
      <c r="P128" s="24" t="s">
        <v>98</v>
      </c>
      <c r="Q128" s="22" t="s">
        <v>99</v>
      </c>
      <c r="R128" s="24" t="s">
        <v>98</v>
      </c>
      <c r="S128" s="24" t="s">
        <v>98</v>
      </c>
      <c r="T128" s="24" t="s">
        <v>98</v>
      </c>
      <c r="U128" s="24" t="s">
        <v>98</v>
      </c>
      <c r="V128" s="24" t="s">
        <v>98</v>
      </c>
      <c r="W128" s="24" t="s">
        <v>98</v>
      </c>
      <c r="X128" s="24" t="s">
        <v>98</v>
      </c>
      <c r="Y128" s="22" t="n">
        <v>500000</v>
      </c>
      <c r="Z128" s="23" t="n">
        <f aca="false">DATE(YEAR(M128)+1,MONTH(M128),DAY(M128))</f>
        <v>44197</v>
      </c>
      <c r="AA128" s="25" t="n">
        <f aca="false">IF(N128&lt;=Z128, VLOOKUP(DATEDIF(M128,N128,"m"),Parameters!$L$2:$M$6,2,1), 0)</f>
        <v>1</v>
      </c>
      <c r="AB128" s="0" t="n">
        <f aca="false">IF(D128="Trong nước", DATEDIF(DATE(YEAR(K128),MONTH(K128),1),DATE(YEAR(L128),MONTH(L128),1),"m"), DATEDIF(DATE(J128,1,1),DATE(YEAR(L128),MONTH(L128),1),"m"))</f>
        <v>0</v>
      </c>
      <c r="AC128" s="0" t="str">
        <f aca="false">VLOOKUP(AB128,Parameters!$A$2:$B$6,2,1)</f>
        <v>&lt;6</v>
      </c>
      <c r="AD128" s="26" t="n">
        <v>1</v>
      </c>
      <c r="AE128" s="27" t="n">
        <f aca="false">IF(G128&lt;=$AE$2,INDEX('Bieu phi VCX'!$D$8:$H$33,MATCH(C128,'Bieu phi VCX'!$A$8:$A$33,0),MATCH(AC128,'Bieu phi VCX'!$D$7:$H$7,)),INDEX('Bieu phi VCX'!$I$8:$M$33,MATCH(C128,'Bieu phi VCX'!$A$8:$A$33,0),MATCH(AC128,'Bieu phi VCX'!$I$7:$M$7,)))</f>
        <v>0.0185</v>
      </c>
      <c r="AF128" s="27" t="n">
        <f aca="false">IF(O128="Y",$AF$2,0)</f>
        <v>0</v>
      </c>
      <c r="AG128" s="27" t="n">
        <f aca="false">IF(P128="Y", INDEX('Bieu phi VCX'!$P$8:$T$31,MATCH(C128,'Bieu phi VCX'!$A$8:$A$33,0),MATCH(AC128,'Bieu phi VCX'!$P$7:$T$7,0)), 0)</f>
        <v>0</v>
      </c>
      <c r="AH128" s="22" t="n">
        <f aca="false">VLOOKUP(Q128,Parameters!$F$2:$G$5,2,0)</f>
        <v>0</v>
      </c>
      <c r="AI128" s="27" t="n">
        <f aca="false">IF(R128="Y", INDEX('Bieu phi VCX'!$V$8:$Z$31,MATCH(C128,'Bieu phi VCX'!$A$8:$A$33,0),MATCH(AC128,'Bieu phi VCX'!$V$7:$Z$7,0)),0)</f>
        <v>0</v>
      </c>
      <c r="AJ128" s="27" t="n">
        <f aca="false">IF(S128="Y",INDEX('Bieu phi VCX'!$AG$8:$AI$31,MATCH(C128,'Bieu phi VCX'!$A$8:$A$33,0),MATCH(VLOOKUP(I128,Parameters!$I$2:$J$4,2),'Bieu phi VCX'!$AG$7:$AI$7,0))-AE128, 0)</f>
        <v>0</v>
      </c>
      <c r="AK128" s="0" t="n">
        <f aca="false">IF(T128="Y",$AK$2,1)</f>
        <v>1</v>
      </c>
      <c r="AL128" s="27" t="n">
        <f aca="false">IF(U128="Y", INDEX('Bieu phi VCX'!$AB$8:$AB$33,MATCH(C128,'Bieu phi VCX'!$A$8:$A$33,0),0),0)</f>
        <v>0</v>
      </c>
      <c r="AM128" s="27" t="n">
        <f aca="false">IF(V128="Y",IF(AB128&lt;120,IF(OR(C128='Bieu phi VCX'!$A$24,C128='Bieu phi VCX'!$A$25,C128='Bieu phi VCX'!$A$27),0.2%,IF(OR(AND(OR(E128="SEDAN",E128="HATCHBACK"),G128&gt;$AM$2),AND(OR(E128="SEDAN",E128="HATCHBACK"),F128="GERMANY")),INDEX('Bieu phi VCX'!$AC$8:$AC$33,MATCH(C128,'Bieu phi VCX'!$A$8:$A$33,0),0),INDEX('Bieu phi VCX'!$AD$8:$AD$33,MATCH(C128,'Bieu phi VCX'!$A$8:$A$33,0),0))),"NA"),0)</f>
        <v>0</v>
      </c>
      <c r="AN128" s="28" t="n">
        <f aca="false">IF(X128="Y",$AN$2,0)</f>
        <v>0</v>
      </c>
      <c r="AO128" s="29" t="n">
        <f aca="false">IF(W128="Y",IF(N128-M128&gt;$AO$2,1.5%*15/365,1.5%*(N128-M128)/365),0)</f>
        <v>0</v>
      </c>
      <c r="AP128" s="30" t="n">
        <f aca="false">IF(N128&lt;=Z128,VLOOKUP(DATEDIF(M128,N128,"m"),Parameters!$L$2:$M$6,2,1),(DATEDIF(M128,N128,"m")+1)/12)</f>
        <v>1</v>
      </c>
      <c r="AQ128" s="31" t="n">
        <f aca="false">(AK128*(SUM(AE128,AF128,AG128,AI128,AJ128,AL128,AM128,AN128)*H128+AH128)+AO128*H128)*AP128</f>
        <v>7400000</v>
      </c>
    </row>
    <row r="129" customFormat="false" ht="15" hidden="false" customHeight="false" outlineLevel="0" collapsed="false">
      <c r="A129" s="20"/>
      <c r="B129" s="20" t="s">
        <v>100</v>
      </c>
      <c r="C129" s="21" t="s">
        <v>123</v>
      </c>
      <c r="D129" s="21" t="s">
        <v>95</v>
      </c>
      <c r="E129" s="21" t="s">
        <v>122</v>
      </c>
      <c r="F129" s="21" t="s">
        <v>97</v>
      </c>
      <c r="G129" s="22" t="n">
        <v>400000000</v>
      </c>
      <c r="H129" s="22" t="n">
        <v>400000000</v>
      </c>
      <c r="I129" s="22" t="n">
        <v>0</v>
      </c>
      <c r="J129" s="0" t="n">
        <v>2017</v>
      </c>
      <c r="K129" s="23" t="n">
        <v>42736</v>
      </c>
      <c r="L129" s="23" t="n">
        <v>43831</v>
      </c>
      <c r="M129" s="23" t="n">
        <v>43831</v>
      </c>
      <c r="N129" s="23" t="n">
        <v>44196</v>
      </c>
      <c r="O129" s="24" t="s">
        <v>98</v>
      </c>
      <c r="P129" s="24" t="s">
        <v>98</v>
      </c>
      <c r="Q129" s="22" t="s">
        <v>99</v>
      </c>
      <c r="R129" s="24" t="s">
        <v>98</v>
      </c>
      <c r="S129" s="24" t="s">
        <v>98</v>
      </c>
      <c r="T129" s="24" t="s">
        <v>98</v>
      </c>
      <c r="U129" s="24" t="s">
        <v>98</v>
      </c>
      <c r="V129" s="24" t="s">
        <v>98</v>
      </c>
      <c r="W129" s="24" t="s">
        <v>98</v>
      </c>
      <c r="X129" s="24" t="s">
        <v>98</v>
      </c>
      <c r="Y129" s="22" t="n">
        <v>500000</v>
      </c>
      <c r="Z129" s="23" t="n">
        <f aca="false">DATE(YEAR(M129)+1,MONTH(M129),DAY(M129))</f>
        <v>44197</v>
      </c>
      <c r="AA129" s="25" t="n">
        <f aca="false">IF(N129&lt;=Z129, VLOOKUP(DATEDIF(M129,N129,"m"),Parameters!$L$2:$M$6,2,1), 0)</f>
        <v>1</v>
      </c>
      <c r="AB129" s="0" t="n">
        <f aca="false">IF(D129="Trong nước", DATEDIF(DATE(YEAR(K129),MONTH(K129),1),DATE(YEAR(L129),MONTH(L129),1),"m"), DATEDIF(DATE(J129,1,1),DATE(YEAR(L129),MONTH(L129),1),"m"))</f>
        <v>36</v>
      </c>
      <c r="AC129" s="0" t="str">
        <f aca="false">VLOOKUP(AB129,Parameters!$A$2:$B$6,2,1)</f>
        <v>36-72</v>
      </c>
      <c r="AD129" s="26" t="n">
        <v>1</v>
      </c>
      <c r="AE129" s="27" t="n">
        <f aca="false">IF(G129&lt;=$AE$2,INDEX('Bieu phi VCX'!$D$8:$H$33,MATCH(C129,'Bieu phi VCX'!$A$8:$A$33,0),MATCH(AC129,'Bieu phi VCX'!$D$7:$H$7,)),INDEX('Bieu phi VCX'!$I$8:$M$33,MATCH(C129,'Bieu phi VCX'!$A$8:$A$33,0),MATCH(AC129,'Bieu phi VCX'!$I$7:$M$7,)))</f>
        <v>0.02</v>
      </c>
      <c r="AF129" s="27" t="n">
        <f aca="false">IF(O129="Y",$AF$2,0)</f>
        <v>0</v>
      </c>
      <c r="AG129" s="27" t="n">
        <f aca="false">IF(P129="Y", INDEX('Bieu phi VCX'!$P$8:$T$31,MATCH(C129,'Bieu phi VCX'!$A$8:$A$33,0),MATCH(AC129,'Bieu phi VCX'!$P$7:$T$7,0)), 0)</f>
        <v>0</v>
      </c>
      <c r="AH129" s="22" t="n">
        <f aca="false">VLOOKUP(Q129,Parameters!$F$2:$G$5,2,0)</f>
        <v>0</v>
      </c>
      <c r="AI129" s="27" t="n">
        <f aca="false">IF(R129="Y", INDEX('Bieu phi VCX'!$V$8:$Z$31,MATCH(C129,'Bieu phi VCX'!$A$8:$A$33,0),MATCH(AC129,'Bieu phi VCX'!$V$7:$Z$7,0)),0)</f>
        <v>0</v>
      </c>
      <c r="AJ129" s="27" t="n">
        <f aca="false">IF(S129="Y",INDEX('Bieu phi VCX'!$AG$8:$AI$31,MATCH(C129,'Bieu phi VCX'!$A$8:$A$33,0),MATCH(VLOOKUP(I129,Parameters!$I$2:$J$4,2),'Bieu phi VCX'!$AG$7:$AI$7,0))-AE129, 0)</f>
        <v>0</v>
      </c>
      <c r="AK129" s="0" t="n">
        <f aca="false">IF(T129="Y",$AK$2,1)</f>
        <v>1</v>
      </c>
      <c r="AL129" s="27" t="n">
        <f aca="false">IF(U129="Y", INDEX('Bieu phi VCX'!$AB$8:$AB$33,MATCH(C129,'Bieu phi VCX'!$A$8:$A$33,0),0),0)</f>
        <v>0</v>
      </c>
      <c r="AM129" s="27" t="n">
        <f aca="false">IF(V129="Y",IF(AB129&lt;120,IF(OR(C129='Bieu phi VCX'!$A$24,C129='Bieu phi VCX'!$A$25,C129='Bieu phi VCX'!$A$27),0.2%,IF(OR(AND(OR(E129="SEDAN",E129="HATCHBACK"),G129&gt;$AM$2),AND(OR(E129="SEDAN",E129="HATCHBACK"),F129="GERMANY")),INDEX('Bieu phi VCX'!$AC$8:$AC$33,MATCH(C129,'Bieu phi VCX'!$A$8:$A$33,0),0),INDEX('Bieu phi VCX'!$AD$8:$AD$33,MATCH(C129,'Bieu phi VCX'!$A$8:$A$33,0),0))),"NA"),0)</f>
        <v>0</v>
      </c>
      <c r="AN129" s="28" t="n">
        <f aca="false">IF(X129="Y",$AN$2,0)</f>
        <v>0</v>
      </c>
      <c r="AO129" s="29" t="n">
        <f aca="false">IF(W129="Y",IF(N129-M129&gt;$AO$2,1.5%*15/365,1.5%*(N129-M129)/365),0)</f>
        <v>0</v>
      </c>
      <c r="AP129" s="30" t="n">
        <f aca="false">IF(N129&lt;=Z129,VLOOKUP(DATEDIF(M129,N129,"m"),Parameters!$L$2:$M$6,2,1),(DATEDIF(M129,N129,"m")+1)/12)</f>
        <v>1</v>
      </c>
      <c r="AQ129" s="31" t="n">
        <f aca="false">(AK129*(SUM(AE129,AF129,AG129,AI129,AJ129,AL129,AM129,AN129)*H129+AH129)+AO129*H129)*AP129</f>
        <v>8000000</v>
      </c>
    </row>
    <row r="130" customFormat="false" ht="15" hidden="false" customHeight="false" outlineLevel="0" collapsed="false">
      <c r="A130" s="20"/>
      <c r="B130" s="20" t="s">
        <v>101</v>
      </c>
      <c r="C130" s="21" t="s">
        <v>123</v>
      </c>
      <c r="D130" s="21" t="s">
        <v>95</v>
      </c>
      <c r="E130" s="21" t="s">
        <v>122</v>
      </c>
      <c r="F130" s="21" t="s">
        <v>97</v>
      </c>
      <c r="G130" s="22" t="n">
        <v>400000000</v>
      </c>
      <c r="H130" s="22" t="n">
        <v>400000000</v>
      </c>
      <c r="I130" s="22" t="n">
        <v>0</v>
      </c>
      <c r="J130" s="0" t="n">
        <v>2014</v>
      </c>
      <c r="K130" s="23" t="n">
        <v>41640</v>
      </c>
      <c r="L130" s="23" t="n">
        <v>43831</v>
      </c>
      <c r="M130" s="23" t="n">
        <v>43831</v>
      </c>
      <c r="N130" s="23" t="n">
        <v>44196</v>
      </c>
      <c r="O130" s="24" t="s">
        <v>98</v>
      </c>
      <c r="P130" s="24" t="s">
        <v>98</v>
      </c>
      <c r="Q130" s="22" t="s">
        <v>99</v>
      </c>
      <c r="R130" s="24" t="s">
        <v>98</v>
      </c>
      <c r="S130" s="24" t="s">
        <v>98</v>
      </c>
      <c r="T130" s="24" t="s">
        <v>98</v>
      </c>
      <c r="U130" s="24" t="s">
        <v>98</v>
      </c>
      <c r="V130" s="24" t="s">
        <v>98</v>
      </c>
      <c r="W130" s="24" t="s">
        <v>98</v>
      </c>
      <c r="X130" s="24" t="s">
        <v>98</v>
      </c>
      <c r="Y130" s="22" t="n">
        <v>500000</v>
      </c>
      <c r="Z130" s="23" t="n">
        <f aca="false">DATE(YEAR(M130)+1,MONTH(M130),DAY(M130))</f>
        <v>44197</v>
      </c>
      <c r="AA130" s="25" t="n">
        <f aca="false">IF(N130&lt;=Z130, VLOOKUP(DATEDIF(M130,N130,"m"),Parameters!$L$2:$M$6,2,1), 0)</f>
        <v>1</v>
      </c>
      <c r="AB130" s="0" t="n">
        <f aca="false">IF(D130="Trong nước", DATEDIF(DATE(YEAR(K130),MONTH(K130),1),DATE(YEAR(L130),MONTH(L130),1),"m"), DATEDIF(DATE(J130,1,1),DATE(YEAR(L130),MONTH(L130),1),"m"))</f>
        <v>72</v>
      </c>
      <c r="AC130" s="0" t="str">
        <f aca="false">VLOOKUP(AB130,Parameters!$A$2:$B$6,2,1)</f>
        <v>72-120</v>
      </c>
      <c r="AD130" s="26" t="n">
        <v>1</v>
      </c>
      <c r="AE130" s="27" t="n">
        <f aca="false">IF(G130&lt;=$AE$2,INDEX('Bieu phi VCX'!$D$8:$H$33,MATCH(C130,'Bieu phi VCX'!$A$8:$A$33,0),MATCH(AC130,'Bieu phi VCX'!$D$7:$H$7,)),INDEX('Bieu phi VCX'!$I$8:$M$33,MATCH(C130,'Bieu phi VCX'!$A$8:$A$33,0),MATCH(AC130,'Bieu phi VCX'!$I$7:$M$7,)))</f>
        <v>0.03</v>
      </c>
      <c r="AF130" s="27" t="n">
        <f aca="false">IF(O130="Y",$AF$2,0)</f>
        <v>0</v>
      </c>
      <c r="AG130" s="27" t="n">
        <f aca="false">IF(P130="Y", INDEX('Bieu phi VCX'!$P$8:$T$31,MATCH(C130,'Bieu phi VCX'!$A$8:$A$33,0),MATCH(AC130,'Bieu phi VCX'!$P$7:$T$7,0)), 0)</f>
        <v>0</v>
      </c>
      <c r="AH130" s="22" t="n">
        <f aca="false">VLOOKUP(Q130,Parameters!$F$2:$G$5,2,0)</f>
        <v>0</v>
      </c>
      <c r="AI130" s="27" t="n">
        <f aca="false">IF(R130="Y", INDEX('Bieu phi VCX'!$V$8:$Z$31,MATCH(C130,'Bieu phi VCX'!$A$8:$A$33,0),MATCH(AC130,'Bieu phi VCX'!$V$7:$Z$7,0)),0)</f>
        <v>0</v>
      </c>
      <c r="AJ130" s="27" t="n">
        <f aca="false">IF(S130="Y",INDEX('Bieu phi VCX'!$AG$8:$AI$31,MATCH(C130,'Bieu phi VCX'!$A$8:$A$33,0),MATCH(VLOOKUP(I130,Parameters!$I$2:$J$4,2),'Bieu phi VCX'!$AG$7:$AI$7,0))-AE130, 0)</f>
        <v>0</v>
      </c>
      <c r="AK130" s="0" t="n">
        <f aca="false">IF(T130="Y",$AK$2,1)</f>
        <v>1</v>
      </c>
      <c r="AL130" s="27" t="n">
        <f aca="false">IF(U130="Y", INDEX('Bieu phi VCX'!$AB$8:$AB$33,MATCH(C130,'Bieu phi VCX'!$A$8:$A$33,0),0),0)</f>
        <v>0</v>
      </c>
      <c r="AM130" s="27" t="n">
        <f aca="false">IF(V130="Y",IF(AB130&lt;120,IF(OR(C130='Bieu phi VCX'!$A$24,C130='Bieu phi VCX'!$A$25,C130='Bieu phi VCX'!$A$27),0.2%,IF(OR(AND(OR(E130="SEDAN",E130="HATCHBACK"),G130&gt;$AM$2),AND(OR(E130="SEDAN",E130="HATCHBACK"),F130="GERMANY")),INDEX('Bieu phi VCX'!$AC$8:$AC$33,MATCH(C130,'Bieu phi VCX'!$A$8:$A$33,0),0),INDEX('Bieu phi VCX'!$AD$8:$AD$33,MATCH(C130,'Bieu phi VCX'!$A$8:$A$33,0),0))),"NA"),0)</f>
        <v>0</v>
      </c>
      <c r="AN130" s="28" t="n">
        <f aca="false">IF(X130="Y",$AN$2,0)</f>
        <v>0</v>
      </c>
      <c r="AO130" s="29" t="n">
        <f aca="false">IF(W130="Y",IF(N130-M130&gt;$AO$2,1.5%*15/365,1.5%*(N130-M130)/365),0)</f>
        <v>0</v>
      </c>
      <c r="AP130" s="30" t="n">
        <f aca="false">IF(N130&lt;=Z130,VLOOKUP(DATEDIF(M130,N130,"m"),Parameters!$L$2:$M$6,2,1),(DATEDIF(M130,N130,"m")+1)/12)</f>
        <v>1</v>
      </c>
      <c r="AQ130" s="31" t="n">
        <f aca="false">(AK130*(SUM(AE130,AF130,AG130,AI130,AJ130,AL130,AM130,AN130)*H130+AH130)+AO130*H130)*AP130</f>
        <v>12000000</v>
      </c>
    </row>
    <row r="131" customFormat="false" ht="15" hidden="false" customHeight="false" outlineLevel="0" collapsed="false">
      <c r="A131" s="20"/>
      <c r="B131" s="20" t="s">
        <v>102</v>
      </c>
      <c r="C131" s="21" t="s">
        <v>123</v>
      </c>
      <c r="D131" s="21" t="s">
        <v>95</v>
      </c>
      <c r="E131" s="21" t="s">
        <v>122</v>
      </c>
      <c r="F131" s="21" t="s">
        <v>97</v>
      </c>
      <c r="G131" s="22" t="n">
        <v>400000000</v>
      </c>
      <c r="H131" s="22" t="n">
        <v>400000000</v>
      </c>
      <c r="I131" s="22" t="n">
        <v>0</v>
      </c>
      <c r="J131" s="0" t="n">
        <v>2010</v>
      </c>
      <c r="K131" s="23" t="n">
        <v>40179</v>
      </c>
      <c r="L131" s="23" t="n">
        <v>43831</v>
      </c>
      <c r="M131" s="23" t="n">
        <v>43831</v>
      </c>
      <c r="N131" s="23" t="n">
        <v>44196</v>
      </c>
      <c r="O131" s="24" t="s">
        <v>98</v>
      </c>
      <c r="P131" s="24" t="s">
        <v>98</v>
      </c>
      <c r="Q131" s="22" t="s">
        <v>99</v>
      </c>
      <c r="R131" s="24" t="s">
        <v>98</v>
      </c>
      <c r="S131" s="24" t="s">
        <v>98</v>
      </c>
      <c r="T131" s="24" t="s">
        <v>98</v>
      </c>
      <c r="U131" s="24" t="s">
        <v>98</v>
      </c>
      <c r="V131" s="24" t="s">
        <v>98</v>
      </c>
      <c r="W131" s="24" t="s">
        <v>98</v>
      </c>
      <c r="X131" s="24" t="s">
        <v>98</v>
      </c>
      <c r="Y131" s="22" t="n">
        <v>500000</v>
      </c>
      <c r="Z131" s="23" t="n">
        <f aca="false">DATE(YEAR(M131)+1,MONTH(M131),DAY(M131))</f>
        <v>44197</v>
      </c>
      <c r="AA131" s="25" t="n">
        <f aca="false">IF(N131&lt;=Z131, VLOOKUP(DATEDIF(M131,N131,"m"),Parameters!$L$2:$M$6,2,1), 0)</f>
        <v>1</v>
      </c>
      <c r="AB131" s="0" t="n">
        <f aca="false">IF(D131="Trong nước", DATEDIF(DATE(YEAR(K131),MONTH(K131),1),DATE(YEAR(L131),MONTH(L131),1),"m"), DATEDIF(DATE(J131,1,1),DATE(YEAR(L131),MONTH(L131),1),"m"))</f>
        <v>120</v>
      </c>
      <c r="AC131" s="0" t="str">
        <f aca="false">VLOOKUP(AB131,Parameters!$A$2:$B$6,2,1)</f>
        <v>&gt;=120</v>
      </c>
      <c r="AD131" s="26" t="n">
        <v>1</v>
      </c>
      <c r="AE131" s="27" t="n">
        <f aca="false">IF(G131&lt;=$AE$2,INDEX('Bieu phi VCX'!$D$8:$H$33,MATCH(C131,'Bieu phi VCX'!$A$8:$A$33,0),MATCH(AC131,'Bieu phi VCX'!$D$7:$H$7,)),INDEX('Bieu phi VCX'!$I$8:$M$33,MATCH(C131,'Bieu phi VCX'!$A$8:$A$33,0),MATCH(AC131,'Bieu phi VCX'!$I$7:$M$7,)))</f>
        <v>0.033</v>
      </c>
      <c r="AF131" s="27" t="n">
        <f aca="false">IF(O131="Y",$AF$2,0)</f>
        <v>0</v>
      </c>
      <c r="AG131" s="27" t="n">
        <f aca="false">IF(P131="Y", INDEX('Bieu phi VCX'!$P$8:$T$31,MATCH(C131,'Bieu phi VCX'!$A$8:$A$33,0),MATCH(AC131,'Bieu phi VCX'!$P$7:$T$7,0)), 0)</f>
        <v>0</v>
      </c>
      <c r="AH131" s="22" t="n">
        <f aca="false">VLOOKUP(Q131,Parameters!$F$2:$G$5,2,0)</f>
        <v>0</v>
      </c>
      <c r="AI131" s="27" t="n">
        <f aca="false">IF(R131="Y", INDEX('Bieu phi VCX'!$V$8:$Z$31,MATCH(C131,'Bieu phi VCX'!$A$8:$A$33,0),MATCH(AC131,'Bieu phi VCX'!$V$7:$Z$7,0)),0)</f>
        <v>0</v>
      </c>
      <c r="AJ131" s="27" t="n">
        <f aca="false">IF(S131="Y",INDEX('Bieu phi VCX'!$AG$8:$AI$31,MATCH(C131,'Bieu phi VCX'!$A$8:$A$33,0),MATCH(VLOOKUP(I131,Parameters!$I$2:$J$4,2),'Bieu phi VCX'!$AG$7:$AI$7,0))-AE131, 0)</f>
        <v>0</v>
      </c>
      <c r="AK131" s="0" t="n">
        <f aca="false">IF(T131="Y",$AK$2,1)</f>
        <v>1</v>
      </c>
      <c r="AL131" s="27" t="n">
        <f aca="false">IF(U131="Y", INDEX('Bieu phi VCX'!$AB$8:$AB$33,MATCH(C131,'Bieu phi VCX'!$A$8:$A$33,0),0),0)</f>
        <v>0</v>
      </c>
      <c r="AM131" s="27" t="n">
        <f aca="false">IF(V131="Y",IF(AB131&lt;120,IF(OR(C131='Bieu phi VCX'!$A$24,C131='Bieu phi VCX'!$A$25,C131='Bieu phi VCX'!$A$27),0.2%,IF(OR(AND(OR(E131="SEDAN",E131="HATCHBACK"),G131&gt;$AM$2),AND(OR(E131="SEDAN",E131="HATCHBACK"),F131="GERMANY")),INDEX('Bieu phi VCX'!$AC$8:$AC$33,MATCH(C131,'Bieu phi VCX'!$A$8:$A$33,0),0),INDEX('Bieu phi VCX'!$AD$8:$AD$33,MATCH(C131,'Bieu phi VCX'!$A$8:$A$33,0),0))),"NA"),0)</f>
        <v>0</v>
      </c>
      <c r="AN131" s="28" t="n">
        <f aca="false">IF(X131="Y",$AN$2,0)</f>
        <v>0</v>
      </c>
      <c r="AO131" s="29" t="n">
        <f aca="false">IF(W131="Y",IF(N131-M131&gt;$AO$2,1.5%*15/365,1.5%*(N131-M131)/365),0)</f>
        <v>0</v>
      </c>
      <c r="AP131" s="30" t="n">
        <f aca="false">IF(N131&lt;=Z131,VLOOKUP(DATEDIF(M131,N131,"m"),Parameters!$L$2:$M$6,2,1),(DATEDIF(M131,N131,"m")+1)/12)</f>
        <v>1</v>
      </c>
      <c r="AQ131" s="31" t="n">
        <f aca="false">(AK131*(SUM(AE131,AF131,AG131,AI131,AJ131,AL131,AM131,AN131)*H131+AH131)+AO131*H131)*AP131</f>
        <v>13200000</v>
      </c>
    </row>
    <row r="132" customFormat="false" ht="15" hidden="false" customHeight="false" outlineLevel="0" collapsed="false">
      <c r="A132" s="20" t="s">
        <v>104</v>
      </c>
      <c r="B132" s="20" t="s">
        <v>105</v>
      </c>
      <c r="C132" s="21" t="s">
        <v>123</v>
      </c>
      <c r="D132" s="21" t="s">
        <v>95</v>
      </c>
      <c r="E132" s="21" t="s">
        <v>122</v>
      </c>
      <c r="F132" s="21" t="s">
        <v>97</v>
      </c>
      <c r="G132" s="22" t="n">
        <v>390000000</v>
      </c>
      <c r="H132" s="22" t="n">
        <v>100000000</v>
      </c>
      <c r="I132" s="22" t="n">
        <v>0</v>
      </c>
      <c r="J132" s="0" t="n">
        <v>2020</v>
      </c>
      <c r="K132" s="23" t="n">
        <v>43831</v>
      </c>
      <c r="L132" s="23" t="n">
        <v>43831</v>
      </c>
      <c r="M132" s="23" t="n">
        <v>43831</v>
      </c>
      <c r="N132" s="23" t="n">
        <v>44196</v>
      </c>
      <c r="O132" s="24" t="s">
        <v>106</v>
      </c>
      <c r="P132" s="24" t="s">
        <v>106</v>
      </c>
      <c r="Q132" s="22" t="n">
        <v>9000000</v>
      </c>
      <c r="R132" s="24" t="s">
        <v>106</v>
      </c>
      <c r="S132" s="24" t="s">
        <v>106</v>
      </c>
      <c r="T132" s="24" t="s">
        <v>106</v>
      </c>
      <c r="U132" s="24" t="s">
        <v>106</v>
      </c>
      <c r="V132" s="24" t="s">
        <v>106</v>
      </c>
      <c r="W132" s="24" t="s">
        <v>106</v>
      </c>
      <c r="X132" s="24" t="s">
        <v>106</v>
      </c>
      <c r="Y132" s="22" t="n">
        <v>500000</v>
      </c>
      <c r="Z132" s="23" t="n">
        <f aca="false">DATE(YEAR(M132)+1,MONTH(M132),DAY(M132))</f>
        <v>44197</v>
      </c>
      <c r="AA132" s="25" t="n">
        <f aca="false">IF(N132&lt;=Z132, VLOOKUP(DATEDIF(M132,N132,"m"),Parameters!$L$2:$M$6,2,1), 0)</f>
        <v>1</v>
      </c>
      <c r="AB132" s="0" t="n">
        <f aca="false">IF(D132="Trong nước", DATEDIF(DATE(YEAR(K132),MONTH(K132),1),DATE(YEAR(L132),MONTH(L132),1),"m"), DATEDIF(DATE(J132,1,1),DATE(YEAR(L132),MONTH(L132),1),"m"))</f>
        <v>0</v>
      </c>
      <c r="AC132" s="0" t="str">
        <f aca="false">VLOOKUP(AB132,Parameters!$A$2:$B$6,2,1)</f>
        <v>&lt;6</v>
      </c>
      <c r="AD132" s="26" t="n">
        <v>1</v>
      </c>
      <c r="AE132" s="27" t="n">
        <f aca="false">IF(G132&lt;=$AE$2,INDEX('Bieu phi VCX'!$D$8:$H$33,MATCH(C132,'Bieu phi VCX'!$A$8:$A$33,0),MATCH(AC132,'Bieu phi VCX'!$D$7:$H$7,)),INDEX('Bieu phi VCX'!$I$8:$M$33,MATCH(C132,'Bieu phi VCX'!$A$8:$A$33,0),MATCH(AC132,'Bieu phi VCX'!$I$7:$M$7,)))</f>
        <v>0.0185</v>
      </c>
      <c r="AF132" s="27" t="n">
        <f aca="false">IF(O132="Y",$AF$2,0)</f>
        <v>0.0005</v>
      </c>
      <c r="AG132" s="27" t="n">
        <f aca="false">IF(P132="Y", INDEX('Bieu phi VCX'!$P$8:$T$31,MATCH(C132,'Bieu phi VCX'!$A$8:$A$33,0),MATCH(AC132,'Bieu phi VCX'!$P$7:$T$7,0)), 0)</f>
        <v>0</v>
      </c>
      <c r="AH132" s="22" t="n">
        <f aca="false">VLOOKUP(Q132,Parameters!$F$2:$G$5,2,0)</f>
        <v>1400000</v>
      </c>
      <c r="AI132" s="27" t="n">
        <f aca="false">IF(R132="Y", INDEX('Bieu phi VCX'!$V$8:$Z$31,MATCH(C132,'Bieu phi VCX'!$A$8:$A$33,0),MATCH(AC132,'Bieu phi VCX'!$V$7:$Z$7,0)),0)</f>
        <v>0.001</v>
      </c>
      <c r="AJ132" s="27" t="n">
        <f aca="false">IF(S132="Y",INDEX('Bieu phi VCX'!$AG$8:$AI$31,MATCH(C132,'Bieu phi VCX'!$A$8:$A$33,0),MATCH(VLOOKUP(I132,Parameters!$I$2:$J$4,2),'Bieu phi VCX'!$AG$7:$AI$7,0))-AE132, 0)</f>
        <v>0.0315</v>
      </c>
      <c r="AK132" s="0" t="n">
        <f aca="false">IF(T132="Y",$AK$2,1)</f>
        <v>1.5</v>
      </c>
      <c r="AL132" s="27" t="n">
        <f aca="false">IF(U132="Y", INDEX('Bieu phi VCX'!$AB$8:$AB$33,MATCH(C132,'Bieu phi VCX'!$A$8:$A$33,0),0),0)</f>
        <v>0.0025</v>
      </c>
      <c r="AM132" s="27" t="n">
        <f aca="false">IF(V132="Y",IF(AB132&lt;120,IF(OR(C132='Bieu phi VCX'!$A$24,C132='Bieu phi VCX'!$A$25,C132='Bieu phi VCX'!$A$27),0.2%,IF(OR(AND(OR(E132="SEDAN",E132="HATCHBACK"),G132&gt;$AM$2),AND(OR(E132="SEDAN",E132="HATCHBACK"),F132="GERMANY")),INDEX('Bieu phi VCX'!$AC$8:$AC$33,MATCH(C132,'Bieu phi VCX'!$A$8:$A$33,0),0),INDEX('Bieu phi VCX'!$AD$8:$AD$33,MATCH(C132,'Bieu phi VCX'!$A$8:$A$33,0),0))),"NA"),0)</f>
        <v>0.0005</v>
      </c>
      <c r="AN132" s="28" t="n">
        <f aca="false">IF(X132="Y",$AN$2,0)</f>
        <v>0.003</v>
      </c>
      <c r="AO132" s="29" t="n">
        <f aca="false">IF(W132="Y",IF(N132-M132&gt;$AO$2,1.5%*15/365,1.5%*(N132-M132)/365),0)</f>
        <v>0.000616438356164384</v>
      </c>
      <c r="AP132" s="30" t="n">
        <f aca="false">IF(N132&lt;=Z132,VLOOKUP(DATEDIF(M132,N132,"m"),Parameters!$L$2:$M$6,2,1),(DATEDIF(M132,N132,"m")+1)/12)</f>
        <v>1</v>
      </c>
      <c r="AQ132" s="31" t="n">
        <f aca="false">(AK132*(SUM(AE132,AF132,AG132,AI132,AJ132,AL132,AM132,AN132)*H132+AH132)+AO132*H132)*AP132</f>
        <v>10786643.8356164</v>
      </c>
    </row>
    <row r="133" customFormat="false" ht="15" hidden="false" customHeight="false" outlineLevel="0" collapsed="false">
      <c r="A133" s="20"/>
      <c r="B133" s="20" t="s">
        <v>107</v>
      </c>
      <c r="C133" s="21" t="s">
        <v>123</v>
      </c>
      <c r="D133" s="21" t="s">
        <v>95</v>
      </c>
      <c r="E133" s="21" t="s">
        <v>122</v>
      </c>
      <c r="F133" s="21" t="s">
        <v>97</v>
      </c>
      <c r="G133" s="22" t="n">
        <v>390000000</v>
      </c>
      <c r="H133" s="22" t="n">
        <v>100000000</v>
      </c>
      <c r="I133" s="22" t="n">
        <v>0</v>
      </c>
      <c r="J133" s="0" t="n">
        <v>2020</v>
      </c>
      <c r="K133" s="23" t="n">
        <v>43831</v>
      </c>
      <c r="L133" s="23" t="n">
        <v>43831</v>
      </c>
      <c r="M133" s="23" t="n">
        <v>43831</v>
      </c>
      <c r="N133" s="23" t="n">
        <v>44196</v>
      </c>
      <c r="O133" s="24" t="s">
        <v>106</v>
      </c>
      <c r="P133" s="24" t="s">
        <v>98</v>
      </c>
      <c r="Q133" s="22" t="s">
        <v>99</v>
      </c>
      <c r="R133" s="24" t="s">
        <v>98</v>
      </c>
      <c r="S133" s="24" t="s">
        <v>98</v>
      </c>
      <c r="T133" s="24" t="s">
        <v>98</v>
      </c>
      <c r="U133" s="24" t="s">
        <v>98</v>
      </c>
      <c r="V133" s="24" t="s">
        <v>98</v>
      </c>
      <c r="W133" s="24" t="s">
        <v>98</v>
      </c>
      <c r="X133" s="24" t="s">
        <v>98</v>
      </c>
      <c r="Y133" s="22" t="n">
        <v>500000</v>
      </c>
      <c r="Z133" s="23" t="n">
        <f aca="false">DATE(YEAR(M133)+1,MONTH(M133),DAY(M133))</f>
        <v>44197</v>
      </c>
      <c r="AA133" s="25" t="n">
        <f aca="false">IF(N133&lt;=Z133, VLOOKUP(DATEDIF(M133,N133,"m"),Parameters!$L$2:$M$6,2,1), 0)</f>
        <v>1</v>
      </c>
      <c r="AB133" s="0" t="n">
        <f aca="false">IF(D133="Trong nước", DATEDIF(DATE(YEAR(K133),MONTH(K133),1),DATE(YEAR(L133),MONTH(L133),1),"m"), DATEDIF(DATE(J133,1,1),DATE(YEAR(L133),MONTH(L133),1),"m"))</f>
        <v>0</v>
      </c>
      <c r="AC133" s="0" t="str">
        <f aca="false">VLOOKUP(AB133,Parameters!$A$2:$B$6,2,1)</f>
        <v>&lt;6</v>
      </c>
      <c r="AD133" s="26" t="n">
        <v>1</v>
      </c>
      <c r="AE133" s="27" t="n">
        <f aca="false">IF(G133&lt;=$AE$2,INDEX('Bieu phi VCX'!$D$8:$H$33,MATCH(C133,'Bieu phi VCX'!$A$8:$A$33,0),MATCH(AC133,'Bieu phi VCX'!$D$7:$H$7,)),INDEX('Bieu phi VCX'!$I$8:$M$33,MATCH(C133,'Bieu phi VCX'!$A$8:$A$33,0),MATCH(AC133,'Bieu phi VCX'!$I$7:$M$7,)))</f>
        <v>0.0185</v>
      </c>
      <c r="AF133" s="27" t="n">
        <f aca="false">IF(O133="Y",$AF$2,0)</f>
        <v>0.0005</v>
      </c>
      <c r="AG133" s="27" t="n">
        <f aca="false">IF(P133="Y", INDEX('Bieu phi VCX'!$P$8:$T$31,MATCH(C133,'Bieu phi VCX'!$A$8:$A$33,0),MATCH(AC133,'Bieu phi VCX'!$P$7:$T$7,0)), 0)</f>
        <v>0</v>
      </c>
      <c r="AH133" s="22" t="n">
        <f aca="false">VLOOKUP(Q133,Parameters!$F$2:$G$5,2,0)</f>
        <v>0</v>
      </c>
      <c r="AI133" s="27" t="n">
        <f aca="false">IF(R133="Y", INDEX('Bieu phi VCX'!$V$8:$Z$31,MATCH(C133,'Bieu phi VCX'!$A$8:$A$33,0),MATCH(AC133,'Bieu phi VCX'!$V$7:$Z$7,0)),0)</f>
        <v>0</v>
      </c>
      <c r="AJ133" s="27" t="n">
        <f aca="false">IF(S133="Y",INDEX('Bieu phi VCX'!$AG$8:$AI$31,MATCH(C133,'Bieu phi VCX'!$A$8:$A$33,0),MATCH(VLOOKUP(I133,Parameters!$I$2:$J$4,2),'Bieu phi VCX'!$AG$7:$AI$7,0))-AE133, 0)</f>
        <v>0</v>
      </c>
      <c r="AK133" s="0" t="n">
        <f aca="false">IF(T133="Y",$AK$2,1)</f>
        <v>1</v>
      </c>
      <c r="AL133" s="27" t="n">
        <f aca="false">IF(U133="Y", INDEX('Bieu phi VCX'!$AB$8:$AB$33,MATCH(C133,'Bieu phi VCX'!$A$8:$A$33,0),0),0)</f>
        <v>0</v>
      </c>
      <c r="AM133" s="27" t="n">
        <f aca="false">IF(V133="Y",IF(AB133&lt;120,IF(OR(C133='Bieu phi VCX'!$A$24,C133='Bieu phi VCX'!$A$25,C133='Bieu phi VCX'!$A$27),0.2%,IF(OR(AND(OR(E133="SEDAN",E133="HATCHBACK"),G133&gt;$AM$2),AND(OR(E133="SEDAN",E133="HATCHBACK"),F133="GERMANY")),INDEX('Bieu phi VCX'!$AC$8:$AC$33,MATCH(C133,'Bieu phi VCX'!$A$8:$A$33,0),0),INDEX('Bieu phi VCX'!$AD$8:$AD$33,MATCH(C133,'Bieu phi VCX'!$A$8:$A$33,0),0))),"NA"),0)</f>
        <v>0</v>
      </c>
      <c r="AN133" s="28" t="n">
        <f aca="false">IF(X133="Y",$AN$2,0)</f>
        <v>0</v>
      </c>
      <c r="AO133" s="29" t="n">
        <f aca="false">IF(W133="Y",IF(N133-M133&gt;$AO$2,1.5%*15/365,1.5%*(N133-M133)/365),0)</f>
        <v>0</v>
      </c>
      <c r="AP133" s="30" t="n">
        <f aca="false">IF(N133&lt;=Z133,VLOOKUP(DATEDIF(M133,N133,"m"),Parameters!$L$2:$M$6,2,1),(DATEDIF(M133,N133,"m")+1)/12)</f>
        <v>1</v>
      </c>
      <c r="AQ133" s="31" t="n">
        <f aca="false">(AK133*(SUM(AE133,AF133,AG133,AI133,AJ133,AL133,AM133,AN133)*H133+AH133)+AO133*H133)*AP133</f>
        <v>1900000</v>
      </c>
    </row>
    <row r="134" customFormat="false" ht="15" hidden="false" customHeight="false" outlineLevel="0" collapsed="false">
      <c r="A134" s="20"/>
      <c r="B134" s="20" t="s">
        <v>108</v>
      </c>
      <c r="C134" s="21" t="s">
        <v>123</v>
      </c>
      <c r="D134" s="21" t="s">
        <v>95</v>
      </c>
      <c r="E134" s="21" t="s">
        <v>122</v>
      </c>
      <c r="F134" s="21" t="s">
        <v>97</v>
      </c>
      <c r="G134" s="22" t="n">
        <v>390000000</v>
      </c>
      <c r="H134" s="22" t="n">
        <v>100000000</v>
      </c>
      <c r="I134" s="22" t="n">
        <v>0</v>
      </c>
      <c r="J134" s="0" t="n">
        <v>2020</v>
      </c>
      <c r="K134" s="23" t="n">
        <v>43831</v>
      </c>
      <c r="L134" s="23" t="n">
        <v>43831</v>
      </c>
      <c r="M134" s="23" t="n">
        <v>43831</v>
      </c>
      <c r="N134" s="23" t="n">
        <v>44196</v>
      </c>
      <c r="O134" s="24" t="s">
        <v>98</v>
      </c>
      <c r="P134" s="24" t="s">
        <v>106</v>
      </c>
      <c r="Q134" s="22" t="s">
        <v>99</v>
      </c>
      <c r="R134" s="24" t="s">
        <v>98</v>
      </c>
      <c r="S134" s="24" t="s">
        <v>98</v>
      </c>
      <c r="T134" s="24" t="s">
        <v>98</v>
      </c>
      <c r="U134" s="24" t="s">
        <v>98</v>
      </c>
      <c r="V134" s="24" t="s">
        <v>98</v>
      </c>
      <c r="W134" s="24" t="s">
        <v>98</v>
      </c>
      <c r="X134" s="24" t="s">
        <v>98</v>
      </c>
      <c r="Y134" s="22" t="n">
        <v>500000</v>
      </c>
      <c r="Z134" s="23" t="n">
        <f aca="false">DATE(YEAR(M134)+1,MONTH(M134),DAY(M134))</f>
        <v>44197</v>
      </c>
      <c r="AA134" s="25" t="n">
        <f aca="false">IF(N134&lt;=Z134, VLOOKUP(DATEDIF(M134,N134,"m"),Parameters!$L$2:$M$6,2,1), 0)</f>
        <v>1</v>
      </c>
      <c r="AB134" s="0" t="n">
        <f aca="false">IF(D134="Trong nước", DATEDIF(DATE(YEAR(K134),MONTH(K134),1),DATE(YEAR(L134),MONTH(L134),1),"m"), DATEDIF(DATE(J134,1,1),DATE(YEAR(L134),MONTH(L134),1),"m"))</f>
        <v>0</v>
      </c>
      <c r="AC134" s="0" t="str">
        <f aca="false">VLOOKUP(AB134,Parameters!$A$2:$B$6,2,1)</f>
        <v>&lt;6</v>
      </c>
      <c r="AD134" s="26" t="n">
        <v>1</v>
      </c>
      <c r="AE134" s="27" t="n">
        <f aca="false">IF(G134&lt;=$AE$2,INDEX('Bieu phi VCX'!$D$8:$H$33,MATCH(C134,'Bieu phi VCX'!$A$8:$A$33,0),MATCH(AC134,'Bieu phi VCX'!$D$7:$H$7,)),INDEX('Bieu phi VCX'!$I$8:$M$33,MATCH(C134,'Bieu phi VCX'!$A$8:$A$33,0),MATCH(AC134,'Bieu phi VCX'!$I$7:$M$7,)))</f>
        <v>0.0185</v>
      </c>
      <c r="AF134" s="27" t="n">
        <f aca="false">IF(O134="Y",$AF$2,0)</f>
        <v>0</v>
      </c>
      <c r="AG134" s="27" t="n">
        <f aca="false">IF(P134="Y", INDEX('Bieu phi VCX'!$P$8:$T$31,MATCH(C134,'Bieu phi VCX'!$A$8:$A$33,0),MATCH(AC134,'Bieu phi VCX'!$P$7:$T$7,0)), 0)</f>
        <v>0</v>
      </c>
      <c r="AH134" s="22" t="n">
        <f aca="false">VLOOKUP(Q134,Parameters!$F$2:$G$5,2,0)</f>
        <v>0</v>
      </c>
      <c r="AI134" s="27" t="n">
        <f aca="false">IF(R134="Y", INDEX('Bieu phi VCX'!$V$8:$Z$31,MATCH(C134,'Bieu phi VCX'!$A$8:$A$33,0),MATCH(AC134,'Bieu phi VCX'!$V$7:$Z$7,0)),0)</f>
        <v>0</v>
      </c>
      <c r="AJ134" s="27" t="n">
        <f aca="false">IF(S134="Y",INDEX('Bieu phi VCX'!$AG$8:$AI$31,MATCH(C134,'Bieu phi VCX'!$A$8:$A$33,0),MATCH(VLOOKUP(I134,Parameters!$I$2:$J$4,2),'Bieu phi VCX'!$AG$7:$AI$7,0))-AE134, 0)</f>
        <v>0</v>
      </c>
      <c r="AK134" s="0" t="n">
        <f aca="false">IF(T134="Y",$AK$2,1)</f>
        <v>1</v>
      </c>
      <c r="AL134" s="27" t="n">
        <f aca="false">IF(U134="Y", INDEX('Bieu phi VCX'!$AB$8:$AB$33,MATCH(C134,'Bieu phi VCX'!$A$8:$A$33,0),0),0)</f>
        <v>0</v>
      </c>
      <c r="AM134" s="27" t="n">
        <f aca="false">IF(V134="Y",IF(AB134&lt;120,IF(OR(C134='Bieu phi VCX'!$A$24,C134='Bieu phi VCX'!$A$25,C134='Bieu phi VCX'!$A$27),0.2%,IF(OR(AND(OR(E134="SEDAN",E134="HATCHBACK"),G134&gt;$AM$2),AND(OR(E134="SEDAN",E134="HATCHBACK"),F134="GERMANY")),INDEX('Bieu phi VCX'!$AC$8:$AC$33,MATCH(C134,'Bieu phi VCX'!$A$8:$A$33,0),0),INDEX('Bieu phi VCX'!$AD$8:$AD$33,MATCH(C134,'Bieu phi VCX'!$A$8:$A$33,0),0))),"NA"),0)</f>
        <v>0</v>
      </c>
      <c r="AN134" s="28" t="n">
        <f aca="false">IF(X134="Y",$AN$2,0)</f>
        <v>0</v>
      </c>
      <c r="AO134" s="29" t="n">
        <f aca="false">IF(W134="Y",IF(N134-M134&gt;$AO$2,1.5%*15/365,1.5%*(N134-M134)/365),0)</f>
        <v>0</v>
      </c>
      <c r="AP134" s="30" t="n">
        <f aca="false">IF(N134&lt;=Z134,VLOOKUP(DATEDIF(M134,N134,"m"),Parameters!$L$2:$M$6,2,1),(DATEDIF(M134,N134,"m")+1)/12)</f>
        <v>1</v>
      </c>
      <c r="AQ134" s="31" t="n">
        <f aca="false">(AK134*(SUM(AE134,AF134,AG134,AI134,AJ134,AL134,AM134,AN134)*H134+AH134)+AO134*H134)*AP134</f>
        <v>1850000</v>
      </c>
    </row>
    <row r="135" customFormat="false" ht="15" hidden="false" customHeight="false" outlineLevel="0" collapsed="false">
      <c r="A135" s="20"/>
      <c r="B135" s="20" t="s">
        <v>109</v>
      </c>
      <c r="C135" s="21" t="s">
        <v>123</v>
      </c>
      <c r="D135" s="21" t="s">
        <v>95</v>
      </c>
      <c r="E135" s="21" t="s">
        <v>122</v>
      </c>
      <c r="F135" s="21" t="s">
        <v>97</v>
      </c>
      <c r="G135" s="22" t="n">
        <v>390000000</v>
      </c>
      <c r="H135" s="22" t="n">
        <v>100000000</v>
      </c>
      <c r="I135" s="22" t="n">
        <v>0</v>
      </c>
      <c r="J135" s="0" t="n">
        <v>2020</v>
      </c>
      <c r="K135" s="23" t="n">
        <v>43831</v>
      </c>
      <c r="L135" s="23" t="n">
        <v>43831</v>
      </c>
      <c r="M135" s="23" t="n">
        <v>43831</v>
      </c>
      <c r="N135" s="23" t="n">
        <v>44196</v>
      </c>
      <c r="O135" s="24" t="s">
        <v>98</v>
      </c>
      <c r="P135" s="24" t="s">
        <v>98</v>
      </c>
      <c r="Q135" s="22" t="n">
        <v>9000000</v>
      </c>
      <c r="R135" s="24" t="s">
        <v>98</v>
      </c>
      <c r="S135" s="24" t="s">
        <v>98</v>
      </c>
      <c r="T135" s="24" t="s">
        <v>98</v>
      </c>
      <c r="U135" s="24" t="s">
        <v>98</v>
      </c>
      <c r="V135" s="24" t="s">
        <v>98</v>
      </c>
      <c r="W135" s="24" t="s">
        <v>98</v>
      </c>
      <c r="X135" s="24" t="s">
        <v>98</v>
      </c>
      <c r="Y135" s="22" t="n">
        <v>500000</v>
      </c>
      <c r="Z135" s="23" t="n">
        <f aca="false">DATE(YEAR(M135)+1,MONTH(M135),DAY(M135))</f>
        <v>44197</v>
      </c>
      <c r="AA135" s="25" t="n">
        <f aca="false">IF(N135&lt;=Z135, VLOOKUP(DATEDIF(M135,N135,"m"),Parameters!$L$2:$M$6,2,1), 0)</f>
        <v>1</v>
      </c>
      <c r="AB135" s="0" t="n">
        <f aca="false">IF(D135="Trong nước", DATEDIF(DATE(YEAR(K135),MONTH(K135),1),DATE(YEAR(L135),MONTH(L135),1),"m"), DATEDIF(DATE(J135,1,1),DATE(YEAR(L135),MONTH(L135),1),"m"))</f>
        <v>0</v>
      </c>
      <c r="AC135" s="0" t="str">
        <f aca="false">VLOOKUP(AB135,Parameters!$A$2:$B$6,2,1)</f>
        <v>&lt;6</v>
      </c>
      <c r="AD135" s="26" t="n">
        <v>1</v>
      </c>
      <c r="AE135" s="27" t="n">
        <f aca="false">IF(G135&lt;=$AE$2,INDEX('Bieu phi VCX'!$D$8:$H$33,MATCH(C135,'Bieu phi VCX'!$A$8:$A$33,0),MATCH(AC135,'Bieu phi VCX'!$D$7:$H$7,)),INDEX('Bieu phi VCX'!$I$8:$M$33,MATCH(C135,'Bieu phi VCX'!$A$8:$A$33,0),MATCH(AC135,'Bieu phi VCX'!$I$7:$M$7,)))</f>
        <v>0.0185</v>
      </c>
      <c r="AF135" s="27" t="n">
        <f aca="false">IF(O135="Y",$AF$2,0)</f>
        <v>0</v>
      </c>
      <c r="AG135" s="27" t="n">
        <f aca="false">IF(P135="Y", INDEX('Bieu phi VCX'!$P$8:$T$31,MATCH(C135,'Bieu phi VCX'!$A$8:$A$33,0),MATCH(AC135,'Bieu phi VCX'!$P$7:$T$7,0)), 0)</f>
        <v>0</v>
      </c>
      <c r="AH135" s="22" t="n">
        <f aca="false">VLOOKUP(Q135,Parameters!$F$2:$G$5,2,0)</f>
        <v>1400000</v>
      </c>
      <c r="AI135" s="27" t="n">
        <f aca="false">IF(R135="Y", INDEX('Bieu phi VCX'!$V$8:$Z$31,MATCH(C135,'Bieu phi VCX'!$A$8:$A$33,0),MATCH(AC135,'Bieu phi VCX'!$V$7:$Z$7,0)),0)</f>
        <v>0</v>
      </c>
      <c r="AJ135" s="27" t="n">
        <f aca="false">IF(S135="Y",INDEX('Bieu phi VCX'!$AG$8:$AI$31,MATCH(C135,'Bieu phi VCX'!$A$8:$A$33,0),MATCH(VLOOKUP(I135,Parameters!$I$2:$J$4,2),'Bieu phi VCX'!$AG$7:$AI$7,0))-AE135, 0)</f>
        <v>0</v>
      </c>
      <c r="AK135" s="0" t="n">
        <f aca="false">IF(T135="Y",$AK$2,1)</f>
        <v>1</v>
      </c>
      <c r="AL135" s="27" t="n">
        <f aca="false">IF(U135="Y", INDEX('Bieu phi VCX'!$AB$8:$AB$33,MATCH(C135,'Bieu phi VCX'!$A$8:$A$33,0),0),0)</f>
        <v>0</v>
      </c>
      <c r="AM135" s="27" t="n">
        <f aca="false">IF(V135="Y",IF(AB135&lt;120,IF(OR(C135='Bieu phi VCX'!$A$24,C135='Bieu phi VCX'!$A$25,C135='Bieu phi VCX'!$A$27),0.2%,IF(OR(AND(OR(E135="SEDAN",E135="HATCHBACK"),G135&gt;$AM$2),AND(OR(E135="SEDAN",E135="HATCHBACK"),F135="GERMANY")),INDEX('Bieu phi VCX'!$AC$8:$AC$33,MATCH(C135,'Bieu phi VCX'!$A$8:$A$33,0),0),INDEX('Bieu phi VCX'!$AD$8:$AD$33,MATCH(C135,'Bieu phi VCX'!$A$8:$A$33,0),0))),"NA"),0)</f>
        <v>0</v>
      </c>
      <c r="AN135" s="28" t="n">
        <f aca="false">IF(X135="Y",$AN$2,0)</f>
        <v>0</v>
      </c>
      <c r="AO135" s="29" t="n">
        <f aca="false">IF(W135="Y",IF(N135-M135&gt;$AO$2,1.5%*15/365,1.5%*(N135-M135)/365),0)</f>
        <v>0</v>
      </c>
      <c r="AP135" s="30" t="n">
        <f aca="false">IF(N135&lt;=Z135,VLOOKUP(DATEDIF(M135,N135,"m"),Parameters!$L$2:$M$6,2,1),(DATEDIF(M135,N135,"m")+1)/12)</f>
        <v>1</v>
      </c>
      <c r="AQ135" s="31" t="n">
        <f aca="false">(AK135*(SUM(AE135,AF135,AG135,AI135,AJ135,AL135,AM135,AN135)*H135+AH135)+AO135*H135)*AP135</f>
        <v>3250000</v>
      </c>
    </row>
    <row r="136" customFormat="false" ht="15" hidden="false" customHeight="false" outlineLevel="0" collapsed="false">
      <c r="A136" s="20"/>
      <c r="B136" s="20" t="s">
        <v>110</v>
      </c>
      <c r="C136" s="21" t="s">
        <v>123</v>
      </c>
      <c r="D136" s="21" t="s">
        <v>95</v>
      </c>
      <c r="E136" s="21" t="s">
        <v>122</v>
      </c>
      <c r="F136" s="21" t="s">
        <v>97</v>
      </c>
      <c r="G136" s="22" t="n">
        <v>390000000</v>
      </c>
      <c r="H136" s="22" t="n">
        <v>100000000</v>
      </c>
      <c r="I136" s="22" t="n">
        <v>0</v>
      </c>
      <c r="J136" s="0" t="n">
        <v>2020</v>
      </c>
      <c r="K136" s="23" t="n">
        <v>43831</v>
      </c>
      <c r="L136" s="23" t="n">
        <v>43831</v>
      </c>
      <c r="M136" s="23" t="n">
        <v>43831</v>
      </c>
      <c r="N136" s="23" t="n">
        <v>44196</v>
      </c>
      <c r="O136" s="24" t="s">
        <v>98</v>
      </c>
      <c r="P136" s="24" t="s">
        <v>98</v>
      </c>
      <c r="Q136" s="22" t="s">
        <v>99</v>
      </c>
      <c r="R136" s="24" t="s">
        <v>106</v>
      </c>
      <c r="S136" s="24" t="s">
        <v>98</v>
      </c>
      <c r="T136" s="24" t="s">
        <v>98</v>
      </c>
      <c r="U136" s="24" t="s">
        <v>98</v>
      </c>
      <c r="V136" s="24" t="s">
        <v>98</v>
      </c>
      <c r="W136" s="24" t="s">
        <v>98</v>
      </c>
      <c r="X136" s="24" t="s">
        <v>98</v>
      </c>
      <c r="Y136" s="22" t="n">
        <v>500000</v>
      </c>
      <c r="Z136" s="23" t="n">
        <f aca="false">DATE(YEAR(M136)+1,MONTH(M136),DAY(M136))</f>
        <v>44197</v>
      </c>
      <c r="AA136" s="25" t="n">
        <f aca="false">IF(N136&lt;=Z136, VLOOKUP(DATEDIF(M136,N136,"m"),Parameters!$L$2:$M$6,2,1), 0)</f>
        <v>1</v>
      </c>
      <c r="AB136" s="0" t="n">
        <f aca="false">IF(D136="Trong nước", DATEDIF(DATE(YEAR(K136),MONTH(K136),1),DATE(YEAR(L136),MONTH(L136),1),"m"), DATEDIF(DATE(J136,1,1),DATE(YEAR(L136),MONTH(L136),1),"m"))</f>
        <v>0</v>
      </c>
      <c r="AC136" s="0" t="str">
        <f aca="false">VLOOKUP(AB136,Parameters!$A$2:$B$6,2,1)</f>
        <v>&lt;6</v>
      </c>
      <c r="AD136" s="26" t="n">
        <v>1</v>
      </c>
      <c r="AE136" s="27" t="n">
        <f aca="false">IF(G136&lt;=$AE$2,INDEX('Bieu phi VCX'!$D$8:$H$33,MATCH(C136,'Bieu phi VCX'!$A$8:$A$33,0),MATCH(AC136,'Bieu phi VCX'!$D$7:$H$7,)),INDEX('Bieu phi VCX'!$I$8:$M$33,MATCH(C136,'Bieu phi VCX'!$A$8:$A$33,0),MATCH(AC136,'Bieu phi VCX'!$I$7:$M$7,)))</f>
        <v>0.0185</v>
      </c>
      <c r="AF136" s="27" t="n">
        <f aca="false">IF(O136="Y",$AF$2,0)</f>
        <v>0</v>
      </c>
      <c r="AG136" s="27" t="n">
        <f aca="false">IF(P136="Y", INDEX('Bieu phi VCX'!$P$8:$T$31,MATCH(C136,'Bieu phi VCX'!$A$8:$A$33,0),MATCH(AC136,'Bieu phi VCX'!$P$7:$T$7,0)), 0)</f>
        <v>0</v>
      </c>
      <c r="AH136" s="22" t="n">
        <f aca="false">VLOOKUP(Q136,Parameters!$F$2:$G$5,2,0)</f>
        <v>0</v>
      </c>
      <c r="AI136" s="27" t="n">
        <f aca="false">IF(R136="Y", INDEX('Bieu phi VCX'!$V$8:$Z$31,MATCH(C136,'Bieu phi VCX'!$A$8:$A$33,0),MATCH(AC136,'Bieu phi VCX'!$V$7:$Z$7,0)),0)</f>
        <v>0.001</v>
      </c>
      <c r="AJ136" s="27" t="n">
        <f aca="false">IF(S136="Y",INDEX('Bieu phi VCX'!$AG$8:$AI$31,MATCH(C136,'Bieu phi VCX'!$A$8:$A$33,0),MATCH(VLOOKUP(I136,Parameters!$I$2:$J$4,2),'Bieu phi VCX'!$AG$7:$AI$7,0))-AE136, 0)</f>
        <v>0</v>
      </c>
      <c r="AK136" s="0" t="n">
        <f aca="false">IF(T136="Y",$AK$2,1)</f>
        <v>1</v>
      </c>
      <c r="AL136" s="27" t="n">
        <f aca="false">IF(U136="Y", INDEX('Bieu phi VCX'!$AB$8:$AB$33,MATCH(C136,'Bieu phi VCX'!$A$8:$A$33,0),0),0)</f>
        <v>0</v>
      </c>
      <c r="AM136" s="27" t="n">
        <f aca="false">IF(V136="Y",IF(AB136&lt;120,IF(OR(C136='Bieu phi VCX'!$A$24,C136='Bieu phi VCX'!$A$25,C136='Bieu phi VCX'!$A$27),0.2%,IF(OR(AND(OR(E136="SEDAN",E136="HATCHBACK"),G136&gt;$AM$2),AND(OR(E136="SEDAN",E136="HATCHBACK"),F136="GERMANY")),INDEX('Bieu phi VCX'!$AC$8:$AC$33,MATCH(C136,'Bieu phi VCX'!$A$8:$A$33,0),0),INDEX('Bieu phi VCX'!$AD$8:$AD$33,MATCH(C136,'Bieu phi VCX'!$A$8:$A$33,0),0))),"NA"),0)</f>
        <v>0</v>
      </c>
      <c r="AN136" s="28" t="n">
        <f aca="false">IF(X136="Y",$AN$2,0)</f>
        <v>0</v>
      </c>
      <c r="AO136" s="29" t="n">
        <f aca="false">IF(W136="Y",IF(N136-M136&gt;$AO$2,1.5%*15/365,1.5%*(N136-M136)/365),0)</f>
        <v>0</v>
      </c>
      <c r="AP136" s="30" t="n">
        <f aca="false">IF(N136&lt;=Z136,VLOOKUP(DATEDIF(M136,N136,"m"),Parameters!$L$2:$M$6,2,1),(DATEDIF(M136,N136,"m")+1)/12)</f>
        <v>1</v>
      </c>
      <c r="AQ136" s="31" t="n">
        <f aca="false">(AK136*(SUM(AE136,AF136,AG136,AI136,AJ136,AL136,AM136,AN136)*H136+AH136)+AO136*H136)*AP136</f>
        <v>1950000</v>
      </c>
    </row>
    <row r="137" customFormat="false" ht="15" hidden="false" customHeight="false" outlineLevel="0" collapsed="false">
      <c r="A137" s="20"/>
      <c r="B137" s="20" t="s">
        <v>111</v>
      </c>
      <c r="C137" s="21" t="s">
        <v>123</v>
      </c>
      <c r="D137" s="21" t="s">
        <v>95</v>
      </c>
      <c r="E137" s="21" t="s">
        <v>122</v>
      </c>
      <c r="F137" s="21" t="s">
        <v>97</v>
      </c>
      <c r="G137" s="22" t="n">
        <v>390000000</v>
      </c>
      <c r="H137" s="22" t="n">
        <v>100000000</v>
      </c>
      <c r="I137" s="22" t="n">
        <v>0</v>
      </c>
      <c r="J137" s="0" t="n">
        <v>2020</v>
      </c>
      <c r="K137" s="23" t="n">
        <v>43831</v>
      </c>
      <c r="L137" s="23" t="n">
        <v>43831</v>
      </c>
      <c r="M137" s="23" t="n">
        <v>43831</v>
      </c>
      <c r="N137" s="23" t="n">
        <v>44196</v>
      </c>
      <c r="O137" s="24" t="s">
        <v>98</v>
      </c>
      <c r="P137" s="24" t="s">
        <v>98</v>
      </c>
      <c r="Q137" s="22" t="s">
        <v>99</v>
      </c>
      <c r="R137" s="24" t="s">
        <v>98</v>
      </c>
      <c r="S137" s="24" t="s">
        <v>106</v>
      </c>
      <c r="T137" s="24" t="s">
        <v>98</v>
      </c>
      <c r="U137" s="24" t="s">
        <v>98</v>
      </c>
      <c r="V137" s="24" t="s">
        <v>98</v>
      </c>
      <c r="W137" s="24" t="s">
        <v>98</v>
      </c>
      <c r="X137" s="24" t="s">
        <v>98</v>
      </c>
      <c r="Y137" s="22" t="n">
        <v>500000</v>
      </c>
      <c r="Z137" s="23" t="n">
        <f aca="false">DATE(YEAR(M137)+1,MONTH(M137),DAY(M137))</f>
        <v>44197</v>
      </c>
      <c r="AA137" s="25" t="n">
        <f aca="false">IF(N137&lt;=Z137, VLOOKUP(DATEDIF(M137,N137,"m"),Parameters!$L$2:$M$6,2,1), 0)</f>
        <v>1</v>
      </c>
      <c r="AB137" s="0" t="n">
        <f aca="false">IF(D137="Trong nước", DATEDIF(DATE(YEAR(K137),MONTH(K137),1),DATE(YEAR(L137),MONTH(L137),1),"m"), DATEDIF(DATE(J137,1,1),DATE(YEAR(L137),MONTH(L137),1),"m"))</f>
        <v>0</v>
      </c>
      <c r="AC137" s="0" t="str">
        <f aca="false">VLOOKUP(AB137,Parameters!$A$2:$B$6,2,1)</f>
        <v>&lt;6</v>
      </c>
      <c r="AD137" s="26" t="n">
        <v>1</v>
      </c>
      <c r="AE137" s="27" t="n">
        <f aca="false">IF(G137&lt;=$AE$2,INDEX('Bieu phi VCX'!$D$8:$H$33,MATCH(C137,'Bieu phi VCX'!$A$8:$A$33,0),MATCH(AC137,'Bieu phi VCX'!$D$7:$H$7,)),INDEX('Bieu phi VCX'!$I$8:$M$33,MATCH(C137,'Bieu phi VCX'!$A$8:$A$33,0),MATCH(AC137,'Bieu phi VCX'!$I$7:$M$7,)))</f>
        <v>0.0185</v>
      </c>
      <c r="AF137" s="27" t="n">
        <f aca="false">IF(O137="Y",$AF$2,0)</f>
        <v>0</v>
      </c>
      <c r="AG137" s="27" t="n">
        <f aca="false">IF(P137="Y", INDEX('Bieu phi VCX'!$P$8:$T$31,MATCH(C137,'Bieu phi VCX'!$A$8:$A$33,0),MATCH(AC137,'Bieu phi VCX'!$P$7:$T$7,0)), 0)</f>
        <v>0</v>
      </c>
      <c r="AH137" s="22" t="n">
        <f aca="false">VLOOKUP(Q137,Parameters!$F$2:$G$5,2,0)</f>
        <v>0</v>
      </c>
      <c r="AI137" s="27" t="n">
        <f aca="false">IF(R137="Y", INDEX('Bieu phi VCX'!$V$8:$Z$31,MATCH(C137,'Bieu phi VCX'!$A$8:$A$33,0),MATCH(AC137,'Bieu phi VCX'!$V$7:$Z$7,0)),0)</f>
        <v>0</v>
      </c>
      <c r="AJ137" s="27" t="n">
        <f aca="false">IF(S137="Y",INDEX('Bieu phi VCX'!$AG$8:$AI$31,MATCH(C137,'Bieu phi VCX'!$A$8:$A$33,0),MATCH(VLOOKUP(I137,Parameters!$I$2:$J$4,2),'Bieu phi VCX'!$AG$7:$AI$7,0))-AE137, 0)</f>
        <v>0.0315</v>
      </c>
      <c r="AK137" s="0" t="n">
        <f aca="false">IF(T137="Y",$AK$2,1)</f>
        <v>1</v>
      </c>
      <c r="AL137" s="27" t="n">
        <f aca="false">IF(U137="Y", INDEX('Bieu phi VCX'!$AB$8:$AB$33,MATCH(C137,'Bieu phi VCX'!$A$8:$A$33,0),0),0)</f>
        <v>0</v>
      </c>
      <c r="AM137" s="27" t="n">
        <f aca="false">IF(V137="Y",IF(AB137&lt;120,IF(OR(C137='Bieu phi VCX'!$A$24,C137='Bieu phi VCX'!$A$25,C137='Bieu phi VCX'!$A$27),0.2%,IF(OR(AND(OR(E137="SEDAN",E137="HATCHBACK"),G137&gt;$AM$2),AND(OR(E137="SEDAN",E137="HATCHBACK"),F137="GERMANY")),INDEX('Bieu phi VCX'!$AC$8:$AC$33,MATCH(C137,'Bieu phi VCX'!$A$8:$A$33,0),0),INDEX('Bieu phi VCX'!$AD$8:$AD$33,MATCH(C137,'Bieu phi VCX'!$A$8:$A$33,0),0))),"NA"),0)</f>
        <v>0</v>
      </c>
      <c r="AN137" s="28" t="n">
        <f aca="false">IF(X137="Y",$AN$2,0)</f>
        <v>0</v>
      </c>
      <c r="AO137" s="29" t="n">
        <f aca="false">IF(W137="Y",IF(N137-M137&gt;$AO$2,1.5%*15/365,1.5%*(N137-M137)/365),0)</f>
        <v>0</v>
      </c>
      <c r="AP137" s="30" t="n">
        <f aca="false">IF(N137&lt;=Z137,VLOOKUP(DATEDIF(M137,N137,"m"),Parameters!$L$2:$M$6,2,1),(DATEDIF(M137,N137,"m")+1)/12)</f>
        <v>1</v>
      </c>
      <c r="AQ137" s="31" t="n">
        <f aca="false">(AK137*(SUM(AE137,AF137,AG137,AI137,AJ137,AL137,AM137,AN137)*H137+AH137)+AO137*H137)*AP137</f>
        <v>5000000</v>
      </c>
    </row>
    <row r="138" customFormat="false" ht="15" hidden="false" customHeight="false" outlineLevel="0" collapsed="false">
      <c r="A138" s="20"/>
      <c r="B138" s="20" t="s">
        <v>112</v>
      </c>
      <c r="C138" s="21" t="s">
        <v>123</v>
      </c>
      <c r="D138" s="21" t="s">
        <v>95</v>
      </c>
      <c r="E138" s="21" t="s">
        <v>122</v>
      </c>
      <c r="F138" s="21" t="s">
        <v>97</v>
      </c>
      <c r="G138" s="22" t="n">
        <v>390000000</v>
      </c>
      <c r="H138" s="22" t="n">
        <v>100000000</v>
      </c>
      <c r="I138" s="22" t="n">
        <v>0</v>
      </c>
      <c r="J138" s="0" t="n">
        <v>2020</v>
      </c>
      <c r="K138" s="23" t="n">
        <v>43831</v>
      </c>
      <c r="L138" s="23" t="n">
        <v>43831</v>
      </c>
      <c r="M138" s="23" t="n">
        <v>43831</v>
      </c>
      <c r="N138" s="23" t="n">
        <v>44196</v>
      </c>
      <c r="O138" s="24" t="s">
        <v>98</v>
      </c>
      <c r="P138" s="24" t="s">
        <v>98</v>
      </c>
      <c r="Q138" s="22" t="s">
        <v>99</v>
      </c>
      <c r="R138" s="24" t="s">
        <v>98</v>
      </c>
      <c r="S138" s="24" t="s">
        <v>98</v>
      </c>
      <c r="T138" s="24" t="s">
        <v>106</v>
      </c>
      <c r="U138" s="24" t="s">
        <v>98</v>
      </c>
      <c r="V138" s="24" t="s">
        <v>98</v>
      </c>
      <c r="W138" s="24" t="s">
        <v>98</v>
      </c>
      <c r="X138" s="24" t="s">
        <v>98</v>
      </c>
      <c r="Y138" s="22" t="n">
        <v>500000</v>
      </c>
      <c r="Z138" s="23" t="n">
        <f aca="false">DATE(YEAR(M138)+1,MONTH(M138),DAY(M138))</f>
        <v>44197</v>
      </c>
      <c r="AA138" s="25" t="n">
        <f aca="false">IF(N138&lt;=Z138, VLOOKUP(DATEDIF(M138,N138,"m"),Parameters!$L$2:$M$6,2,1), 0)</f>
        <v>1</v>
      </c>
      <c r="AB138" s="0" t="n">
        <f aca="false">IF(D138="Trong nước", DATEDIF(DATE(YEAR(K138),MONTH(K138),1),DATE(YEAR(L138),MONTH(L138),1),"m"), DATEDIF(DATE(J138,1,1),DATE(YEAR(L138),MONTH(L138),1),"m"))</f>
        <v>0</v>
      </c>
      <c r="AC138" s="0" t="str">
        <f aca="false">VLOOKUP(AB138,Parameters!$A$2:$B$6,2,1)</f>
        <v>&lt;6</v>
      </c>
      <c r="AD138" s="26" t="n">
        <v>1</v>
      </c>
      <c r="AE138" s="27" t="n">
        <f aca="false">IF(G138&lt;=$AE$2,INDEX('Bieu phi VCX'!$D$8:$H$33,MATCH(C138,'Bieu phi VCX'!$A$8:$A$33,0),MATCH(AC138,'Bieu phi VCX'!$D$7:$H$7,)),INDEX('Bieu phi VCX'!$I$8:$M$33,MATCH(C138,'Bieu phi VCX'!$A$8:$A$33,0),MATCH(AC138,'Bieu phi VCX'!$I$7:$M$7,)))</f>
        <v>0.0185</v>
      </c>
      <c r="AF138" s="27" t="n">
        <f aca="false">IF(O138="Y",$AF$2,0)</f>
        <v>0</v>
      </c>
      <c r="AG138" s="27" t="n">
        <f aca="false">IF(P138="Y", INDEX('Bieu phi VCX'!$P$8:$T$31,MATCH(C138,'Bieu phi VCX'!$A$8:$A$33,0),MATCH(AC138,'Bieu phi VCX'!$P$7:$T$7,0)), 0)</f>
        <v>0</v>
      </c>
      <c r="AH138" s="22" t="n">
        <f aca="false">VLOOKUP(Q138,Parameters!$F$2:$G$5,2,0)</f>
        <v>0</v>
      </c>
      <c r="AI138" s="27" t="n">
        <f aca="false">IF(R138="Y", INDEX('Bieu phi VCX'!$V$8:$Z$31,MATCH(C138,'Bieu phi VCX'!$A$8:$A$33,0),MATCH(AC138,'Bieu phi VCX'!$V$7:$Z$7,0)),0)</f>
        <v>0</v>
      </c>
      <c r="AJ138" s="27" t="n">
        <f aca="false">IF(S138="Y",INDEX('Bieu phi VCX'!$AG$8:$AI$31,MATCH(C138,'Bieu phi VCX'!$A$8:$A$33,0),MATCH(VLOOKUP(I138,Parameters!$I$2:$J$4,2),'Bieu phi VCX'!$AG$7:$AI$7,0))-AE138, 0)</f>
        <v>0</v>
      </c>
      <c r="AK138" s="0" t="n">
        <f aca="false">IF(T138="Y",$AK$2,1)</f>
        <v>1.5</v>
      </c>
      <c r="AL138" s="27" t="n">
        <f aca="false">IF(U138="Y", INDEX('Bieu phi VCX'!$AB$8:$AB$33,MATCH(C138,'Bieu phi VCX'!$A$8:$A$33,0),0),0)</f>
        <v>0</v>
      </c>
      <c r="AM138" s="27" t="n">
        <f aca="false">IF(V138="Y",IF(AB138&lt;120,IF(OR(C138='Bieu phi VCX'!$A$24,C138='Bieu phi VCX'!$A$25,C138='Bieu phi VCX'!$A$27),0.2%,IF(OR(AND(OR(E138="SEDAN",E138="HATCHBACK"),G138&gt;$AM$2),AND(OR(E138="SEDAN",E138="HATCHBACK"),F138="GERMANY")),INDEX('Bieu phi VCX'!$AC$8:$AC$33,MATCH(C138,'Bieu phi VCX'!$A$8:$A$33,0),0),INDEX('Bieu phi VCX'!$AD$8:$AD$33,MATCH(C138,'Bieu phi VCX'!$A$8:$A$33,0),0))),"NA"),0)</f>
        <v>0</v>
      </c>
      <c r="AN138" s="28" t="n">
        <f aca="false">IF(X138="Y",$AN$2,0)</f>
        <v>0</v>
      </c>
      <c r="AO138" s="29" t="n">
        <f aca="false">IF(W138="Y",IF(N138-M138&gt;$AO$2,1.5%*15/365,1.5%*(N138-M138)/365),0)</f>
        <v>0</v>
      </c>
      <c r="AP138" s="30" t="n">
        <f aca="false">IF(N138&lt;=Z138,VLOOKUP(DATEDIF(M138,N138,"m"),Parameters!$L$2:$M$6,2,1),(DATEDIF(M138,N138,"m")+1)/12)</f>
        <v>1</v>
      </c>
      <c r="AQ138" s="31" t="n">
        <f aca="false">(AK138*(SUM(AE138,AF138,AG138,AI138,AJ138,AL138,AM138,AN138)*H138+AH138)+AO138*H138)*AP138</f>
        <v>2775000</v>
      </c>
    </row>
    <row r="139" customFormat="false" ht="15" hidden="false" customHeight="false" outlineLevel="0" collapsed="false">
      <c r="A139" s="20"/>
      <c r="B139" s="20" t="s">
        <v>113</v>
      </c>
      <c r="C139" s="21" t="s">
        <v>123</v>
      </c>
      <c r="D139" s="21" t="s">
        <v>95</v>
      </c>
      <c r="E139" s="21" t="s">
        <v>122</v>
      </c>
      <c r="F139" s="21" t="s">
        <v>97</v>
      </c>
      <c r="G139" s="22" t="n">
        <v>390000000</v>
      </c>
      <c r="H139" s="22" t="n">
        <v>100000000</v>
      </c>
      <c r="I139" s="22" t="n">
        <v>0</v>
      </c>
      <c r="J139" s="0" t="n">
        <v>2020</v>
      </c>
      <c r="K139" s="23" t="n">
        <v>43831</v>
      </c>
      <c r="L139" s="23" t="n">
        <v>43831</v>
      </c>
      <c r="M139" s="23" t="n">
        <v>43831</v>
      </c>
      <c r="N139" s="23" t="n">
        <v>44196</v>
      </c>
      <c r="O139" s="24" t="s">
        <v>98</v>
      </c>
      <c r="P139" s="24" t="s">
        <v>98</v>
      </c>
      <c r="Q139" s="22" t="s">
        <v>99</v>
      </c>
      <c r="R139" s="24" t="s">
        <v>98</v>
      </c>
      <c r="S139" s="24" t="s">
        <v>98</v>
      </c>
      <c r="T139" s="24" t="s">
        <v>98</v>
      </c>
      <c r="U139" s="24" t="s">
        <v>106</v>
      </c>
      <c r="V139" s="24" t="s">
        <v>98</v>
      </c>
      <c r="W139" s="24" t="s">
        <v>98</v>
      </c>
      <c r="X139" s="24" t="s">
        <v>98</v>
      </c>
      <c r="Y139" s="22" t="n">
        <v>500000</v>
      </c>
      <c r="Z139" s="23" t="n">
        <f aca="false">DATE(YEAR(M139)+1,MONTH(M139),DAY(M139))</f>
        <v>44197</v>
      </c>
      <c r="AA139" s="25" t="n">
        <f aca="false">IF(N139&lt;=Z139, VLOOKUP(DATEDIF(M139,N139,"m"),Parameters!$L$2:$M$6,2,1), 0)</f>
        <v>1</v>
      </c>
      <c r="AB139" s="0" t="n">
        <f aca="false">IF(D139="Trong nước", DATEDIF(DATE(YEAR(K139),MONTH(K139),1),DATE(YEAR(L139),MONTH(L139),1),"m"), DATEDIF(DATE(J139,1,1),DATE(YEAR(L139),MONTH(L139),1),"m"))</f>
        <v>0</v>
      </c>
      <c r="AC139" s="0" t="str">
        <f aca="false">VLOOKUP(AB139,Parameters!$A$2:$B$6,2,1)</f>
        <v>&lt;6</v>
      </c>
      <c r="AD139" s="26" t="n">
        <v>1</v>
      </c>
      <c r="AE139" s="27" t="n">
        <f aca="false">IF(G139&lt;=$AE$2,INDEX('Bieu phi VCX'!$D$8:$H$33,MATCH(C139,'Bieu phi VCX'!$A$8:$A$33,0),MATCH(AC139,'Bieu phi VCX'!$D$7:$H$7,)),INDEX('Bieu phi VCX'!$I$8:$M$33,MATCH(C139,'Bieu phi VCX'!$A$8:$A$33,0),MATCH(AC139,'Bieu phi VCX'!$I$7:$M$7,)))</f>
        <v>0.0185</v>
      </c>
      <c r="AF139" s="27" t="n">
        <f aca="false">IF(O139="Y",$AF$2,0)</f>
        <v>0</v>
      </c>
      <c r="AG139" s="27" t="n">
        <f aca="false">IF(P139="Y", INDEX('Bieu phi VCX'!$P$8:$T$31,MATCH(C139,'Bieu phi VCX'!$A$8:$A$33,0),MATCH(AC139,'Bieu phi VCX'!$P$7:$T$7,0)), 0)</f>
        <v>0</v>
      </c>
      <c r="AH139" s="22" t="n">
        <f aca="false">VLOOKUP(Q139,Parameters!$F$2:$G$5,2,0)</f>
        <v>0</v>
      </c>
      <c r="AI139" s="27" t="n">
        <f aca="false">IF(R139="Y", INDEX('Bieu phi VCX'!$V$8:$Z$31,MATCH(C139,'Bieu phi VCX'!$A$8:$A$33,0),MATCH(AC139,'Bieu phi VCX'!$V$7:$Z$7,0)),0)</f>
        <v>0</v>
      </c>
      <c r="AJ139" s="27" t="n">
        <f aca="false">IF(S139="Y",INDEX('Bieu phi VCX'!$AG$8:$AI$31,MATCH(C139,'Bieu phi VCX'!$A$8:$A$33,0),MATCH(VLOOKUP(I139,Parameters!$I$2:$J$4,2),'Bieu phi VCX'!$AG$7:$AI$7,0))-AE139, 0)</f>
        <v>0</v>
      </c>
      <c r="AK139" s="0" t="n">
        <f aca="false">IF(T139="Y",$AK$2,1)</f>
        <v>1</v>
      </c>
      <c r="AL139" s="27" t="n">
        <f aca="false">IF(U139="Y", INDEX('Bieu phi VCX'!$AB$8:$AB$33,MATCH(C139,'Bieu phi VCX'!$A$8:$A$33,0),0),0)</f>
        <v>0.0025</v>
      </c>
      <c r="AM139" s="27" t="n">
        <f aca="false">IF(V139="Y",IF(AB139&lt;120,IF(OR(C139='Bieu phi VCX'!$A$24,C139='Bieu phi VCX'!$A$25,C139='Bieu phi VCX'!$A$27),0.2%,IF(OR(AND(OR(E139="SEDAN",E139="HATCHBACK"),G139&gt;$AM$2),AND(OR(E139="SEDAN",E139="HATCHBACK"),F139="GERMANY")),INDEX('Bieu phi VCX'!$AC$8:$AC$33,MATCH(C139,'Bieu phi VCX'!$A$8:$A$33,0),0),INDEX('Bieu phi VCX'!$AD$8:$AD$33,MATCH(C139,'Bieu phi VCX'!$A$8:$A$33,0),0))),"NA"),0)</f>
        <v>0</v>
      </c>
      <c r="AN139" s="28" t="n">
        <f aca="false">IF(X139="Y",$AN$2,0)</f>
        <v>0</v>
      </c>
      <c r="AO139" s="29" t="n">
        <f aca="false">IF(W139="Y",IF(N139-M139&gt;$AO$2,1.5%*15/365,1.5%*(N139-M139)/365),0)</f>
        <v>0</v>
      </c>
      <c r="AP139" s="30" t="n">
        <f aca="false">IF(N139&lt;=Z139,VLOOKUP(DATEDIF(M139,N139,"m"),Parameters!$L$2:$M$6,2,1),(DATEDIF(M139,N139,"m")+1)/12)</f>
        <v>1</v>
      </c>
      <c r="AQ139" s="31" t="n">
        <f aca="false">(AK139*(SUM(AE139,AF139,AG139,AI139,AJ139,AL139,AM139,AN139)*H139+AH139)+AO139*H139)*AP139</f>
        <v>2100000</v>
      </c>
    </row>
    <row r="140" customFormat="false" ht="15" hidden="false" customHeight="false" outlineLevel="0" collapsed="false">
      <c r="A140" s="20"/>
      <c r="B140" s="20" t="s">
        <v>114</v>
      </c>
      <c r="C140" s="21" t="s">
        <v>123</v>
      </c>
      <c r="D140" s="21" t="s">
        <v>95</v>
      </c>
      <c r="E140" s="21" t="s">
        <v>122</v>
      </c>
      <c r="F140" s="21" t="s">
        <v>97</v>
      </c>
      <c r="G140" s="22" t="n">
        <v>390000000</v>
      </c>
      <c r="H140" s="22" t="n">
        <v>100000000</v>
      </c>
      <c r="I140" s="22" t="n">
        <v>0</v>
      </c>
      <c r="J140" s="0" t="n">
        <v>2020</v>
      </c>
      <c r="K140" s="23" t="n">
        <v>43831</v>
      </c>
      <c r="L140" s="23" t="n">
        <v>43831</v>
      </c>
      <c r="M140" s="23" t="n">
        <v>43831</v>
      </c>
      <c r="N140" s="23" t="n">
        <v>44196</v>
      </c>
      <c r="O140" s="24" t="s">
        <v>98</v>
      </c>
      <c r="P140" s="24" t="s">
        <v>98</v>
      </c>
      <c r="Q140" s="22" t="s">
        <v>99</v>
      </c>
      <c r="R140" s="24" t="s">
        <v>98</v>
      </c>
      <c r="S140" s="24" t="s">
        <v>98</v>
      </c>
      <c r="T140" s="24" t="s">
        <v>98</v>
      </c>
      <c r="U140" s="24" t="s">
        <v>98</v>
      </c>
      <c r="V140" s="24" t="s">
        <v>106</v>
      </c>
      <c r="W140" s="24" t="s">
        <v>98</v>
      </c>
      <c r="X140" s="24" t="s">
        <v>98</v>
      </c>
      <c r="Y140" s="22" t="n">
        <v>500000</v>
      </c>
      <c r="Z140" s="23" t="n">
        <f aca="false">DATE(YEAR(M140)+1,MONTH(M140),DAY(M140))</f>
        <v>44197</v>
      </c>
      <c r="AA140" s="25" t="n">
        <f aca="false">IF(N140&lt;=Z140, VLOOKUP(DATEDIF(M140,N140,"m"),Parameters!$L$2:$M$6,2,1), 0)</f>
        <v>1</v>
      </c>
      <c r="AB140" s="0" t="n">
        <f aca="false">IF(D140="Trong nước", DATEDIF(DATE(YEAR(K140),MONTH(K140),1),DATE(YEAR(L140),MONTH(L140),1),"m"), DATEDIF(DATE(J140,1,1),DATE(YEAR(L140),MONTH(L140),1),"m"))</f>
        <v>0</v>
      </c>
      <c r="AC140" s="0" t="str">
        <f aca="false">VLOOKUP(AB140,Parameters!$A$2:$B$6,2,1)</f>
        <v>&lt;6</v>
      </c>
      <c r="AD140" s="26" t="n">
        <v>1</v>
      </c>
      <c r="AE140" s="27" t="n">
        <f aca="false">IF(G140&lt;=$AE$2,INDEX('Bieu phi VCX'!$D$8:$H$33,MATCH(C140,'Bieu phi VCX'!$A$8:$A$33,0),MATCH(AC140,'Bieu phi VCX'!$D$7:$H$7,)),INDEX('Bieu phi VCX'!$I$8:$M$33,MATCH(C140,'Bieu phi VCX'!$A$8:$A$33,0),MATCH(AC140,'Bieu phi VCX'!$I$7:$M$7,)))</f>
        <v>0.0185</v>
      </c>
      <c r="AF140" s="27" t="n">
        <f aca="false">IF(O140="Y",$AF$2,0)</f>
        <v>0</v>
      </c>
      <c r="AG140" s="27" t="n">
        <f aca="false">IF(P140="Y", INDEX('Bieu phi VCX'!$P$8:$T$31,MATCH(C140,'Bieu phi VCX'!$A$8:$A$33,0),MATCH(AC140,'Bieu phi VCX'!$P$7:$T$7,0)), 0)</f>
        <v>0</v>
      </c>
      <c r="AH140" s="22" t="n">
        <f aca="false">VLOOKUP(Q140,Parameters!$F$2:$G$5,2,0)</f>
        <v>0</v>
      </c>
      <c r="AI140" s="27" t="n">
        <f aca="false">IF(R140="Y", INDEX('Bieu phi VCX'!$V$8:$Z$31,MATCH(C140,'Bieu phi VCX'!$A$8:$A$33,0),MATCH(AC140,'Bieu phi VCX'!$V$7:$Z$7,0)),0)</f>
        <v>0</v>
      </c>
      <c r="AJ140" s="27" t="n">
        <f aca="false">IF(S140="Y",INDEX('Bieu phi VCX'!$AG$8:$AI$31,MATCH(C140,'Bieu phi VCX'!$A$8:$A$33,0),MATCH(VLOOKUP(I140,Parameters!$I$2:$J$4,2),'Bieu phi VCX'!$AG$7:$AI$7,0))-AE140, 0)</f>
        <v>0</v>
      </c>
      <c r="AK140" s="0" t="n">
        <f aca="false">IF(T140="Y",$AK$2,1)</f>
        <v>1</v>
      </c>
      <c r="AL140" s="27" t="n">
        <f aca="false">IF(U140="Y", INDEX('Bieu phi VCX'!$AB$8:$AB$33,MATCH(C140,'Bieu phi VCX'!$A$8:$A$33,0),0),0)</f>
        <v>0</v>
      </c>
      <c r="AM140" s="27" t="n">
        <f aca="false">IF(V140="Y",IF(AB140&lt;120,IF(OR(C140='Bieu phi VCX'!$A$24,C140='Bieu phi VCX'!$A$25,C140='Bieu phi VCX'!$A$27),0.2%,IF(OR(AND(OR(E140="SEDAN",E140="HATCHBACK"),G140&gt;$AM$2),AND(OR(E140="SEDAN",E140="HATCHBACK"),F140="GERMANY")),INDEX('Bieu phi VCX'!$AC$8:$AC$33,MATCH(C140,'Bieu phi VCX'!$A$8:$A$33,0),0),INDEX('Bieu phi VCX'!$AD$8:$AD$33,MATCH(C140,'Bieu phi VCX'!$A$8:$A$33,0),0))),"NA"),0)</f>
        <v>0.0005</v>
      </c>
      <c r="AN140" s="28" t="n">
        <f aca="false">IF(X140="Y",$AN$2,0)</f>
        <v>0</v>
      </c>
      <c r="AO140" s="29" t="n">
        <f aca="false">IF(W140="Y",IF(N140-M140&gt;$AO$2,1.5%*15/365,1.5%*(N140-M140)/365),0)</f>
        <v>0</v>
      </c>
      <c r="AP140" s="30" t="n">
        <f aca="false">IF(N140&lt;=Z140,VLOOKUP(DATEDIF(M140,N140,"m"),Parameters!$L$2:$M$6,2,1),(DATEDIF(M140,N140,"m")+1)/12)</f>
        <v>1</v>
      </c>
      <c r="AQ140" s="31" t="n">
        <f aca="false">(AK140*(SUM(AE140,AF140,AG140,AI140,AJ140,AL140,AM140,AN140)*H140+AH140)+AO140*H140)*AP140</f>
        <v>1900000</v>
      </c>
    </row>
    <row r="141" customFormat="false" ht="15" hidden="false" customHeight="false" outlineLevel="0" collapsed="false">
      <c r="A141" s="20"/>
      <c r="B141" s="20" t="s">
        <v>115</v>
      </c>
      <c r="C141" s="21" t="s">
        <v>123</v>
      </c>
      <c r="D141" s="21" t="s">
        <v>95</v>
      </c>
      <c r="E141" s="21" t="s">
        <v>122</v>
      </c>
      <c r="F141" s="21" t="s">
        <v>97</v>
      </c>
      <c r="G141" s="22" t="n">
        <v>390000000</v>
      </c>
      <c r="H141" s="22" t="n">
        <v>100000000</v>
      </c>
      <c r="I141" s="22" t="n">
        <v>0</v>
      </c>
      <c r="J141" s="0" t="n">
        <v>2020</v>
      </c>
      <c r="K141" s="23" t="n">
        <v>43831</v>
      </c>
      <c r="L141" s="23" t="n">
        <v>43831</v>
      </c>
      <c r="M141" s="23" t="n">
        <v>43831</v>
      </c>
      <c r="N141" s="23" t="n">
        <v>44196</v>
      </c>
      <c r="O141" s="24" t="s">
        <v>98</v>
      </c>
      <c r="P141" s="24" t="s">
        <v>98</v>
      </c>
      <c r="Q141" s="22" t="s">
        <v>99</v>
      </c>
      <c r="R141" s="24" t="s">
        <v>98</v>
      </c>
      <c r="S141" s="24" t="s">
        <v>98</v>
      </c>
      <c r="T141" s="24" t="s">
        <v>98</v>
      </c>
      <c r="U141" s="24" t="s">
        <v>98</v>
      </c>
      <c r="V141" s="24" t="s">
        <v>98</v>
      </c>
      <c r="W141" s="24" t="s">
        <v>106</v>
      </c>
      <c r="X141" s="24" t="s">
        <v>98</v>
      </c>
      <c r="Y141" s="22" t="n">
        <v>500000</v>
      </c>
      <c r="Z141" s="23" t="n">
        <f aca="false">DATE(YEAR(M141)+1,MONTH(M141),DAY(M141))</f>
        <v>44197</v>
      </c>
      <c r="AA141" s="25" t="n">
        <f aca="false">IF(N141&lt;=Z141, VLOOKUP(DATEDIF(M141,N141,"m"),Parameters!$L$2:$M$6,2,1), 0)</f>
        <v>1</v>
      </c>
      <c r="AB141" s="0" t="n">
        <f aca="false">IF(D141="Trong nước", DATEDIF(DATE(YEAR(K141),MONTH(K141),1),DATE(YEAR(L141),MONTH(L141),1),"m"), DATEDIF(DATE(J141,1,1),DATE(YEAR(L141),MONTH(L141),1),"m"))</f>
        <v>0</v>
      </c>
      <c r="AC141" s="0" t="str">
        <f aca="false">VLOOKUP(AB141,Parameters!$A$2:$B$6,2,1)</f>
        <v>&lt;6</v>
      </c>
      <c r="AD141" s="26" t="n">
        <v>1</v>
      </c>
      <c r="AE141" s="27" t="n">
        <f aca="false">IF(G141&lt;=$AE$2,INDEX('Bieu phi VCX'!$D$8:$H$33,MATCH(C141,'Bieu phi VCX'!$A$8:$A$33,0),MATCH(AC141,'Bieu phi VCX'!$D$7:$H$7,)),INDEX('Bieu phi VCX'!$I$8:$M$33,MATCH(C141,'Bieu phi VCX'!$A$8:$A$33,0),MATCH(AC141,'Bieu phi VCX'!$I$7:$M$7,)))</f>
        <v>0.0185</v>
      </c>
      <c r="AF141" s="27" t="n">
        <f aca="false">IF(O141="Y",$AF$2,0)</f>
        <v>0</v>
      </c>
      <c r="AG141" s="27" t="n">
        <f aca="false">IF(P141="Y", INDEX('Bieu phi VCX'!$P$8:$T$31,MATCH(C141,'Bieu phi VCX'!$A$8:$A$33,0),MATCH(AC141,'Bieu phi VCX'!$P$7:$T$7,0)), 0)</f>
        <v>0</v>
      </c>
      <c r="AH141" s="22" t="n">
        <f aca="false">VLOOKUP(Q141,Parameters!$F$2:$G$5,2,0)</f>
        <v>0</v>
      </c>
      <c r="AI141" s="27" t="n">
        <f aca="false">IF(R141="Y", INDEX('Bieu phi VCX'!$V$8:$Z$31,MATCH(C141,'Bieu phi VCX'!$A$8:$A$33,0),MATCH(AC141,'Bieu phi VCX'!$V$7:$Z$7,0)),0)</f>
        <v>0</v>
      </c>
      <c r="AJ141" s="27" t="n">
        <f aca="false">IF(S141="Y",INDEX('Bieu phi VCX'!$AG$8:$AI$31,MATCH(C141,'Bieu phi VCX'!$A$8:$A$33,0),MATCH(VLOOKUP(I141,Parameters!$I$2:$J$4,2),'Bieu phi VCX'!$AG$7:$AI$7,0))-AE141, 0)</f>
        <v>0</v>
      </c>
      <c r="AK141" s="0" t="n">
        <f aca="false">IF(T141="Y",$AK$2,1)</f>
        <v>1</v>
      </c>
      <c r="AL141" s="27" t="n">
        <f aca="false">IF(U141="Y", INDEX('Bieu phi VCX'!$AB$8:$AB$33,MATCH(C141,'Bieu phi VCX'!$A$8:$A$33,0),0),0)</f>
        <v>0</v>
      </c>
      <c r="AM141" s="27" t="n">
        <f aca="false">IF(V141="Y",IF(AB141&lt;120,IF(OR(C141='Bieu phi VCX'!$A$24,C141='Bieu phi VCX'!$A$25,C141='Bieu phi VCX'!$A$27),0.2%,IF(OR(AND(OR(E141="SEDAN",E141="HATCHBACK"),G141&gt;$AM$2),AND(OR(E141="SEDAN",E141="HATCHBACK"),F141="GERMANY")),INDEX('Bieu phi VCX'!$AC$8:$AC$33,MATCH(C141,'Bieu phi VCX'!$A$8:$A$33,0),0),INDEX('Bieu phi VCX'!$AD$8:$AD$33,MATCH(C141,'Bieu phi VCX'!$A$8:$A$33,0),0))),"NA"),0)</f>
        <v>0</v>
      </c>
      <c r="AN141" s="28" t="n">
        <f aca="false">IF(X141="Y",$AN$2,0)</f>
        <v>0</v>
      </c>
      <c r="AO141" s="29" t="n">
        <f aca="false">IF(W141="Y",IF(N141-M141&gt;$AO$2,1.5%*15/365,1.5%*(N141-M141)/365),0)</f>
        <v>0.000616438356164384</v>
      </c>
      <c r="AP141" s="30" t="n">
        <f aca="false">IF(N141&lt;=Z141,VLOOKUP(DATEDIF(M141,N141,"m"),Parameters!$L$2:$M$6,2,1),(DATEDIF(M141,N141,"m")+1)/12)</f>
        <v>1</v>
      </c>
      <c r="AQ141" s="31" t="n">
        <f aca="false">(AK141*(SUM(AE141,AF141,AG141,AI141,AJ141,AL141,AM141,AN141)*H141+AH141)+AO141*H141)*AP141</f>
        <v>1911643.83561644</v>
      </c>
    </row>
    <row r="142" customFormat="false" ht="15" hidden="false" customHeight="false" outlineLevel="0" collapsed="false">
      <c r="A142" s="20"/>
      <c r="B142" s="20" t="s">
        <v>116</v>
      </c>
      <c r="C142" s="21" t="s">
        <v>123</v>
      </c>
      <c r="D142" s="21" t="s">
        <v>95</v>
      </c>
      <c r="E142" s="21" t="s">
        <v>122</v>
      </c>
      <c r="F142" s="21" t="s">
        <v>97</v>
      </c>
      <c r="G142" s="22" t="n">
        <v>390000000</v>
      </c>
      <c r="H142" s="22" t="n">
        <v>100000000</v>
      </c>
      <c r="I142" s="22" t="n">
        <v>0</v>
      </c>
      <c r="J142" s="0" t="n">
        <v>2020</v>
      </c>
      <c r="K142" s="23" t="n">
        <v>43831</v>
      </c>
      <c r="L142" s="23" t="n">
        <v>43831</v>
      </c>
      <c r="M142" s="23" t="n">
        <v>43831</v>
      </c>
      <c r="N142" s="23" t="n">
        <v>44196</v>
      </c>
      <c r="O142" s="24" t="s">
        <v>98</v>
      </c>
      <c r="P142" s="24" t="s">
        <v>98</v>
      </c>
      <c r="Q142" s="22" t="s">
        <v>99</v>
      </c>
      <c r="R142" s="24" t="s">
        <v>98</v>
      </c>
      <c r="S142" s="24" t="s">
        <v>98</v>
      </c>
      <c r="T142" s="24" t="s">
        <v>98</v>
      </c>
      <c r="U142" s="24" t="s">
        <v>98</v>
      </c>
      <c r="V142" s="24" t="s">
        <v>98</v>
      </c>
      <c r="W142" s="24" t="s">
        <v>98</v>
      </c>
      <c r="X142" s="24" t="s">
        <v>106</v>
      </c>
      <c r="Y142" s="22" t="n">
        <v>500000</v>
      </c>
      <c r="Z142" s="23" t="n">
        <f aca="false">DATE(YEAR(M142)+1,MONTH(M142),DAY(M142))</f>
        <v>44197</v>
      </c>
      <c r="AA142" s="25" t="n">
        <f aca="false">IF(N142&lt;=Z142, VLOOKUP(DATEDIF(M142,N142,"m"),Parameters!$L$2:$M$6,2,1), 0)</f>
        <v>1</v>
      </c>
      <c r="AB142" s="0" t="n">
        <f aca="false">IF(D142="Trong nước", DATEDIF(DATE(YEAR(K142),MONTH(K142),1),DATE(YEAR(L142),MONTH(L142),1),"m"), DATEDIF(DATE(J142,1,1),DATE(YEAR(L142),MONTH(L142),1),"m"))</f>
        <v>0</v>
      </c>
      <c r="AC142" s="0" t="str">
        <f aca="false">VLOOKUP(AB142,Parameters!$A$2:$B$6,2,1)</f>
        <v>&lt;6</v>
      </c>
      <c r="AD142" s="26" t="n">
        <v>1</v>
      </c>
      <c r="AE142" s="27" t="n">
        <f aca="false">IF(G142&lt;=$AE$2,INDEX('Bieu phi VCX'!$D$8:$H$33,MATCH(C142,'Bieu phi VCX'!$A$8:$A$33,0),MATCH(AC142,'Bieu phi VCX'!$D$7:$H$7,)),INDEX('Bieu phi VCX'!$I$8:$M$33,MATCH(C142,'Bieu phi VCX'!$A$8:$A$33,0),MATCH(AC142,'Bieu phi VCX'!$I$7:$M$7,)))</f>
        <v>0.0185</v>
      </c>
      <c r="AF142" s="27" t="n">
        <f aca="false">IF(O142="Y",$AF$2,0)</f>
        <v>0</v>
      </c>
      <c r="AG142" s="27" t="n">
        <f aca="false">IF(P142="Y", INDEX('Bieu phi VCX'!$P$8:$T$31,MATCH(C142,'Bieu phi VCX'!$A$8:$A$33,0),MATCH(AC142,'Bieu phi VCX'!$P$7:$T$7,0)), 0)</f>
        <v>0</v>
      </c>
      <c r="AH142" s="22" t="n">
        <f aca="false">VLOOKUP(Q142,Parameters!$F$2:$G$5,2,0)</f>
        <v>0</v>
      </c>
      <c r="AI142" s="27" t="n">
        <f aca="false">IF(R142="Y", INDEX('Bieu phi VCX'!$V$8:$Z$31,MATCH(C142,'Bieu phi VCX'!$A$8:$A$33,0),MATCH(AC142,'Bieu phi VCX'!$V$7:$Z$7,0)),0)</f>
        <v>0</v>
      </c>
      <c r="AJ142" s="27" t="n">
        <f aca="false">IF(S142="Y",INDEX('Bieu phi VCX'!$AG$8:$AI$31,MATCH(C142,'Bieu phi VCX'!$A$8:$A$33,0),MATCH(VLOOKUP(I142,Parameters!$I$2:$J$4,2),'Bieu phi VCX'!$AG$7:$AI$7,0))-AE142, 0)</f>
        <v>0</v>
      </c>
      <c r="AK142" s="0" t="n">
        <f aca="false">IF(T142="Y",$AK$2,1)</f>
        <v>1</v>
      </c>
      <c r="AL142" s="27" t="n">
        <f aca="false">IF(U142="Y", INDEX('Bieu phi VCX'!$AB$8:$AB$33,MATCH(C142,'Bieu phi VCX'!$A$8:$A$33,0),0),0)</f>
        <v>0</v>
      </c>
      <c r="AM142" s="27" t="n">
        <f aca="false">IF(V142="Y",IF(AB142&lt;120,IF(OR(C142='Bieu phi VCX'!$A$24,C142='Bieu phi VCX'!$A$25,C142='Bieu phi VCX'!$A$27),0.2%,IF(OR(AND(OR(E142="SEDAN",E142="HATCHBACK"),G142&gt;$AM$2),AND(OR(E142="SEDAN",E142="HATCHBACK"),F142="GERMANY")),INDEX('Bieu phi VCX'!$AC$8:$AC$33,MATCH(C142,'Bieu phi VCX'!$A$8:$A$33,0),0),INDEX('Bieu phi VCX'!$AD$8:$AD$33,MATCH(C142,'Bieu phi VCX'!$A$8:$A$33,0),0))),"NA"),0)</f>
        <v>0</v>
      </c>
      <c r="AN142" s="28" t="n">
        <f aca="false">IF(X142="Y",$AN$2,0)</f>
        <v>0.003</v>
      </c>
      <c r="AO142" s="29" t="n">
        <f aca="false">IF(W142="Y",IF(N142-M142&gt;$AO$2,1.5%*15/365,1.5%*(N142-M142)/365),0)</f>
        <v>0</v>
      </c>
      <c r="AP142" s="30" t="n">
        <f aca="false">IF(N142&lt;=Z142,VLOOKUP(DATEDIF(M142,N142,"m"),Parameters!$L$2:$M$6,2,1),(DATEDIF(M142,N142,"m")+1)/12)</f>
        <v>1</v>
      </c>
      <c r="AQ142" s="31" t="n">
        <f aca="false">(AK142*(SUM(AE142,AF142,AG142,AI142,AJ142,AL142,AM142,AN142)*H142+AH142)+AO142*H142)*AP142</f>
        <v>2150000</v>
      </c>
    </row>
    <row r="143" customFormat="false" ht="15" hidden="false" customHeight="false" outlineLevel="0" collapsed="false">
      <c r="A143" s="20" t="s">
        <v>117</v>
      </c>
      <c r="B143" s="20" t="s">
        <v>105</v>
      </c>
      <c r="C143" s="21" t="s">
        <v>123</v>
      </c>
      <c r="D143" s="21" t="s">
        <v>95</v>
      </c>
      <c r="E143" s="21" t="s">
        <v>122</v>
      </c>
      <c r="F143" s="21" t="s">
        <v>97</v>
      </c>
      <c r="G143" s="22" t="n">
        <v>400000000</v>
      </c>
      <c r="H143" s="22" t="n">
        <v>400000000</v>
      </c>
      <c r="I143" s="22" t="n">
        <v>0</v>
      </c>
      <c r="J143" s="0" t="n">
        <v>2020</v>
      </c>
      <c r="K143" s="23" t="n">
        <v>43831</v>
      </c>
      <c r="L143" s="23" t="n">
        <v>43831</v>
      </c>
      <c r="M143" s="23" t="n">
        <v>43831</v>
      </c>
      <c r="N143" s="23" t="n">
        <v>44196</v>
      </c>
      <c r="O143" s="24" t="s">
        <v>106</v>
      </c>
      <c r="P143" s="24" t="s">
        <v>106</v>
      </c>
      <c r="Q143" s="22" t="n">
        <v>9000000</v>
      </c>
      <c r="R143" s="24" t="s">
        <v>106</v>
      </c>
      <c r="S143" s="24" t="s">
        <v>106</v>
      </c>
      <c r="T143" s="24" t="s">
        <v>106</v>
      </c>
      <c r="U143" s="24" t="s">
        <v>106</v>
      </c>
      <c r="V143" s="24" t="s">
        <v>106</v>
      </c>
      <c r="W143" s="24" t="s">
        <v>106</v>
      </c>
      <c r="X143" s="24" t="s">
        <v>106</v>
      </c>
      <c r="Y143" s="22" t="n">
        <v>500000</v>
      </c>
      <c r="Z143" s="23" t="n">
        <f aca="false">DATE(YEAR(M143)+1,MONTH(M143),DAY(M143))</f>
        <v>44197</v>
      </c>
      <c r="AA143" s="25" t="n">
        <f aca="false">IF(N143&lt;=Z143, VLOOKUP(DATEDIF(M143,N143,"m"),Parameters!$L$2:$M$6,2,1), 0)</f>
        <v>1</v>
      </c>
      <c r="AB143" s="0" t="n">
        <f aca="false">IF(D143="Trong nước", DATEDIF(DATE(YEAR(K143),MONTH(K143),1),DATE(YEAR(L143),MONTH(L143),1),"m"), DATEDIF(DATE(J143,1,1),DATE(YEAR(L143),MONTH(L143),1),"m"))</f>
        <v>0</v>
      </c>
      <c r="AC143" s="0" t="str">
        <f aca="false">VLOOKUP(AB143,Parameters!$A$2:$B$6,2,1)</f>
        <v>&lt;6</v>
      </c>
      <c r="AD143" s="26" t="n">
        <v>1</v>
      </c>
      <c r="AE143" s="27" t="n">
        <f aca="false">IF(G143&lt;=$AE$2,INDEX('Bieu phi VCX'!$D$8:$H$33,MATCH(C143,'Bieu phi VCX'!$A$8:$A$33,0),MATCH(AC143,'Bieu phi VCX'!$D$7:$H$7,)),INDEX('Bieu phi VCX'!$I$8:$M$33,MATCH(C143,'Bieu phi VCX'!$A$8:$A$33,0),MATCH(AC143,'Bieu phi VCX'!$I$7:$M$7,)))</f>
        <v>0.0185</v>
      </c>
      <c r="AF143" s="27" t="n">
        <f aca="false">IF(O143="Y",$AF$2,0)</f>
        <v>0.0005</v>
      </c>
      <c r="AG143" s="27" t="n">
        <f aca="false">IF(P143="Y", INDEX('Bieu phi VCX'!$P$8:$T$31,MATCH(C143,'Bieu phi VCX'!$A$8:$A$33,0),MATCH(AC143,'Bieu phi VCX'!$P$7:$T$7,0)), 0)</f>
        <v>0</v>
      </c>
      <c r="AH143" s="22" t="n">
        <f aca="false">VLOOKUP(Q143,Parameters!$F$2:$G$5,2,0)</f>
        <v>1400000</v>
      </c>
      <c r="AI143" s="27" t="n">
        <f aca="false">IF(R143="Y", INDEX('Bieu phi VCX'!$V$8:$Z$31,MATCH(C143,'Bieu phi VCX'!$A$8:$A$33,0),MATCH(AC143,'Bieu phi VCX'!$V$7:$Z$7,0)),0)</f>
        <v>0.001</v>
      </c>
      <c r="AJ143" s="27" t="n">
        <f aca="false">IF(S143="Y",INDEX('Bieu phi VCX'!$AG$8:$AI$31,MATCH(C143,'Bieu phi VCX'!$A$8:$A$33,0),MATCH(VLOOKUP(I143,Parameters!$I$2:$J$4,2),'Bieu phi VCX'!$AG$7:$AI$7,0))-AE143, 0)</f>
        <v>0.0315</v>
      </c>
      <c r="AK143" s="0" t="n">
        <f aca="false">IF(T143="Y",$AK$2,1)</f>
        <v>1.5</v>
      </c>
      <c r="AL143" s="27" t="n">
        <f aca="false">IF(U143="Y", INDEX('Bieu phi VCX'!$AB$8:$AB$33,MATCH(C143,'Bieu phi VCX'!$A$8:$A$33,0),0),0)</f>
        <v>0.0025</v>
      </c>
      <c r="AM143" s="27" t="n">
        <f aca="false">IF(V143="Y",IF(AB143&lt;120,IF(OR(C143='Bieu phi VCX'!$A$24,C143='Bieu phi VCX'!$A$25,C143='Bieu phi VCX'!$A$27),0.2%,IF(OR(AND(OR(E143="SEDAN",E143="HATCHBACK"),G143&gt;$AM$2),AND(OR(E143="SEDAN",E143="HATCHBACK"),F143="GERMANY")),INDEX('Bieu phi VCX'!$AC$8:$AC$33,MATCH(C143,'Bieu phi VCX'!$A$8:$A$33,0),0),INDEX('Bieu phi VCX'!$AD$8:$AD$33,MATCH(C143,'Bieu phi VCX'!$A$8:$A$33,0),0))),"NA"),0)</f>
        <v>0.0005</v>
      </c>
      <c r="AN143" s="28" t="n">
        <f aca="false">IF(X143="Y",$AN$2,0)</f>
        <v>0.003</v>
      </c>
      <c r="AO143" s="29" t="n">
        <f aca="false">IF(W143="Y",IF(N143-M143&gt;$AO$2,1.5%*15/365,1.5%*(N143-M143)/365),0)</f>
        <v>0.000616438356164384</v>
      </c>
      <c r="AP143" s="30" t="n">
        <f aca="false">IF(N143&lt;=Z143,VLOOKUP(DATEDIF(M143,N143,"m"),Parameters!$L$2:$M$6,2,1),(DATEDIF(M143,N143,"m")+1)/12)</f>
        <v>1</v>
      </c>
      <c r="AQ143" s="31" t="n">
        <f aca="false">(AK143*(SUM(AE143,AF143,AG143,AI143,AJ143,AL143,AM143,AN143)*H143+AH143)+AO143*H143)*AP143</f>
        <v>36846575.3424658</v>
      </c>
    </row>
    <row r="144" customFormat="false" ht="15" hidden="false" customHeight="false" outlineLevel="0" collapsed="false">
      <c r="A144" s="20"/>
      <c r="B144" s="20" t="s">
        <v>107</v>
      </c>
      <c r="C144" s="21" t="s">
        <v>123</v>
      </c>
      <c r="D144" s="21" t="s">
        <v>95</v>
      </c>
      <c r="E144" s="21" t="s">
        <v>122</v>
      </c>
      <c r="F144" s="21" t="s">
        <v>97</v>
      </c>
      <c r="G144" s="22" t="n">
        <v>400000000</v>
      </c>
      <c r="H144" s="22" t="n">
        <v>400000000</v>
      </c>
      <c r="I144" s="22" t="n">
        <v>0</v>
      </c>
      <c r="J144" s="0" t="n">
        <v>2020</v>
      </c>
      <c r="K144" s="23" t="n">
        <v>43831</v>
      </c>
      <c r="L144" s="23" t="n">
        <v>43831</v>
      </c>
      <c r="M144" s="23" t="n">
        <v>43831</v>
      </c>
      <c r="N144" s="23" t="n">
        <v>44196</v>
      </c>
      <c r="O144" s="24" t="s">
        <v>106</v>
      </c>
      <c r="P144" s="24" t="s">
        <v>98</v>
      </c>
      <c r="Q144" s="22" t="s">
        <v>99</v>
      </c>
      <c r="R144" s="24" t="s">
        <v>98</v>
      </c>
      <c r="S144" s="24" t="s">
        <v>98</v>
      </c>
      <c r="T144" s="24" t="s">
        <v>98</v>
      </c>
      <c r="U144" s="24" t="s">
        <v>98</v>
      </c>
      <c r="V144" s="24" t="s">
        <v>98</v>
      </c>
      <c r="W144" s="24" t="s">
        <v>98</v>
      </c>
      <c r="X144" s="24" t="s">
        <v>98</v>
      </c>
      <c r="Y144" s="22" t="n">
        <v>500000</v>
      </c>
      <c r="Z144" s="23" t="n">
        <f aca="false">DATE(YEAR(M144)+1,MONTH(M144),DAY(M144))</f>
        <v>44197</v>
      </c>
      <c r="AA144" s="25" t="n">
        <f aca="false">IF(N144&lt;=Z144, VLOOKUP(DATEDIF(M144,N144,"m"),Parameters!$L$2:$M$6,2,1), 0)</f>
        <v>1</v>
      </c>
      <c r="AB144" s="0" t="n">
        <f aca="false">IF(D144="Trong nước", DATEDIF(DATE(YEAR(K144),MONTH(K144),1),DATE(YEAR(L144),MONTH(L144),1),"m"), DATEDIF(DATE(J144,1,1),DATE(YEAR(L144),MONTH(L144),1),"m"))</f>
        <v>0</v>
      </c>
      <c r="AC144" s="0" t="str">
        <f aca="false">VLOOKUP(AB144,Parameters!$A$2:$B$6,2,1)</f>
        <v>&lt;6</v>
      </c>
      <c r="AD144" s="26" t="n">
        <v>1</v>
      </c>
      <c r="AE144" s="27" t="n">
        <f aca="false">IF(G144&lt;=$AE$2,INDEX('Bieu phi VCX'!$D$8:$H$33,MATCH(C144,'Bieu phi VCX'!$A$8:$A$33,0),MATCH(AC144,'Bieu phi VCX'!$D$7:$H$7,)),INDEX('Bieu phi VCX'!$I$8:$M$33,MATCH(C144,'Bieu phi VCX'!$A$8:$A$33,0),MATCH(AC144,'Bieu phi VCX'!$I$7:$M$7,)))</f>
        <v>0.0185</v>
      </c>
      <c r="AF144" s="27" t="n">
        <f aca="false">IF(O144="Y",$AF$2,0)</f>
        <v>0.0005</v>
      </c>
      <c r="AG144" s="27" t="n">
        <f aca="false">IF(P144="Y", INDEX('Bieu phi VCX'!$P$8:$T$31,MATCH(C144,'Bieu phi VCX'!$A$8:$A$33,0),MATCH(AC144,'Bieu phi VCX'!$P$7:$T$7,0)), 0)</f>
        <v>0</v>
      </c>
      <c r="AH144" s="22" t="n">
        <f aca="false">VLOOKUP(Q144,Parameters!$F$2:$G$5,2,0)</f>
        <v>0</v>
      </c>
      <c r="AI144" s="27" t="n">
        <f aca="false">IF(R144="Y", INDEX('Bieu phi VCX'!$V$8:$Z$31,MATCH(C144,'Bieu phi VCX'!$A$8:$A$33,0),MATCH(AC144,'Bieu phi VCX'!$V$7:$Z$7,0)),0)</f>
        <v>0</v>
      </c>
      <c r="AJ144" s="27" t="n">
        <f aca="false">IF(S144="Y",INDEX('Bieu phi VCX'!$AG$8:$AI$31,MATCH(C144,'Bieu phi VCX'!$A$8:$A$33,0),MATCH(VLOOKUP(I144,Parameters!$I$2:$J$4,2),'Bieu phi VCX'!$AG$7:$AI$7,0))-AE144, 0)</f>
        <v>0</v>
      </c>
      <c r="AK144" s="0" t="n">
        <f aca="false">IF(T144="Y",$AK$2,1)</f>
        <v>1</v>
      </c>
      <c r="AL144" s="27" t="n">
        <f aca="false">IF(U144="Y", INDEX('Bieu phi VCX'!$AB$8:$AB$33,MATCH(C144,'Bieu phi VCX'!$A$8:$A$33,0),0),0)</f>
        <v>0</v>
      </c>
      <c r="AM144" s="27" t="n">
        <f aca="false">IF(V144="Y",IF(AB144&lt;120,IF(OR(C144='Bieu phi VCX'!$A$24,C144='Bieu phi VCX'!$A$25,C144='Bieu phi VCX'!$A$27),0.2%,IF(OR(AND(OR(E144="SEDAN",E144="HATCHBACK"),G144&gt;$AM$2),AND(OR(E144="SEDAN",E144="HATCHBACK"),F144="GERMANY")),INDEX('Bieu phi VCX'!$AC$8:$AC$33,MATCH(C144,'Bieu phi VCX'!$A$8:$A$33,0),0),INDEX('Bieu phi VCX'!$AD$8:$AD$33,MATCH(C144,'Bieu phi VCX'!$A$8:$A$33,0),0))),"NA"),0)</f>
        <v>0</v>
      </c>
      <c r="AN144" s="28" t="n">
        <f aca="false">IF(X144="Y",$AN$2,0)</f>
        <v>0</v>
      </c>
      <c r="AO144" s="29" t="n">
        <f aca="false">IF(W144="Y",IF(N144-M144&gt;$AO$2,1.5%*15/365,1.5%*(N144-M144)/365),0)</f>
        <v>0</v>
      </c>
      <c r="AP144" s="30" t="n">
        <f aca="false">IF(N144&lt;=Z144,VLOOKUP(DATEDIF(M144,N144,"m"),Parameters!$L$2:$M$6,2,1),(DATEDIF(M144,N144,"m")+1)/12)</f>
        <v>1</v>
      </c>
      <c r="AQ144" s="31" t="n">
        <f aca="false">(AK144*(SUM(AE144,AF144,AG144,AI144,AJ144,AL144,AM144,AN144)*H144+AH144)+AO144*H144)*AP144</f>
        <v>7600000</v>
      </c>
    </row>
    <row r="145" customFormat="false" ht="15" hidden="false" customHeight="false" outlineLevel="0" collapsed="false">
      <c r="A145" s="20"/>
      <c r="B145" s="20" t="s">
        <v>108</v>
      </c>
      <c r="C145" s="21" t="s">
        <v>123</v>
      </c>
      <c r="D145" s="21" t="s">
        <v>95</v>
      </c>
      <c r="E145" s="21" t="s">
        <v>122</v>
      </c>
      <c r="F145" s="21" t="s">
        <v>97</v>
      </c>
      <c r="G145" s="22" t="n">
        <v>400000000</v>
      </c>
      <c r="H145" s="22" t="n">
        <v>400000000</v>
      </c>
      <c r="I145" s="22" t="n">
        <v>0</v>
      </c>
      <c r="J145" s="0" t="n">
        <v>2020</v>
      </c>
      <c r="K145" s="23" t="n">
        <v>43831</v>
      </c>
      <c r="L145" s="23" t="n">
        <v>43831</v>
      </c>
      <c r="M145" s="23" t="n">
        <v>43831</v>
      </c>
      <c r="N145" s="23" t="n">
        <v>44196</v>
      </c>
      <c r="O145" s="24" t="s">
        <v>98</v>
      </c>
      <c r="P145" s="24" t="s">
        <v>106</v>
      </c>
      <c r="Q145" s="22" t="s">
        <v>99</v>
      </c>
      <c r="R145" s="24" t="s">
        <v>98</v>
      </c>
      <c r="S145" s="24" t="s">
        <v>98</v>
      </c>
      <c r="T145" s="24" t="s">
        <v>98</v>
      </c>
      <c r="U145" s="24" t="s">
        <v>98</v>
      </c>
      <c r="V145" s="24" t="s">
        <v>98</v>
      </c>
      <c r="W145" s="24" t="s">
        <v>98</v>
      </c>
      <c r="X145" s="24" t="s">
        <v>98</v>
      </c>
      <c r="Y145" s="22" t="n">
        <v>500000</v>
      </c>
      <c r="Z145" s="23" t="n">
        <f aca="false">DATE(YEAR(M145)+1,MONTH(M145),DAY(M145))</f>
        <v>44197</v>
      </c>
      <c r="AA145" s="25" t="n">
        <f aca="false">IF(N145&lt;=Z145, VLOOKUP(DATEDIF(M145,N145,"m"),Parameters!$L$2:$M$6,2,1), 0)</f>
        <v>1</v>
      </c>
      <c r="AB145" s="0" t="n">
        <f aca="false">IF(D145="Trong nước", DATEDIF(DATE(YEAR(K145),MONTH(K145),1),DATE(YEAR(L145),MONTH(L145),1),"m"), DATEDIF(DATE(J145,1,1),DATE(YEAR(L145),MONTH(L145),1),"m"))</f>
        <v>0</v>
      </c>
      <c r="AC145" s="0" t="str">
        <f aca="false">VLOOKUP(AB145,Parameters!$A$2:$B$6,2,1)</f>
        <v>&lt;6</v>
      </c>
      <c r="AD145" s="26" t="n">
        <v>1</v>
      </c>
      <c r="AE145" s="27" t="n">
        <f aca="false">IF(G145&lt;=$AE$2,INDEX('Bieu phi VCX'!$D$8:$H$33,MATCH(C145,'Bieu phi VCX'!$A$8:$A$33,0),MATCH(AC145,'Bieu phi VCX'!$D$7:$H$7,)),INDEX('Bieu phi VCX'!$I$8:$M$33,MATCH(C145,'Bieu phi VCX'!$A$8:$A$33,0),MATCH(AC145,'Bieu phi VCX'!$I$7:$M$7,)))</f>
        <v>0.0185</v>
      </c>
      <c r="AF145" s="27" t="n">
        <f aca="false">IF(O145="Y",$AF$2,0)</f>
        <v>0</v>
      </c>
      <c r="AG145" s="27" t="n">
        <f aca="false">IF(P145="Y", INDEX('Bieu phi VCX'!$P$8:$T$31,MATCH(C145,'Bieu phi VCX'!$A$8:$A$33,0),MATCH(AC145,'Bieu phi VCX'!$P$7:$T$7,0)), 0)</f>
        <v>0</v>
      </c>
      <c r="AH145" s="22" t="n">
        <f aca="false">VLOOKUP(Q145,Parameters!$F$2:$G$5,2,0)</f>
        <v>0</v>
      </c>
      <c r="AI145" s="27" t="n">
        <f aca="false">IF(R145="Y", INDEX('Bieu phi VCX'!$V$8:$Z$31,MATCH(C145,'Bieu phi VCX'!$A$8:$A$33,0),MATCH(AC145,'Bieu phi VCX'!$V$7:$Z$7,0)),0)</f>
        <v>0</v>
      </c>
      <c r="AJ145" s="27" t="n">
        <f aca="false">IF(S145="Y",INDEX('Bieu phi VCX'!$AG$8:$AI$31,MATCH(C145,'Bieu phi VCX'!$A$8:$A$33,0),MATCH(VLOOKUP(I145,Parameters!$I$2:$J$4,2),'Bieu phi VCX'!$AG$7:$AI$7,0))-AE145, 0)</f>
        <v>0</v>
      </c>
      <c r="AK145" s="0" t="n">
        <f aca="false">IF(T145="Y",$AK$2,1)</f>
        <v>1</v>
      </c>
      <c r="AL145" s="27" t="n">
        <f aca="false">IF(U145="Y", INDEX('Bieu phi VCX'!$AB$8:$AB$33,MATCH(C145,'Bieu phi VCX'!$A$8:$A$33,0),0),0)</f>
        <v>0</v>
      </c>
      <c r="AM145" s="27" t="n">
        <f aca="false">IF(V145="Y",IF(AB145&lt;120,IF(OR(C145='Bieu phi VCX'!$A$24,C145='Bieu phi VCX'!$A$25,C145='Bieu phi VCX'!$A$27),0.2%,IF(OR(AND(OR(E145="SEDAN",E145="HATCHBACK"),G145&gt;$AM$2),AND(OR(E145="SEDAN",E145="HATCHBACK"),F145="GERMANY")),INDEX('Bieu phi VCX'!$AC$8:$AC$33,MATCH(C145,'Bieu phi VCX'!$A$8:$A$33,0),0),INDEX('Bieu phi VCX'!$AD$8:$AD$33,MATCH(C145,'Bieu phi VCX'!$A$8:$A$33,0),0))),"NA"),0)</f>
        <v>0</v>
      </c>
      <c r="AN145" s="28" t="n">
        <f aca="false">IF(X145="Y",$AN$2,0)</f>
        <v>0</v>
      </c>
      <c r="AO145" s="29" t="n">
        <f aca="false">IF(W145="Y",IF(N145-M145&gt;$AO$2,1.5%*15/365,1.5%*(N145-M145)/365),0)</f>
        <v>0</v>
      </c>
      <c r="AP145" s="30" t="n">
        <f aca="false">IF(N145&lt;=Z145,VLOOKUP(DATEDIF(M145,N145,"m"),Parameters!$L$2:$M$6,2,1),(DATEDIF(M145,N145,"m")+1)/12)</f>
        <v>1</v>
      </c>
      <c r="AQ145" s="31" t="n">
        <f aca="false">(AK145*(SUM(AE145,AF145,AG145,AI145,AJ145,AL145,AM145,AN145)*H145+AH145)+AO145*H145)*AP145</f>
        <v>7400000</v>
      </c>
    </row>
    <row r="146" customFormat="false" ht="15" hidden="false" customHeight="false" outlineLevel="0" collapsed="false">
      <c r="A146" s="20"/>
      <c r="B146" s="20" t="s">
        <v>109</v>
      </c>
      <c r="C146" s="21" t="s">
        <v>123</v>
      </c>
      <c r="D146" s="21" t="s">
        <v>95</v>
      </c>
      <c r="E146" s="21" t="s">
        <v>122</v>
      </c>
      <c r="F146" s="21" t="s">
        <v>97</v>
      </c>
      <c r="G146" s="22" t="n">
        <v>400000000</v>
      </c>
      <c r="H146" s="22" t="n">
        <v>400000000</v>
      </c>
      <c r="I146" s="22" t="n">
        <v>0</v>
      </c>
      <c r="J146" s="0" t="n">
        <v>2020</v>
      </c>
      <c r="K146" s="23" t="n">
        <v>43831</v>
      </c>
      <c r="L146" s="23" t="n">
        <v>43831</v>
      </c>
      <c r="M146" s="23" t="n">
        <v>43831</v>
      </c>
      <c r="N146" s="23" t="n">
        <v>44196</v>
      </c>
      <c r="O146" s="24" t="s">
        <v>98</v>
      </c>
      <c r="P146" s="24" t="s">
        <v>98</v>
      </c>
      <c r="Q146" s="22" t="n">
        <v>9000000</v>
      </c>
      <c r="R146" s="24" t="s">
        <v>98</v>
      </c>
      <c r="S146" s="24" t="s">
        <v>98</v>
      </c>
      <c r="T146" s="24" t="s">
        <v>98</v>
      </c>
      <c r="U146" s="24" t="s">
        <v>98</v>
      </c>
      <c r="V146" s="24" t="s">
        <v>98</v>
      </c>
      <c r="W146" s="24" t="s">
        <v>98</v>
      </c>
      <c r="X146" s="24" t="s">
        <v>98</v>
      </c>
      <c r="Y146" s="22" t="n">
        <v>500000</v>
      </c>
      <c r="Z146" s="23" t="n">
        <f aca="false">DATE(YEAR(M146)+1,MONTH(M146),DAY(M146))</f>
        <v>44197</v>
      </c>
      <c r="AA146" s="25" t="n">
        <f aca="false">IF(N146&lt;=Z146, VLOOKUP(DATEDIF(M146,N146,"m"),Parameters!$L$2:$M$6,2,1), 0)</f>
        <v>1</v>
      </c>
      <c r="AB146" s="0" t="n">
        <f aca="false">IF(D146="Trong nước", DATEDIF(DATE(YEAR(K146),MONTH(K146),1),DATE(YEAR(L146),MONTH(L146),1),"m"), DATEDIF(DATE(J146,1,1),DATE(YEAR(L146),MONTH(L146),1),"m"))</f>
        <v>0</v>
      </c>
      <c r="AC146" s="0" t="str">
        <f aca="false">VLOOKUP(AB146,Parameters!$A$2:$B$6,2,1)</f>
        <v>&lt;6</v>
      </c>
      <c r="AD146" s="26" t="n">
        <v>1</v>
      </c>
      <c r="AE146" s="27" t="n">
        <f aca="false">IF(G146&lt;=$AE$2,INDEX('Bieu phi VCX'!$D$8:$H$33,MATCH(C146,'Bieu phi VCX'!$A$8:$A$33,0),MATCH(AC146,'Bieu phi VCX'!$D$7:$H$7,)),INDEX('Bieu phi VCX'!$I$8:$M$33,MATCH(C146,'Bieu phi VCX'!$A$8:$A$33,0),MATCH(AC146,'Bieu phi VCX'!$I$7:$M$7,)))</f>
        <v>0.0185</v>
      </c>
      <c r="AF146" s="27" t="n">
        <f aca="false">IF(O146="Y",$AF$2,0)</f>
        <v>0</v>
      </c>
      <c r="AG146" s="27" t="n">
        <f aca="false">IF(P146="Y", INDEX('Bieu phi VCX'!$P$8:$T$31,MATCH(C146,'Bieu phi VCX'!$A$8:$A$33,0),MATCH(AC146,'Bieu phi VCX'!$P$7:$T$7,0)), 0)</f>
        <v>0</v>
      </c>
      <c r="AH146" s="22" t="n">
        <f aca="false">VLOOKUP(Q146,Parameters!$F$2:$G$5,2,0)</f>
        <v>1400000</v>
      </c>
      <c r="AI146" s="27" t="n">
        <f aca="false">IF(R146="Y", INDEX('Bieu phi VCX'!$V$8:$Z$31,MATCH(C146,'Bieu phi VCX'!$A$8:$A$33,0),MATCH(AC146,'Bieu phi VCX'!$V$7:$Z$7,0)),0)</f>
        <v>0</v>
      </c>
      <c r="AJ146" s="27" t="n">
        <f aca="false">IF(S146="Y",INDEX('Bieu phi VCX'!$AG$8:$AI$31,MATCH(C146,'Bieu phi VCX'!$A$8:$A$33,0),MATCH(VLOOKUP(I146,Parameters!$I$2:$J$4,2),'Bieu phi VCX'!$AG$7:$AI$7,0))-AE146, 0)</f>
        <v>0</v>
      </c>
      <c r="AK146" s="0" t="n">
        <f aca="false">IF(T146="Y",$AK$2,1)</f>
        <v>1</v>
      </c>
      <c r="AL146" s="27" t="n">
        <f aca="false">IF(U146="Y", INDEX('Bieu phi VCX'!$AB$8:$AB$33,MATCH(C146,'Bieu phi VCX'!$A$8:$A$33,0),0),0)</f>
        <v>0</v>
      </c>
      <c r="AM146" s="27" t="n">
        <f aca="false">IF(V146="Y",IF(AB146&lt;120,IF(OR(C146='Bieu phi VCX'!$A$24,C146='Bieu phi VCX'!$A$25,C146='Bieu phi VCX'!$A$27),0.2%,IF(OR(AND(OR(E146="SEDAN",E146="HATCHBACK"),G146&gt;$AM$2),AND(OR(E146="SEDAN",E146="HATCHBACK"),F146="GERMANY")),INDEX('Bieu phi VCX'!$AC$8:$AC$33,MATCH(C146,'Bieu phi VCX'!$A$8:$A$33,0),0),INDEX('Bieu phi VCX'!$AD$8:$AD$33,MATCH(C146,'Bieu phi VCX'!$A$8:$A$33,0),0))),"NA"),0)</f>
        <v>0</v>
      </c>
      <c r="AN146" s="28" t="n">
        <f aca="false">IF(X146="Y",$AN$2,0)</f>
        <v>0</v>
      </c>
      <c r="AO146" s="29" t="n">
        <f aca="false">IF(W146="Y",IF(N146-M146&gt;$AO$2,1.5%*15/365,1.5%*(N146-M146)/365),0)</f>
        <v>0</v>
      </c>
      <c r="AP146" s="30" t="n">
        <f aca="false">IF(N146&lt;=Z146,VLOOKUP(DATEDIF(M146,N146,"m"),Parameters!$L$2:$M$6,2,1),(DATEDIF(M146,N146,"m")+1)/12)</f>
        <v>1</v>
      </c>
      <c r="AQ146" s="31" t="n">
        <f aca="false">(AK146*(SUM(AE146,AF146,AG146,AI146,AJ146,AL146,AM146,AN146)*H146+AH146)+AO146*H146)*AP146</f>
        <v>8800000</v>
      </c>
    </row>
    <row r="147" customFormat="false" ht="15" hidden="false" customHeight="false" outlineLevel="0" collapsed="false">
      <c r="A147" s="20"/>
      <c r="B147" s="20" t="s">
        <v>110</v>
      </c>
      <c r="C147" s="21" t="s">
        <v>123</v>
      </c>
      <c r="D147" s="21" t="s">
        <v>95</v>
      </c>
      <c r="E147" s="21" t="s">
        <v>122</v>
      </c>
      <c r="F147" s="21" t="s">
        <v>97</v>
      </c>
      <c r="G147" s="22" t="n">
        <v>400000000</v>
      </c>
      <c r="H147" s="22" t="n">
        <v>400000000</v>
      </c>
      <c r="I147" s="22" t="n">
        <v>0</v>
      </c>
      <c r="J147" s="0" t="n">
        <v>2020</v>
      </c>
      <c r="K147" s="23" t="n">
        <v>43831</v>
      </c>
      <c r="L147" s="23" t="n">
        <v>43831</v>
      </c>
      <c r="M147" s="23" t="n">
        <v>43831</v>
      </c>
      <c r="N147" s="23" t="n">
        <v>44196</v>
      </c>
      <c r="O147" s="24" t="s">
        <v>98</v>
      </c>
      <c r="P147" s="24" t="s">
        <v>98</v>
      </c>
      <c r="Q147" s="22" t="s">
        <v>99</v>
      </c>
      <c r="R147" s="24" t="s">
        <v>106</v>
      </c>
      <c r="S147" s="24" t="s">
        <v>98</v>
      </c>
      <c r="T147" s="24" t="s">
        <v>98</v>
      </c>
      <c r="U147" s="24" t="s">
        <v>98</v>
      </c>
      <c r="V147" s="24" t="s">
        <v>98</v>
      </c>
      <c r="W147" s="24" t="s">
        <v>98</v>
      </c>
      <c r="X147" s="24" t="s">
        <v>98</v>
      </c>
      <c r="Y147" s="22" t="n">
        <v>500000</v>
      </c>
      <c r="Z147" s="23" t="n">
        <f aca="false">DATE(YEAR(M147)+1,MONTH(M147),DAY(M147))</f>
        <v>44197</v>
      </c>
      <c r="AA147" s="25" t="n">
        <f aca="false">IF(N147&lt;=Z147, VLOOKUP(DATEDIF(M147,N147,"m"),Parameters!$L$2:$M$6,2,1), 0)</f>
        <v>1</v>
      </c>
      <c r="AB147" s="0" t="n">
        <f aca="false">IF(D147="Trong nước", DATEDIF(DATE(YEAR(K147),MONTH(K147),1),DATE(YEAR(L147),MONTH(L147),1),"m"), DATEDIF(DATE(J147,1,1),DATE(YEAR(L147),MONTH(L147),1),"m"))</f>
        <v>0</v>
      </c>
      <c r="AC147" s="0" t="str">
        <f aca="false">VLOOKUP(AB147,Parameters!$A$2:$B$6,2,1)</f>
        <v>&lt;6</v>
      </c>
      <c r="AD147" s="26" t="n">
        <v>1</v>
      </c>
      <c r="AE147" s="27" t="n">
        <f aca="false">IF(G147&lt;=$AE$2,INDEX('Bieu phi VCX'!$D$8:$H$33,MATCH(C147,'Bieu phi VCX'!$A$8:$A$33,0),MATCH(AC147,'Bieu phi VCX'!$D$7:$H$7,)),INDEX('Bieu phi VCX'!$I$8:$M$33,MATCH(C147,'Bieu phi VCX'!$A$8:$A$33,0),MATCH(AC147,'Bieu phi VCX'!$I$7:$M$7,)))</f>
        <v>0.0185</v>
      </c>
      <c r="AF147" s="27" t="n">
        <f aca="false">IF(O147="Y",$AF$2,0)</f>
        <v>0</v>
      </c>
      <c r="AG147" s="27" t="n">
        <f aca="false">IF(P147="Y", INDEX('Bieu phi VCX'!$P$8:$T$31,MATCH(C147,'Bieu phi VCX'!$A$8:$A$33,0),MATCH(AC147,'Bieu phi VCX'!$P$7:$T$7,0)), 0)</f>
        <v>0</v>
      </c>
      <c r="AH147" s="22" t="n">
        <f aca="false">VLOOKUP(Q147,Parameters!$F$2:$G$5,2,0)</f>
        <v>0</v>
      </c>
      <c r="AI147" s="27" t="n">
        <f aca="false">IF(R147="Y", INDEX('Bieu phi VCX'!$V$8:$Z$31,MATCH(C147,'Bieu phi VCX'!$A$8:$A$33,0),MATCH(AC147,'Bieu phi VCX'!$V$7:$Z$7,0)),0)</f>
        <v>0.001</v>
      </c>
      <c r="AJ147" s="27" t="n">
        <f aca="false">IF(S147="Y",INDEX('Bieu phi VCX'!$AG$8:$AI$31,MATCH(C147,'Bieu phi VCX'!$A$8:$A$33,0),MATCH(VLOOKUP(I147,Parameters!$I$2:$J$4,2),'Bieu phi VCX'!$AG$7:$AI$7,0))-AE147, 0)</f>
        <v>0</v>
      </c>
      <c r="AK147" s="0" t="n">
        <f aca="false">IF(T147="Y",$AK$2,1)</f>
        <v>1</v>
      </c>
      <c r="AL147" s="27" t="n">
        <f aca="false">IF(U147="Y", INDEX('Bieu phi VCX'!$AB$8:$AB$33,MATCH(C147,'Bieu phi VCX'!$A$8:$A$33,0),0),0)</f>
        <v>0</v>
      </c>
      <c r="AM147" s="27" t="n">
        <f aca="false">IF(V147="Y",IF(AB147&lt;120,IF(OR(C147='Bieu phi VCX'!$A$24,C147='Bieu phi VCX'!$A$25,C147='Bieu phi VCX'!$A$27),0.2%,IF(OR(AND(OR(E147="SEDAN",E147="HATCHBACK"),G147&gt;$AM$2),AND(OR(E147="SEDAN",E147="HATCHBACK"),F147="GERMANY")),INDEX('Bieu phi VCX'!$AC$8:$AC$33,MATCH(C147,'Bieu phi VCX'!$A$8:$A$33,0),0),INDEX('Bieu phi VCX'!$AD$8:$AD$33,MATCH(C147,'Bieu phi VCX'!$A$8:$A$33,0),0))),"NA"),0)</f>
        <v>0</v>
      </c>
      <c r="AN147" s="28" t="n">
        <f aca="false">IF(X147="Y",$AN$2,0)</f>
        <v>0</v>
      </c>
      <c r="AO147" s="29" t="n">
        <f aca="false">IF(W147="Y",IF(N147-M147&gt;$AO$2,1.5%*15/365,1.5%*(N147-M147)/365),0)</f>
        <v>0</v>
      </c>
      <c r="AP147" s="30" t="n">
        <f aca="false">IF(N147&lt;=Z147,VLOOKUP(DATEDIF(M147,N147,"m"),Parameters!$L$2:$M$6,2,1),(DATEDIF(M147,N147,"m")+1)/12)</f>
        <v>1</v>
      </c>
      <c r="AQ147" s="31" t="n">
        <f aca="false">(AK147*(SUM(AE147,AF147,AG147,AI147,AJ147,AL147,AM147,AN147)*H147+AH147)+AO147*H147)*AP147</f>
        <v>7800000</v>
      </c>
    </row>
    <row r="148" customFormat="false" ht="15" hidden="false" customHeight="false" outlineLevel="0" collapsed="false">
      <c r="A148" s="20"/>
      <c r="B148" s="20" t="s">
        <v>111</v>
      </c>
      <c r="C148" s="21" t="s">
        <v>123</v>
      </c>
      <c r="D148" s="21" t="s">
        <v>95</v>
      </c>
      <c r="E148" s="21" t="s">
        <v>122</v>
      </c>
      <c r="F148" s="21" t="s">
        <v>97</v>
      </c>
      <c r="G148" s="22" t="n">
        <v>400000000</v>
      </c>
      <c r="H148" s="22" t="n">
        <v>400000000</v>
      </c>
      <c r="I148" s="22" t="n">
        <v>0</v>
      </c>
      <c r="J148" s="0" t="n">
        <v>2020</v>
      </c>
      <c r="K148" s="23" t="n">
        <v>43831</v>
      </c>
      <c r="L148" s="23" t="n">
        <v>43831</v>
      </c>
      <c r="M148" s="23" t="n">
        <v>43831</v>
      </c>
      <c r="N148" s="23" t="n">
        <v>44196</v>
      </c>
      <c r="O148" s="24" t="s">
        <v>98</v>
      </c>
      <c r="P148" s="24" t="s">
        <v>98</v>
      </c>
      <c r="Q148" s="22" t="s">
        <v>99</v>
      </c>
      <c r="R148" s="24" t="s">
        <v>98</v>
      </c>
      <c r="S148" s="24" t="s">
        <v>106</v>
      </c>
      <c r="T148" s="24" t="s">
        <v>98</v>
      </c>
      <c r="U148" s="24" t="s">
        <v>98</v>
      </c>
      <c r="V148" s="24" t="s">
        <v>98</v>
      </c>
      <c r="W148" s="24" t="s">
        <v>98</v>
      </c>
      <c r="X148" s="24" t="s">
        <v>98</v>
      </c>
      <c r="Y148" s="22" t="n">
        <v>500000</v>
      </c>
      <c r="Z148" s="23" t="n">
        <f aca="false">DATE(YEAR(M148)+1,MONTH(M148),DAY(M148))</f>
        <v>44197</v>
      </c>
      <c r="AA148" s="25" t="n">
        <f aca="false">IF(N148&lt;=Z148, VLOOKUP(DATEDIF(M148,N148,"m"),Parameters!$L$2:$M$6,2,1), 0)</f>
        <v>1</v>
      </c>
      <c r="AB148" s="0" t="n">
        <f aca="false">IF(D148="Trong nước", DATEDIF(DATE(YEAR(K148),MONTH(K148),1),DATE(YEAR(L148),MONTH(L148),1),"m"), DATEDIF(DATE(J148,1,1),DATE(YEAR(L148),MONTH(L148),1),"m"))</f>
        <v>0</v>
      </c>
      <c r="AC148" s="0" t="str">
        <f aca="false">VLOOKUP(AB148,Parameters!$A$2:$B$6,2,1)</f>
        <v>&lt;6</v>
      </c>
      <c r="AD148" s="26" t="n">
        <v>1</v>
      </c>
      <c r="AE148" s="27" t="n">
        <f aca="false">IF(G148&lt;=$AE$2,INDEX('Bieu phi VCX'!$D$8:$H$33,MATCH(C148,'Bieu phi VCX'!$A$8:$A$33,0),MATCH(AC148,'Bieu phi VCX'!$D$7:$H$7,)),INDEX('Bieu phi VCX'!$I$8:$M$33,MATCH(C148,'Bieu phi VCX'!$A$8:$A$33,0),MATCH(AC148,'Bieu phi VCX'!$I$7:$M$7,)))</f>
        <v>0.0185</v>
      </c>
      <c r="AF148" s="27" t="n">
        <f aca="false">IF(O148="Y",$AF$2,0)</f>
        <v>0</v>
      </c>
      <c r="AG148" s="27" t="n">
        <f aca="false">IF(P148="Y", INDEX('Bieu phi VCX'!$P$8:$T$31,MATCH(C148,'Bieu phi VCX'!$A$8:$A$33,0),MATCH(AC148,'Bieu phi VCX'!$P$7:$T$7,0)), 0)</f>
        <v>0</v>
      </c>
      <c r="AH148" s="22" t="n">
        <f aca="false">VLOOKUP(Q148,Parameters!$F$2:$G$5,2,0)</f>
        <v>0</v>
      </c>
      <c r="AI148" s="27" t="n">
        <f aca="false">IF(R148="Y", INDEX('Bieu phi VCX'!$V$8:$Z$31,MATCH(C148,'Bieu phi VCX'!$A$8:$A$33,0),MATCH(AC148,'Bieu phi VCX'!$V$7:$Z$7,0)),0)</f>
        <v>0</v>
      </c>
      <c r="AJ148" s="27" t="n">
        <f aca="false">IF(S148="Y",INDEX('Bieu phi VCX'!$AG$8:$AI$31,MATCH(C148,'Bieu phi VCX'!$A$8:$A$33,0),MATCH(VLOOKUP(I148,Parameters!$I$2:$J$4,2),'Bieu phi VCX'!$AG$7:$AI$7,0))-AE148, 0)</f>
        <v>0.0315</v>
      </c>
      <c r="AK148" s="0" t="n">
        <f aca="false">IF(T148="Y",$AK$2,1)</f>
        <v>1</v>
      </c>
      <c r="AL148" s="27" t="n">
        <f aca="false">IF(U148="Y", INDEX('Bieu phi VCX'!$AB$8:$AB$33,MATCH(C148,'Bieu phi VCX'!$A$8:$A$33,0),0),0)</f>
        <v>0</v>
      </c>
      <c r="AM148" s="27" t="n">
        <f aca="false">IF(V148="Y",IF(AB148&lt;120,IF(OR(C148='Bieu phi VCX'!$A$24,C148='Bieu phi VCX'!$A$25,C148='Bieu phi VCX'!$A$27),0.2%,IF(OR(AND(OR(E148="SEDAN",E148="HATCHBACK"),G148&gt;$AM$2),AND(OR(E148="SEDAN",E148="HATCHBACK"),F148="GERMANY")),INDEX('Bieu phi VCX'!$AC$8:$AC$33,MATCH(C148,'Bieu phi VCX'!$A$8:$A$33,0),0),INDEX('Bieu phi VCX'!$AD$8:$AD$33,MATCH(C148,'Bieu phi VCX'!$A$8:$A$33,0),0))),"NA"),0)</f>
        <v>0</v>
      </c>
      <c r="AN148" s="28" t="n">
        <f aca="false">IF(X148="Y",$AN$2,0)</f>
        <v>0</v>
      </c>
      <c r="AO148" s="29" t="n">
        <f aca="false">IF(W148="Y",IF(N148-M148&gt;$AO$2,1.5%*15/365,1.5%*(N148-M148)/365),0)</f>
        <v>0</v>
      </c>
      <c r="AP148" s="30" t="n">
        <f aca="false">IF(N148&lt;=Z148,VLOOKUP(DATEDIF(M148,N148,"m"),Parameters!$L$2:$M$6,2,1),(DATEDIF(M148,N148,"m")+1)/12)</f>
        <v>1</v>
      </c>
      <c r="AQ148" s="31" t="n">
        <f aca="false">(AK148*(SUM(AE148,AF148,AG148,AI148,AJ148,AL148,AM148,AN148)*H148+AH148)+AO148*H148)*AP148</f>
        <v>20000000</v>
      </c>
    </row>
    <row r="149" customFormat="false" ht="15" hidden="false" customHeight="false" outlineLevel="0" collapsed="false">
      <c r="A149" s="20"/>
      <c r="B149" s="20" t="s">
        <v>112</v>
      </c>
      <c r="C149" s="21" t="s">
        <v>123</v>
      </c>
      <c r="D149" s="21" t="s">
        <v>95</v>
      </c>
      <c r="E149" s="21" t="s">
        <v>122</v>
      </c>
      <c r="F149" s="21" t="s">
        <v>97</v>
      </c>
      <c r="G149" s="22" t="n">
        <v>400000000</v>
      </c>
      <c r="H149" s="22" t="n">
        <v>400000000</v>
      </c>
      <c r="I149" s="22" t="n">
        <v>0</v>
      </c>
      <c r="J149" s="0" t="n">
        <v>2020</v>
      </c>
      <c r="K149" s="23" t="n">
        <v>43831</v>
      </c>
      <c r="L149" s="23" t="n">
        <v>43831</v>
      </c>
      <c r="M149" s="23" t="n">
        <v>43831</v>
      </c>
      <c r="N149" s="23" t="n">
        <v>44196</v>
      </c>
      <c r="O149" s="24" t="s">
        <v>98</v>
      </c>
      <c r="P149" s="24" t="s">
        <v>98</v>
      </c>
      <c r="Q149" s="22" t="s">
        <v>99</v>
      </c>
      <c r="R149" s="24" t="s">
        <v>98</v>
      </c>
      <c r="S149" s="24" t="s">
        <v>98</v>
      </c>
      <c r="T149" s="24" t="s">
        <v>106</v>
      </c>
      <c r="U149" s="24" t="s">
        <v>98</v>
      </c>
      <c r="V149" s="24" t="s">
        <v>98</v>
      </c>
      <c r="W149" s="24" t="s">
        <v>98</v>
      </c>
      <c r="X149" s="24" t="s">
        <v>98</v>
      </c>
      <c r="Y149" s="22" t="n">
        <v>500000</v>
      </c>
      <c r="Z149" s="23" t="n">
        <f aca="false">DATE(YEAR(M149)+1,MONTH(M149),DAY(M149))</f>
        <v>44197</v>
      </c>
      <c r="AA149" s="25" t="n">
        <f aca="false">IF(N149&lt;=Z149, VLOOKUP(DATEDIF(M149,N149,"m"),Parameters!$L$2:$M$6,2,1), 0)</f>
        <v>1</v>
      </c>
      <c r="AB149" s="0" t="n">
        <f aca="false">IF(D149="Trong nước", DATEDIF(DATE(YEAR(K149),MONTH(K149),1),DATE(YEAR(L149),MONTH(L149),1),"m"), DATEDIF(DATE(J149,1,1),DATE(YEAR(L149),MONTH(L149),1),"m"))</f>
        <v>0</v>
      </c>
      <c r="AC149" s="0" t="str">
        <f aca="false">VLOOKUP(AB149,Parameters!$A$2:$B$6,2,1)</f>
        <v>&lt;6</v>
      </c>
      <c r="AD149" s="26" t="n">
        <v>1</v>
      </c>
      <c r="AE149" s="27" t="n">
        <f aca="false">IF(G149&lt;=$AE$2,INDEX('Bieu phi VCX'!$D$8:$H$33,MATCH(C149,'Bieu phi VCX'!$A$8:$A$33,0),MATCH(AC149,'Bieu phi VCX'!$D$7:$H$7,)),INDEX('Bieu phi VCX'!$I$8:$M$33,MATCH(C149,'Bieu phi VCX'!$A$8:$A$33,0),MATCH(AC149,'Bieu phi VCX'!$I$7:$M$7,)))</f>
        <v>0.0185</v>
      </c>
      <c r="AF149" s="27" t="n">
        <f aca="false">IF(O149="Y",$AF$2,0)</f>
        <v>0</v>
      </c>
      <c r="AG149" s="27" t="n">
        <f aca="false">IF(P149="Y", INDEX('Bieu phi VCX'!$P$8:$T$31,MATCH(C149,'Bieu phi VCX'!$A$8:$A$33,0),MATCH(AC149,'Bieu phi VCX'!$P$7:$T$7,0)), 0)</f>
        <v>0</v>
      </c>
      <c r="AH149" s="22" t="n">
        <f aca="false">VLOOKUP(Q149,Parameters!$F$2:$G$5,2,0)</f>
        <v>0</v>
      </c>
      <c r="AI149" s="27" t="n">
        <f aca="false">IF(R149="Y", INDEX('Bieu phi VCX'!$V$8:$Z$31,MATCH(C149,'Bieu phi VCX'!$A$8:$A$33,0),MATCH(AC149,'Bieu phi VCX'!$V$7:$Z$7,0)),0)</f>
        <v>0</v>
      </c>
      <c r="AJ149" s="27" t="n">
        <f aca="false">IF(S149="Y",INDEX('Bieu phi VCX'!$AG$8:$AI$31,MATCH(C149,'Bieu phi VCX'!$A$8:$A$33,0),MATCH(VLOOKUP(I149,Parameters!$I$2:$J$4,2),'Bieu phi VCX'!$AG$7:$AI$7,0))-AE149, 0)</f>
        <v>0</v>
      </c>
      <c r="AK149" s="0" t="n">
        <f aca="false">IF(T149="Y",$AK$2,1)</f>
        <v>1.5</v>
      </c>
      <c r="AL149" s="27" t="n">
        <f aca="false">IF(U149="Y", INDEX('Bieu phi VCX'!$AB$8:$AB$33,MATCH(C149,'Bieu phi VCX'!$A$8:$A$33,0),0),0)</f>
        <v>0</v>
      </c>
      <c r="AM149" s="27" t="n">
        <f aca="false">IF(V149="Y",IF(AB149&lt;120,IF(OR(C149='Bieu phi VCX'!$A$24,C149='Bieu phi VCX'!$A$25,C149='Bieu phi VCX'!$A$27),0.2%,IF(OR(AND(OR(E149="SEDAN",E149="HATCHBACK"),G149&gt;$AM$2),AND(OR(E149="SEDAN",E149="HATCHBACK"),F149="GERMANY")),INDEX('Bieu phi VCX'!$AC$8:$AC$33,MATCH(C149,'Bieu phi VCX'!$A$8:$A$33,0),0),INDEX('Bieu phi VCX'!$AD$8:$AD$33,MATCH(C149,'Bieu phi VCX'!$A$8:$A$33,0),0))),"NA"),0)</f>
        <v>0</v>
      </c>
      <c r="AN149" s="28" t="n">
        <f aca="false">IF(X149="Y",$AN$2,0)</f>
        <v>0</v>
      </c>
      <c r="AO149" s="29" t="n">
        <f aca="false">IF(W149="Y",IF(N149-M149&gt;$AO$2,1.5%*15/365,1.5%*(N149-M149)/365),0)</f>
        <v>0</v>
      </c>
      <c r="AP149" s="30" t="n">
        <f aca="false">IF(N149&lt;=Z149,VLOOKUP(DATEDIF(M149,N149,"m"),Parameters!$L$2:$M$6,2,1),(DATEDIF(M149,N149,"m")+1)/12)</f>
        <v>1</v>
      </c>
      <c r="AQ149" s="31" t="n">
        <f aca="false">(AK149*(SUM(AE149,AF149,AG149,AI149,AJ149,AL149,AM149,AN149)*H149+AH149)+AO149*H149)*AP149</f>
        <v>11100000</v>
      </c>
    </row>
    <row r="150" customFormat="false" ht="15" hidden="false" customHeight="false" outlineLevel="0" collapsed="false">
      <c r="A150" s="20"/>
      <c r="B150" s="20" t="s">
        <v>113</v>
      </c>
      <c r="C150" s="21" t="s">
        <v>123</v>
      </c>
      <c r="D150" s="21" t="s">
        <v>95</v>
      </c>
      <c r="E150" s="21" t="s">
        <v>122</v>
      </c>
      <c r="F150" s="21" t="s">
        <v>97</v>
      </c>
      <c r="G150" s="22" t="n">
        <v>400000000</v>
      </c>
      <c r="H150" s="22" t="n">
        <v>400000000</v>
      </c>
      <c r="I150" s="22" t="n">
        <v>0</v>
      </c>
      <c r="J150" s="0" t="n">
        <v>2020</v>
      </c>
      <c r="K150" s="23" t="n">
        <v>43831</v>
      </c>
      <c r="L150" s="23" t="n">
        <v>43831</v>
      </c>
      <c r="M150" s="23" t="n">
        <v>43831</v>
      </c>
      <c r="N150" s="23" t="n">
        <v>44196</v>
      </c>
      <c r="O150" s="24" t="s">
        <v>98</v>
      </c>
      <c r="P150" s="24" t="s">
        <v>98</v>
      </c>
      <c r="Q150" s="22" t="s">
        <v>99</v>
      </c>
      <c r="R150" s="24" t="s">
        <v>98</v>
      </c>
      <c r="S150" s="24" t="s">
        <v>98</v>
      </c>
      <c r="T150" s="24" t="s">
        <v>98</v>
      </c>
      <c r="U150" s="24" t="s">
        <v>106</v>
      </c>
      <c r="V150" s="24" t="s">
        <v>98</v>
      </c>
      <c r="W150" s="24" t="s">
        <v>98</v>
      </c>
      <c r="X150" s="24" t="s">
        <v>98</v>
      </c>
      <c r="Y150" s="22" t="n">
        <v>500000</v>
      </c>
      <c r="Z150" s="23" t="n">
        <f aca="false">DATE(YEAR(M150)+1,MONTH(M150),DAY(M150))</f>
        <v>44197</v>
      </c>
      <c r="AA150" s="25" t="n">
        <f aca="false">IF(N150&lt;=Z150, VLOOKUP(DATEDIF(M150,N150,"m"),Parameters!$L$2:$M$6,2,1), 0)</f>
        <v>1</v>
      </c>
      <c r="AB150" s="0" t="n">
        <f aca="false">IF(D150="Trong nước", DATEDIF(DATE(YEAR(K150),MONTH(K150),1),DATE(YEAR(L150),MONTH(L150),1),"m"), DATEDIF(DATE(J150,1,1),DATE(YEAR(L150),MONTH(L150),1),"m"))</f>
        <v>0</v>
      </c>
      <c r="AC150" s="0" t="str">
        <f aca="false">VLOOKUP(AB150,Parameters!$A$2:$B$6,2,1)</f>
        <v>&lt;6</v>
      </c>
      <c r="AD150" s="26" t="n">
        <v>1</v>
      </c>
      <c r="AE150" s="27" t="n">
        <f aca="false">IF(G150&lt;=$AE$2,INDEX('Bieu phi VCX'!$D$8:$H$33,MATCH(C150,'Bieu phi VCX'!$A$8:$A$33,0),MATCH(AC150,'Bieu phi VCX'!$D$7:$H$7,)),INDEX('Bieu phi VCX'!$I$8:$M$33,MATCH(C150,'Bieu phi VCX'!$A$8:$A$33,0),MATCH(AC150,'Bieu phi VCX'!$I$7:$M$7,)))</f>
        <v>0.0185</v>
      </c>
      <c r="AF150" s="27" t="n">
        <f aca="false">IF(O150="Y",$AF$2,0)</f>
        <v>0</v>
      </c>
      <c r="AG150" s="27" t="n">
        <f aca="false">IF(P150="Y", INDEX('Bieu phi VCX'!$P$8:$T$31,MATCH(C150,'Bieu phi VCX'!$A$8:$A$33,0),MATCH(AC150,'Bieu phi VCX'!$P$7:$T$7,0)), 0)</f>
        <v>0</v>
      </c>
      <c r="AH150" s="22" t="n">
        <f aca="false">VLOOKUP(Q150,Parameters!$F$2:$G$5,2,0)</f>
        <v>0</v>
      </c>
      <c r="AI150" s="27" t="n">
        <f aca="false">IF(R150="Y", INDEX('Bieu phi VCX'!$V$8:$Z$31,MATCH(C150,'Bieu phi VCX'!$A$8:$A$33,0),MATCH(AC150,'Bieu phi VCX'!$V$7:$Z$7,0)),0)</f>
        <v>0</v>
      </c>
      <c r="AJ150" s="27" t="n">
        <f aca="false">IF(S150="Y",INDEX('Bieu phi VCX'!$AG$8:$AI$31,MATCH(C150,'Bieu phi VCX'!$A$8:$A$33,0),MATCH(VLOOKUP(I150,Parameters!$I$2:$J$4,2),'Bieu phi VCX'!$AG$7:$AI$7,0))-AE150, 0)</f>
        <v>0</v>
      </c>
      <c r="AK150" s="0" t="n">
        <f aca="false">IF(T150="Y",$AK$2,1)</f>
        <v>1</v>
      </c>
      <c r="AL150" s="27" t="n">
        <f aca="false">IF(U150="Y", INDEX('Bieu phi VCX'!$AB$8:$AB$33,MATCH(C150,'Bieu phi VCX'!$A$8:$A$33,0),0),0)</f>
        <v>0.0025</v>
      </c>
      <c r="AM150" s="27" t="n">
        <f aca="false">IF(V150="Y",IF(AB150&lt;120,IF(OR(C150='Bieu phi VCX'!$A$24,C150='Bieu phi VCX'!$A$25,C150='Bieu phi VCX'!$A$27),0.2%,IF(OR(AND(OR(E150="SEDAN",E150="HATCHBACK"),G150&gt;$AM$2),AND(OR(E150="SEDAN",E150="HATCHBACK"),F150="GERMANY")),INDEX('Bieu phi VCX'!$AC$8:$AC$33,MATCH(C150,'Bieu phi VCX'!$A$8:$A$33,0),0),INDEX('Bieu phi VCX'!$AD$8:$AD$33,MATCH(C150,'Bieu phi VCX'!$A$8:$A$33,0),0))),"NA"),0)</f>
        <v>0</v>
      </c>
      <c r="AN150" s="28" t="n">
        <f aca="false">IF(X150="Y",$AN$2,0)</f>
        <v>0</v>
      </c>
      <c r="AO150" s="29" t="n">
        <f aca="false">IF(W150="Y",IF(N150-M150&gt;$AO$2,1.5%*15/365,1.5%*(N150-M150)/365),0)</f>
        <v>0</v>
      </c>
      <c r="AP150" s="30" t="n">
        <f aca="false">IF(N150&lt;=Z150,VLOOKUP(DATEDIF(M150,N150,"m"),Parameters!$L$2:$M$6,2,1),(DATEDIF(M150,N150,"m")+1)/12)</f>
        <v>1</v>
      </c>
      <c r="AQ150" s="31" t="n">
        <f aca="false">(AK150*(SUM(AE150,AF150,AG150,AI150,AJ150,AL150,AM150,AN150)*H150+AH150)+AO150*H150)*AP150</f>
        <v>8400000</v>
      </c>
    </row>
    <row r="151" customFormat="false" ht="15" hidden="false" customHeight="false" outlineLevel="0" collapsed="false">
      <c r="A151" s="20"/>
      <c r="B151" s="20" t="s">
        <v>114</v>
      </c>
      <c r="C151" s="21" t="s">
        <v>123</v>
      </c>
      <c r="D151" s="21" t="s">
        <v>95</v>
      </c>
      <c r="E151" s="21" t="s">
        <v>122</v>
      </c>
      <c r="F151" s="21" t="s">
        <v>97</v>
      </c>
      <c r="G151" s="22" t="n">
        <v>400000000</v>
      </c>
      <c r="H151" s="22" t="n">
        <v>400000000</v>
      </c>
      <c r="I151" s="22" t="n">
        <v>0</v>
      </c>
      <c r="J151" s="0" t="n">
        <v>2020</v>
      </c>
      <c r="K151" s="23" t="n">
        <v>43831</v>
      </c>
      <c r="L151" s="23" t="n">
        <v>43831</v>
      </c>
      <c r="M151" s="23" t="n">
        <v>43831</v>
      </c>
      <c r="N151" s="23" t="n">
        <v>44196</v>
      </c>
      <c r="O151" s="24" t="s">
        <v>98</v>
      </c>
      <c r="P151" s="24" t="s">
        <v>98</v>
      </c>
      <c r="Q151" s="22" t="s">
        <v>99</v>
      </c>
      <c r="R151" s="24" t="s">
        <v>98</v>
      </c>
      <c r="S151" s="24" t="s">
        <v>98</v>
      </c>
      <c r="T151" s="24" t="s">
        <v>98</v>
      </c>
      <c r="U151" s="24" t="s">
        <v>98</v>
      </c>
      <c r="V151" s="24" t="s">
        <v>106</v>
      </c>
      <c r="W151" s="24" t="s">
        <v>98</v>
      </c>
      <c r="X151" s="24" t="s">
        <v>98</v>
      </c>
      <c r="Y151" s="22" t="n">
        <v>500000</v>
      </c>
      <c r="Z151" s="23" t="n">
        <f aca="false">DATE(YEAR(M151)+1,MONTH(M151),DAY(M151))</f>
        <v>44197</v>
      </c>
      <c r="AA151" s="25" t="n">
        <f aca="false">IF(N151&lt;=Z151, VLOOKUP(DATEDIF(M151,N151,"m"),Parameters!$L$2:$M$6,2,1), 0)</f>
        <v>1</v>
      </c>
      <c r="AB151" s="0" t="n">
        <f aca="false">IF(D151="Trong nước", DATEDIF(DATE(YEAR(K151),MONTH(K151),1),DATE(YEAR(L151),MONTH(L151),1),"m"), DATEDIF(DATE(J151,1,1),DATE(YEAR(L151),MONTH(L151),1),"m"))</f>
        <v>0</v>
      </c>
      <c r="AC151" s="0" t="str">
        <f aca="false">VLOOKUP(AB151,Parameters!$A$2:$B$6,2,1)</f>
        <v>&lt;6</v>
      </c>
      <c r="AD151" s="26" t="n">
        <v>1</v>
      </c>
      <c r="AE151" s="27" t="n">
        <f aca="false">IF(G151&lt;=$AE$2,INDEX('Bieu phi VCX'!$D$8:$H$33,MATCH(C151,'Bieu phi VCX'!$A$8:$A$33,0),MATCH(AC151,'Bieu phi VCX'!$D$7:$H$7,)),INDEX('Bieu phi VCX'!$I$8:$M$33,MATCH(C151,'Bieu phi VCX'!$A$8:$A$33,0),MATCH(AC151,'Bieu phi VCX'!$I$7:$M$7,)))</f>
        <v>0.0185</v>
      </c>
      <c r="AF151" s="27" t="n">
        <f aca="false">IF(O151="Y",$AF$2,0)</f>
        <v>0</v>
      </c>
      <c r="AG151" s="27" t="n">
        <f aca="false">IF(P151="Y", INDEX('Bieu phi VCX'!$P$8:$T$31,MATCH(C151,'Bieu phi VCX'!$A$8:$A$33,0),MATCH(AC151,'Bieu phi VCX'!$P$7:$T$7,0)), 0)</f>
        <v>0</v>
      </c>
      <c r="AH151" s="22" t="n">
        <f aca="false">VLOOKUP(Q151,Parameters!$F$2:$G$5,2,0)</f>
        <v>0</v>
      </c>
      <c r="AI151" s="27" t="n">
        <f aca="false">IF(R151="Y", INDEX('Bieu phi VCX'!$V$8:$Z$31,MATCH(C151,'Bieu phi VCX'!$A$8:$A$33,0),MATCH(AC151,'Bieu phi VCX'!$V$7:$Z$7,0)),0)</f>
        <v>0</v>
      </c>
      <c r="AJ151" s="27" t="n">
        <f aca="false">IF(S151="Y",INDEX('Bieu phi VCX'!$AG$8:$AI$31,MATCH(C151,'Bieu phi VCX'!$A$8:$A$33,0),MATCH(VLOOKUP(I151,Parameters!$I$2:$J$4,2),'Bieu phi VCX'!$AG$7:$AI$7,0))-AE151, 0)</f>
        <v>0</v>
      </c>
      <c r="AK151" s="0" t="n">
        <f aca="false">IF(T151="Y",$AK$2,1)</f>
        <v>1</v>
      </c>
      <c r="AL151" s="27" t="n">
        <f aca="false">IF(U151="Y", INDEX('Bieu phi VCX'!$AB$8:$AB$33,MATCH(C151,'Bieu phi VCX'!$A$8:$A$33,0),0),0)</f>
        <v>0</v>
      </c>
      <c r="AM151" s="27" t="n">
        <f aca="false">IF(V151="Y",IF(AB151&lt;120,IF(OR(C151='Bieu phi VCX'!$A$24,C151='Bieu phi VCX'!$A$25,C151='Bieu phi VCX'!$A$27),0.2%,IF(OR(AND(OR(E151="SEDAN",E151="HATCHBACK"),G151&gt;$AM$2),AND(OR(E151="SEDAN",E151="HATCHBACK"),F151="GERMANY")),INDEX('Bieu phi VCX'!$AC$8:$AC$33,MATCH(C151,'Bieu phi VCX'!$A$8:$A$33,0),0),INDEX('Bieu phi VCX'!$AD$8:$AD$33,MATCH(C151,'Bieu phi VCX'!$A$8:$A$33,0),0))),"NA"),0)</f>
        <v>0.0005</v>
      </c>
      <c r="AN151" s="28" t="n">
        <f aca="false">IF(X151="Y",$AN$2,0)</f>
        <v>0</v>
      </c>
      <c r="AO151" s="29" t="n">
        <f aca="false">IF(W151="Y",IF(N151-M151&gt;$AO$2,1.5%*15/365,1.5%*(N151-M151)/365),0)</f>
        <v>0</v>
      </c>
      <c r="AP151" s="30" t="n">
        <f aca="false">IF(N151&lt;=Z151,VLOOKUP(DATEDIF(M151,N151,"m"),Parameters!$L$2:$M$6,2,1),(DATEDIF(M151,N151,"m")+1)/12)</f>
        <v>1</v>
      </c>
      <c r="AQ151" s="31" t="n">
        <f aca="false">(AK151*(SUM(AE151,AF151,AG151,AI151,AJ151,AL151,AM151,AN151)*H151+AH151)+AO151*H151)*AP151</f>
        <v>7600000</v>
      </c>
    </row>
    <row r="152" customFormat="false" ht="15" hidden="false" customHeight="false" outlineLevel="0" collapsed="false">
      <c r="A152" s="20"/>
      <c r="B152" s="20" t="s">
        <v>115</v>
      </c>
      <c r="C152" s="21" t="s">
        <v>123</v>
      </c>
      <c r="D152" s="21" t="s">
        <v>95</v>
      </c>
      <c r="E152" s="21" t="s">
        <v>122</v>
      </c>
      <c r="F152" s="21" t="s">
        <v>97</v>
      </c>
      <c r="G152" s="22" t="n">
        <v>400000000</v>
      </c>
      <c r="H152" s="22" t="n">
        <v>400000000</v>
      </c>
      <c r="I152" s="22" t="n">
        <v>0</v>
      </c>
      <c r="J152" s="0" t="n">
        <v>2020</v>
      </c>
      <c r="K152" s="23" t="n">
        <v>43831</v>
      </c>
      <c r="L152" s="23" t="n">
        <v>43831</v>
      </c>
      <c r="M152" s="23" t="n">
        <v>43831</v>
      </c>
      <c r="N152" s="23" t="n">
        <v>44196</v>
      </c>
      <c r="O152" s="24" t="s">
        <v>98</v>
      </c>
      <c r="P152" s="24" t="s">
        <v>98</v>
      </c>
      <c r="Q152" s="22" t="s">
        <v>99</v>
      </c>
      <c r="R152" s="24" t="s">
        <v>98</v>
      </c>
      <c r="S152" s="24" t="s">
        <v>98</v>
      </c>
      <c r="T152" s="24" t="s">
        <v>98</v>
      </c>
      <c r="U152" s="24" t="s">
        <v>98</v>
      </c>
      <c r="V152" s="24" t="s">
        <v>98</v>
      </c>
      <c r="W152" s="24" t="s">
        <v>106</v>
      </c>
      <c r="X152" s="24" t="s">
        <v>98</v>
      </c>
      <c r="Y152" s="22" t="n">
        <v>500000</v>
      </c>
      <c r="Z152" s="23" t="n">
        <f aca="false">DATE(YEAR(M152)+1,MONTH(M152),DAY(M152))</f>
        <v>44197</v>
      </c>
      <c r="AA152" s="25" t="n">
        <f aca="false">IF(N152&lt;=Z152, VLOOKUP(DATEDIF(M152,N152,"m"),Parameters!$L$2:$M$6,2,1), 0)</f>
        <v>1</v>
      </c>
      <c r="AB152" s="0" t="n">
        <f aca="false">IF(D152="Trong nước", DATEDIF(DATE(YEAR(K152),MONTH(K152),1),DATE(YEAR(L152),MONTH(L152),1),"m"), DATEDIF(DATE(J152,1,1),DATE(YEAR(L152),MONTH(L152),1),"m"))</f>
        <v>0</v>
      </c>
      <c r="AC152" s="0" t="str">
        <f aca="false">VLOOKUP(AB152,Parameters!$A$2:$B$6,2,1)</f>
        <v>&lt;6</v>
      </c>
      <c r="AD152" s="26" t="n">
        <v>1</v>
      </c>
      <c r="AE152" s="27" t="n">
        <f aca="false">IF(G152&lt;=$AE$2,INDEX('Bieu phi VCX'!$D$8:$H$33,MATCH(C152,'Bieu phi VCX'!$A$8:$A$33,0),MATCH(AC152,'Bieu phi VCX'!$D$7:$H$7,)),INDEX('Bieu phi VCX'!$I$8:$M$33,MATCH(C152,'Bieu phi VCX'!$A$8:$A$33,0),MATCH(AC152,'Bieu phi VCX'!$I$7:$M$7,)))</f>
        <v>0.0185</v>
      </c>
      <c r="AF152" s="27" t="n">
        <f aca="false">IF(O152="Y",$AF$2,0)</f>
        <v>0</v>
      </c>
      <c r="AG152" s="27" t="n">
        <f aca="false">IF(P152="Y", INDEX('Bieu phi VCX'!$P$8:$T$31,MATCH(C152,'Bieu phi VCX'!$A$8:$A$33,0),MATCH(AC152,'Bieu phi VCX'!$P$7:$T$7,0)), 0)</f>
        <v>0</v>
      </c>
      <c r="AH152" s="22" t="n">
        <f aca="false">VLOOKUP(Q152,Parameters!$F$2:$G$5,2,0)</f>
        <v>0</v>
      </c>
      <c r="AI152" s="27" t="n">
        <f aca="false">IF(R152="Y", INDEX('Bieu phi VCX'!$V$8:$Z$31,MATCH(C152,'Bieu phi VCX'!$A$8:$A$33,0),MATCH(AC152,'Bieu phi VCX'!$V$7:$Z$7,0)),0)</f>
        <v>0</v>
      </c>
      <c r="AJ152" s="27" t="n">
        <f aca="false">IF(S152="Y",INDEX('Bieu phi VCX'!$AG$8:$AI$31,MATCH(C152,'Bieu phi VCX'!$A$8:$A$33,0),MATCH(VLOOKUP(I152,Parameters!$I$2:$J$4,2),'Bieu phi VCX'!$AG$7:$AI$7,0))-AE152, 0)</f>
        <v>0</v>
      </c>
      <c r="AK152" s="0" t="n">
        <f aca="false">IF(T152="Y",$AK$2,1)</f>
        <v>1</v>
      </c>
      <c r="AL152" s="27" t="n">
        <f aca="false">IF(U152="Y", INDEX('Bieu phi VCX'!$AB$8:$AB$33,MATCH(C152,'Bieu phi VCX'!$A$8:$A$33,0),0),0)</f>
        <v>0</v>
      </c>
      <c r="AM152" s="27" t="n">
        <f aca="false">IF(V152="Y",IF(AB152&lt;120,IF(OR(C152='Bieu phi VCX'!$A$24,C152='Bieu phi VCX'!$A$25,C152='Bieu phi VCX'!$A$27),0.2%,IF(OR(AND(OR(E152="SEDAN",E152="HATCHBACK"),G152&gt;$AM$2),AND(OR(E152="SEDAN",E152="HATCHBACK"),F152="GERMANY")),INDEX('Bieu phi VCX'!$AC$8:$AC$33,MATCH(C152,'Bieu phi VCX'!$A$8:$A$33,0),0),INDEX('Bieu phi VCX'!$AD$8:$AD$33,MATCH(C152,'Bieu phi VCX'!$A$8:$A$33,0),0))),"NA"),0)</f>
        <v>0</v>
      </c>
      <c r="AN152" s="28" t="n">
        <f aca="false">IF(X152="Y",$AN$2,0)</f>
        <v>0</v>
      </c>
      <c r="AO152" s="29" t="n">
        <f aca="false">IF(W152="Y",IF(N152-M152&gt;$AO$2,1.5%*15/365,1.5%*(N152-M152)/365),0)</f>
        <v>0.000616438356164384</v>
      </c>
      <c r="AP152" s="30" t="n">
        <f aca="false">IF(N152&lt;=Z152,VLOOKUP(DATEDIF(M152,N152,"m"),Parameters!$L$2:$M$6,2,1),(DATEDIF(M152,N152,"m")+1)/12)</f>
        <v>1</v>
      </c>
      <c r="AQ152" s="31" t="n">
        <f aca="false">(AK152*(SUM(AE152,AF152,AG152,AI152,AJ152,AL152,AM152,AN152)*H152+AH152)+AO152*H152)*AP152</f>
        <v>7646575.34246576</v>
      </c>
    </row>
    <row r="153" customFormat="false" ht="15" hidden="false" customHeight="false" outlineLevel="0" collapsed="false">
      <c r="A153" s="20"/>
      <c r="B153" s="20" t="s">
        <v>116</v>
      </c>
      <c r="C153" s="21" t="s">
        <v>123</v>
      </c>
      <c r="D153" s="21" t="s">
        <v>95</v>
      </c>
      <c r="E153" s="21" t="s">
        <v>122</v>
      </c>
      <c r="F153" s="21" t="s">
        <v>97</v>
      </c>
      <c r="G153" s="22" t="n">
        <v>400000000</v>
      </c>
      <c r="H153" s="22" t="n">
        <v>400000000</v>
      </c>
      <c r="I153" s="22" t="n">
        <v>0</v>
      </c>
      <c r="J153" s="0" t="n">
        <v>2020</v>
      </c>
      <c r="K153" s="23" t="n">
        <v>43831</v>
      </c>
      <c r="L153" s="23" t="n">
        <v>43831</v>
      </c>
      <c r="M153" s="23" t="n">
        <v>43831</v>
      </c>
      <c r="N153" s="23" t="n">
        <v>44196</v>
      </c>
      <c r="O153" s="24" t="s">
        <v>98</v>
      </c>
      <c r="P153" s="24" t="s">
        <v>98</v>
      </c>
      <c r="Q153" s="22" t="s">
        <v>99</v>
      </c>
      <c r="R153" s="24" t="s">
        <v>98</v>
      </c>
      <c r="S153" s="24" t="s">
        <v>98</v>
      </c>
      <c r="T153" s="24" t="s">
        <v>98</v>
      </c>
      <c r="U153" s="24" t="s">
        <v>98</v>
      </c>
      <c r="V153" s="24" t="s">
        <v>98</v>
      </c>
      <c r="W153" s="24" t="s">
        <v>98</v>
      </c>
      <c r="X153" s="24" t="s">
        <v>106</v>
      </c>
      <c r="Y153" s="22" t="n">
        <v>500000</v>
      </c>
      <c r="Z153" s="23" t="n">
        <f aca="false">DATE(YEAR(M153)+1,MONTH(M153),DAY(M153))</f>
        <v>44197</v>
      </c>
      <c r="AA153" s="25" t="n">
        <f aca="false">IF(N153&lt;=Z153, VLOOKUP(DATEDIF(M153,N153,"m"),Parameters!$L$2:$M$6,2,1), 0)</f>
        <v>1</v>
      </c>
      <c r="AB153" s="0" t="n">
        <f aca="false">IF(D153="Trong nước", DATEDIF(DATE(YEAR(K153),MONTH(K153),1),DATE(YEAR(L153),MONTH(L153),1),"m"), DATEDIF(DATE(J153,1,1),DATE(YEAR(L153),MONTH(L153),1),"m"))</f>
        <v>0</v>
      </c>
      <c r="AC153" s="0" t="str">
        <f aca="false">VLOOKUP(AB153,Parameters!$A$2:$B$6,2,1)</f>
        <v>&lt;6</v>
      </c>
      <c r="AD153" s="26" t="n">
        <v>1</v>
      </c>
      <c r="AE153" s="27" t="n">
        <f aca="false">IF(G153&lt;=$AE$2,INDEX('Bieu phi VCX'!$D$8:$H$33,MATCH(C153,'Bieu phi VCX'!$A$8:$A$33,0),MATCH(AC153,'Bieu phi VCX'!$D$7:$H$7,)),INDEX('Bieu phi VCX'!$I$8:$M$33,MATCH(C153,'Bieu phi VCX'!$A$8:$A$33,0),MATCH(AC153,'Bieu phi VCX'!$I$7:$M$7,)))</f>
        <v>0.0185</v>
      </c>
      <c r="AF153" s="27" t="n">
        <f aca="false">IF(O153="Y",$AF$2,0)</f>
        <v>0</v>
      </c>
      <c r="AG153" s="27" t="n">
        <f aca="false">IF(P153="Y", INDEX('Bieu phi VCX'!$P$8:$T$31,MATCH(C153,'Bieu phi VCX'!$A$8:$A$33,0),MATCH(AC153,'Bieu phi VCX'!$P$7:$T$7,0)), 0)</f>
        <v>0</v>
      </c>
      <c r="AH153" s="22" t="n">
        <f aca="false">VLOOKUP(Q153,Parameters!$F$2:$G$5,2,0)</f>
        <v>0</v>
      </c>
      <c r="AI153" s="27" t="n">
        <f aca="false">IF(R153="Y", INDEX('Bieu phi VCX'!$V$8:$Z$31,MATCH(C153,'Bieu phi VCX'!$A$8:$A$33,0),MATCH(AC153,'Bieu phi VCX'!$V$7:$Z$7,0)),0)</f>
        <v>0</v>
      </c>
      <c r="AJ153" s="27" t="n">
        <f aca="false">IF(S153="Y",INDEX('Bieu phi VCX'!$AG$8:$AI$31,MATCH(C153,'Bieu phi VCX'!$A$8:$A$33,0),MATCH(VLOOKUP(I153,Parameters!$I$2:$J$4,2),'Bieu phi VCX'!$AG$7:$AI$7,0))-AE153, 0)</f>
        <v>0</v>
      </c>
      <c r="AK153" s="0" t="n">
        <f aca="false">IF(T153="Y",$AK$2,1)</f>
        <v>1</v>
      </c>
      <c r="AL153" s="27" t="n">
        <f aca="false">IF(U153="Y", INDEX('Bieu phi VCX'!$AB$8:$AB$33,MATCH(C153,'Bieu phi VCX'!$A$8:$A$33,0),0),0)</f>
        <v>0</v>
      </c>
      <c r="AM153" s="27" t="n">
        <f aca="false">IF(V153="Y",IF(AB153&lt;120,IF(OR(C153='Bieu phi VCX'!$A$24,C153='Bieu phi VCX'!$A$25,C153='Bieu phi VCX'!$A$27),0.2%,IF(OR(AND(OR(E153="SEDAN",E153="HATCHBACK"),G153&gt;$AM$2),AND(OR(E153="SEDAN",E153="HATCHBACK"),F153="GERMANY")),INDEX('Bieu phi VCX'!$AC$8:$AC$33,MATCH(C153,'Bieu phi VCX'!$A$8:$A$33,0),0),INDEX('Bieu phi VCX'!$AD$8:$AD$33,MATCH(C153,'Bieu phi VCX'!$A$8:$A$33,0),0))),"NA"),0)</f>
        <v>0</v>
      </c>
      <c r="AN153" s="28" t="n">
        <f aca="false">IF(X153="Y",$AN$2,0)</f>
        <v>0.003</v>
      </c>
      <c r="AO153" s="29" t="n">
        <f aca="false">IF(W153="Y",IF(N153-M153&gt;$AO$2,1.5%*15/365,1.5%*(N153-M153)/365),0)</f>
        <v>0</v>
      </c>
      <c r="AP153" s="30" t="n">
        <f aca="false">IF(N153&lt;=Z153,VLOOKUP(DATEDIF(M153,N153,"m"),Parameters!$L$2:$M$6,2,1),(DATEDIF(M153,N153,"m")+1)/12)</f>
        <v>1</v>
      </c>
      <c r="AQ153" s="31" t="n">
        <f aca="false">(AK153*(SUM(AE153,AF153,AG153,AI153,AJ153,AL153,AM153,AN153)*H153+AH153)+AO153*H153)*AP153</f>
        <v>8600000</v>
      </c>
    </row>
    <row r="154" customFormat="false" ht="15" hidden="false" customHeight="false" outlineLevel="0" collapsed="false">
      <c r="A154" s="20" t="s">
        <v>92</v>
      </c>
      <c r="B154" s="20" t="s">
        <v>93</v>
      </c>
      <c r="C154" s="21" t="s">
        <v>124</v>
      </c>
      <c r="D154" s="21" t="s">
        <v>95</v>
      </c>
      <c r="E154" s="21" t="s">
        <v>122</v>
      </c>
      <c r="F154" s="21" t="s">
        <v>97</v>
      </c>
      <c r="G154" s="22" t="n">
        <v>390000000</v>
      </c>
      <c r="H154" s="22" t="n">
        <v>100000000</v>
      </c>
      <c r="I154" s="22" t="n">
        <v>0</v>
      </c>
      <c r="J154" s="0" t="n">
        <v>2020</v>
      </c>
      <c r="K154" s="23" t="n">
        <v>43831</v>
      </c>
      <c r="L154" s="23" t="n">
        <v>43831</v>
      </c>
      <c r="M154" s="23" t="n">
        <v>43831</v>
      </c>
      <c r="N154" s="23" t="n">
        <v>44196</v>
      </c>
      <c r="O154" s="24" t="s">
        <v>98</v>
      </c>
      <c r="P154" s="24" t="s">
        <v>98</v>
      </c>
      <c r="Q154" s="22" t="s">
        <v>99</v>
      </c>
      <c r="R154" s="24" t="s">
        <v>98</v>
      </c>
      <c r="S154" s="24" t="s">
        <v>98</v>
      </c>
      <c r="T154" s="24" t="s">
        <v>98</v>
      </c>
      <c r="U154" s="24" t="s">
        <v>98</v>
      </c>
      <c r="V154" s="24" t="s">
        <v>98</v>
      </c>
      <c r="W154" s="24" t="s">
        <v>98</v>
      </c>
      <c r="X154" s="24" t="s">
        <v>98</v>
      </c>
      <c r="Y154" s="22" t="n">
        <v>500000</v>
      </c>
      <c r="Z154" s="23" t="n">
        <f aca="false">DATE(YEAR(M154)+1,MONTH(M154),DAY(M154))</f>
        <v>44197</v>
      </c>
      <c r="AA154" s="25" t="n">
        <f aca="false">IF(N154&lt;=Z154, VLOOKUP(DATEDIF(M154,N154,"m"),Parameters!$L$2:$M$6,2,1), 0)</f>
        <v>1</v>
      </c>
      <c r="AB154" s="0" t="n">
        <f aca="false">IF(D154="Trong nước", DATEDIF(DATE(YEAR(K154),MONTH(K154),1),DATE(YEAR(L154),MONTH(L154),1),"m"), DATEDIF(DATE(J154,1,1),DATE(YEAR(L154),MONTH(L154),1),"m"))</f>
        <v>0</v>
      </c>
      <c r="AC154" s="0" t="str">
        <f aca="false">VLOOKUP(AB154,Parameters!$A$2:$B$6,2,1)</f>
        <v>&lt;6</v>
      </c>
      <c r="AD154" s="26" t="n">
        <v>1</v>
      </c>
      <c r="AE154" s="27" t="n">
        <f aca="false">IF(G154&lt;=$AE$2,INDEX('Bieu phi VCX'!$D$8:$H$33,MATCH(C154,'Bieu phi VCX'!$A$8:$A$33,0),MATCH(AC154,'Bieu phi VCX'!$D$7:$H$7,)),INDEX('Bieu phi VCX'!$I$8:$M$33,MATCH(C154,'Bieu phi VCX'!$A$8:$A$33,0),MATCH(AC154,'Bieu phi VCX'!$I$7:$M$7,)))</f>
        <v>0.0185</v>
      </c>
      <c r="AF154" s="27" t="n">
        <f aca="false">IF(O154="Y",$AF$2,0)</f>
        <v>0</v>
      </c>
      <c r="AG154" s="27" t="n">
        <f aca="false">IF(P154="Y", INDEX('Bieu phi VCX'!$P$8:$T$31,MATCH(C154,'Bieu phi VCX'!$A$8:$A$33,0),MATCH(AC154,'Bieu phi VCX'!$P$7:$T$7,0)), 0)</f>
        <v>0</v>
      </c>
      <c r="AH154" s="22" t="n">
        <f aca="false">VLOOKUP(Q154,Parameters!$F$2:$G$5,2,0)</f>
        <v>0</v>
      </c>
      <c r="AI154" s="27" t="n">
        <f aca="false">IF(R154="Y", INDEX('Bieu phi VCX'!$V$8:$Z$31,MATCH(C154,'Bieu phi VCX'!$A$8:$A$33,0),MATCH(AC154,'Bieu phi VCX'!$V$7:$Z$7,0)),0)</f>
        <v>0</v>
      </c>
      <c r="AJ154" s="27" t="n">
        <f aca="false">IF(S154="Y",INDEX('Bieu phi VCX'!$AG$8:$AI$31,MATCH(C154,'Bieu phi VCX'!$A$8:$A$33,0),MATCH(VLOOKUP(I154,Parameters!$I$2:$J$4,2),'Bieu phi VCX'!$AG$7:$AI$7,0))-AE154, 0)</f>
        <v>0</v>
      </c>
      <c r="AK154" s="0" t="n">
        <f aca="false">IF(T154="Y",$AK$2,1)</f>
        <v>1</v>
      </c>
      <c r="AL154" s="27" t="n">
        <f aca="false">IF(U154="Y", INDEX('Bieu phi VCX'!$AB$8:$AB$33,MATCH(C154,'Bieu phi VCX'!$A$8:$A$33,0),0),0)</f>
        <v>0</v>
      </c>
      <c r="AM154" s="27" t="n">
        <f aca="false">IF(V154="Y",IF(AB154&lt;120,IF(OR(C154='Bieu phi VCX'!$A$24,C154='Bieu phi VCX'!$A$25,C154='Bieu phi VCX'!$A$27),0.2%,IF(OR(AND(OR(E154="SEDAN",E154="HATCHBACK"),G154&gt;$AM$2),AND(OR(E154="SEDAN",E154="HATCHBACK"),F154="GERMANY")),INDEX('Bieu phi VCX'!$AC$8:$AC$33,MATCH(C154,'Bieu phi VCX'!$A$8:$A$33,0),0),INDEX('Bieu phi VCX'!$AD$8:$AD$33,MATCH(C154,'Bieu phi VCX'!$A$8:$A$33,0),0))),"NA"),0)</f>
        <v>0</v>
      </c>
      <c r="AN154" s="28" t="n">
        <f aca="false">IF(X154="Y",$AN$2,0)</f>
        <v>0</v>
      </c>
      <c r="AO154" s="29" t="n">
        <f aca="false">IF(W154="Y",IF(N154-M154&gt;$AO$2,1.5%*15/365,1.5%*(N154-M154)/365),0)</f>
        <v>0</v>
      </c>
      <c r="AP154" s="30" t="n">
        <f aca="false">IF(N154&lt;=Z154,VLOOKUP(DATEDIF(M154,N154,"m"),Parameters!$L$2:$M$6,2,1),(DATEDIF(M154,N154,"m")+1)/12)</f>
        <v>1</v>
      </c>
      <c r="AQ154" s="31" t="n">
        <f aca="false">(AK154*(SUM(AE154,AF154,AG154,AI154,AJ154,AL154,AM154,AN154)*H154+AH154)+AO154*H154)*AP154</f>
        <v>1850000</v>
      </c>
    </row>
    <row r="155" customFormat="false" ht="15" hidden="false" customHeight="false" outlineLevel="0" collapsed="false">
      <c r="A155" s="20"/>
      <c r="B155" s="20" t="s">
        <v>100</v>
      </c>
      <c r="C155" s="21" t="s">
        <v>124</v>
      </c>
      <c r="D155" s="21" t="s">
        <v>95</v>
      </c>
      <c r="E155" s="21" t="s">
        <v>122</v>
      </c>
      <c r="F155" s="21" t="s">
        <v>97</v>
      </c>
      <c r="G155" s="22" t="n">
        <v>390000000</v>
      </c>
      <c r="H155" s="22" t="n">
        <v>100000000</v>
      </c>
      <c r="I155" s="22" t="n">
        <v>0</v>
      </c>
      <c r="J155" s="0" t="n">
        <v>2017</v>
      </c>
      <c r="K155" s="23" t="n">
        <v>42736</v>
      </c>
      <c r="L155" s="23" t="n">
        <v>43831</v>
      </c>
      <c r="M155" s="23" t="n">
        <v>43831</v>
      </c>
      <c r="N155" s="23" t="n">
        <v>44196</v>
      </c>
      <c r="O155" s="24" t="s">
        <v>98</v>
      </c>
      <c r="P155" s="24" t="s">
        <v>98</v>
      </c>
      <c r="Q155" s="22" t="s">
        <v>99</v>
      </c>
      <c r="R155" s="24" t="s">
        <v>98</v>
      </c>
      <c r="S155" s="24" t="s">
        <v>98</v>
      </c>
      <c r="T155" s="24" t="s">
        <v>98</v>
      </c>
      <c r="U155" s="24" t="s">
        <v>98</v>
      </c>
      <c r="V155" s="24" t="s">
        <v>98</v>
      </c>
      <c r="W155" s="24" t="s">
        <v>98</v>
      </c>
      <c r="X155" s="24" t="s">
        <v>98</v>
      </c>
      <c r="Y155" s="22" t="n">
        <v>500000</v>
      </c>
      <c r="Z155" s="23" t="n">
        <f aca="false">DATE(YEAR(M155)+1,MONTH(M155),DAY(M155))</f>
        <v>44197</v>
      </c>
      <c r="AA155" s="25" t="n">
        <f aca="false">IF(N155&lt;=Z155, VLOOKUP(DATEDIF(M155,N155,"m"),Parameters!$L$2:$M$6,2,1), 0)</f>
        <v>1</v>
      </c>
      <c r="AB155" s="0" t="n">
        <f aca="false">IF(D155="Trong nước", DATEDIF(DATE(YEAR(K155),MONTH(K155),1),DATE(YEAR(L155),MONTH(L155),1),"m"), DATEDIF(DATE(J155,1,1),DATE(YEAR(L155),MONTH(L155),1),"m"))</f>
        <v>36</v>
      </c>
      <c r="AC155" s="0" t="str">
        <f aca="false">VLOOKUP(AB155,Parameters!$A$2:$B$6,2,1)</f>
        <v>36-72</v>
      </c>
      <c r="AD155" s="26" t="n">
        <v>1</v>
      </c>
      <c r="AE155" s="27" t="n">
        <f aca="false">IF(G155&lt;=$AE$2,INDEX('Bieu phi VCX'!$D$8:$H$33,MATCH(C155,'Bieu phi VCX'!$A$8:$A$33,0),MATCH(AC155,'Bieu phi VCX'!$D$7:$H$7,)),INDEX('Bieu phi VCX'!$I$8:$M$33,MATCH(C155,'Bieu phi VCX'!$A$8:$A$33,0),MATCH(AC155,'Bieu phi VCX'!$I$7:$M$7,)))</f>
        <v>0.02</v>
      </c>
      <c r="AF155" s="27" t="n">
        <f aca="false">IF(O155="Y",$AF$2,0)</f>
        <v>0</v>
      </c>
      <c r="AG155" s="27" t="n">
        <f aca="false">IF(P155="Y", INDEX('Bieu phi VCX'!$P$8:$T$31,MATCH(C155,'Bieu phi VCX'!$A$8:$A$33,0),MATCH(AC155,'Bieu phi VCX'!$P$7:$T$7,0)), 0)</f>
        <v>0</v>
      </c>
      <c r="AH155" s="22" t="n">
        <f aca="false">VLOOKUP(Q155,Parameters!$F$2:$G$5,2,0)</f>
        <v>0</v>
      </c>
      <c r="AI155" s="27" t="n">
        <f aca="false">IF(R155="Y", INDEX('Bieu phi VCX'!$V$8:$Z$31,MATCH(C155,'Bieu phi VCX'!$A$8:$A$33,0),MATCH(AC155,'Bieu phi VCX'!$V$7:$Z$7,0)),0)</f>
        <v>0</v>
      </c>
      <c r="AJ155" s="27" t="n">
        <f aca="false">IF(S155="Y",INDEX('Bieu phi VCX'!$AG$8:$AI$31,MATCH(C155,'Bieu phi VCX'!$A$8:$A$33,0),MATCH(VLOOKUP(I155,Parameters!$I$2:$J$4,2),'Bieu phi VCX'!$AG$7:$AI$7,0))-AE155, 0)</f>
        <v>0</v>
      </c>
      <c r="AK155" s="0" t="n">
        <f aca="false">IF(T155="Y",$AK$2,1)</f>
        <v>1</v>
      </c>
      <c r="AL155" s="27" t="n">
        <f aca="false">IF(U155="Y", INDEX('Bieu phi VCX'!$AB$8:$AB$33,MATCH(C155,'Bieu phi VCX'!$A$8:$A$33,0),0),0)</f>
        <v>0</v>
      </c>
      <c r="AM155" s="27" t="n">
        <f aca="false">IF(V155="Y",IF(AB155&lt;120,IF(OR(C155='Bieu phi VCX'!$A$24,C155='Bieu phi VCX'!$A$25,C155='Bieu phi VCX'!$A$27),0.2%,IF(OR(AND(OR(E155="SEDAN",E155="HATCHBACK"),G155&gt;$AM$2),AND(OR(E155="SEDAN",E155="HATCHBACK"),F155="GERMANY")),INDEX('Bieu phi VCX'!$AC$8:$AC$33,MATCH(C155,'Bieu phi VCX'!$A$8:$A$33,0),0),INDEX('Bieu phi VCX'!$AD$8:$AD$33,MATCH(C155,'Bieu phi VCX'!$A$8:$A$33,0),0))),"NA"),0)</f>
        <v>0</v>
      </c>
      <c r="AN155" s="28" t="n">
        <f aca="false">IF(X155="Y",$AN$2,0)</f>
        <v>0</v>
      </c>
      <c r="AO155" s="29" t="n">
        <f aca="false">IF(W155="Y",IF(N155-M155&gt;$AO$2,1.5%*15/365,1.5%*(N155-M155)/365),0)</f>
        <v>0</v>
      </c>
      <c r="AP155" s="30" t="n">
        <f aca="false">IF(N155&lt;=Z155,VLOOKUP(DATEDIF(M155,N155,"m"),Parameters!$L$2:$M$6,2,1),(DATEDIF(M155,N155,"m")+1)/12)</f>
        <v>1</v>
      </c>
      <c r="AQ155" s="31" t="n">
        <f aca="false">(AK155*(SUM(AE155,AF155,AG155,AI155,AJ155,AL155,AM155,AN155)*H155+AH155)+AO155*H155)*AP155</f>
        <v>2000000</v>
      </c>
    </row>
    <row r="156" customFormat="false" ht="15" hidden="false" customHeight="false" outlineLevel="0" collapsed="false">
      <c r="A156" s="20"/>
      <c r="B156" s="20" t="s">
        <v>101</v>
      </c>
      <c r="C156" s="21" t="s">
        <v>124</v>
      </c>
      <c r="D156" s="21" t="s">
        <v>95</v>
      </c>
      <c r="E156" s="21" t="s">
        <v>122</v>
      </c>
      <c r="F156" s="21" t="s">
        <v>97</v>
      </c>
      <c r="G156" s="22" t="n">
        <v>390000000</v>
      </c>
      <c r="H156" s="22" t="n">
        <v>100000000</v>
      </c>
      <c r="I156" s="22" t="n">
        <v>0</v>
      </c>
      <c r="J156" s="0" t="n">
        <v>2014</v>
      </c>
      <c r="K156" s="23" t="n">
        <v>41640</v>
      </c>
      <c r="L156" s="23" t="n">
        <v>43831</v>
      </c>
      <c r="M156" s="23" t="n">
        <v>43831</v>
      </c>
      <c r="N156" s="23" t="n">
        <v>44196</v>
      </c>
      <c r="O156" s="24" t="s">
        <v>98</v>
      </c>
      <c r="P156" s="24" t="s">
        <v>98</v>
      </c>
      <c r="Q156" s="22" t="s">
        <v>99</v>
      </c>
      <c r="R156" s="24" t="s">
        <v>98</v>
      </c>
      <c r="S156" s="24" t="s">
        <v>98</v>
      </c>
      <c r="T156" s="24" t="s">
        <v>98</v>
      </c>
      <c r="U156" s="24" t="s">
        <v>98</v>
      </c>
      <c r="V156" s="24" t="s">
        <v>98</v>
      </c>
      <c r="W156" s="24" t="s">
        <v>98</v>
      </c>
      <c r="X156" s="24" t="s">
        <v>98</v>
      </c>
      <c r="Y156" s="22" t="n">
        <v>500000</v>
      </c>
      <c r="Z156" s="23" t="n">
        <f aca="false">DATE(YEAR(M156)+1,MONTH(M156),DAY(M156))</f>
        <v>44197</v>
      </c>
      <c r="AA156" s="25" t="n">
        <f aca="false">IF(N156&lt;=Z156, VLOOKUP(DATEDIF(M156,N156,"m"),Parameters!$L$2:$M$6,2,1), 0)</f>
        <v>1</v>
      </c>
      <c r="AB156" s="0" t="n">
        <f aca="false">IF(D156="Trong nước", DATEDIF(DATE(YEAR(K156),MONTH(K156),1),DATE(YEAR(L156),MONTH(L156),1),"m"), DATEDIF(DATE(J156,1,1),DATE(YEAR(L156),MONTH(L156),1),"m"))</f>
        <v>72</v>
      </c>
      <c r="AC156" s="0" t="str">
        <f aca="false">VLOOKUP(AB156,Parameters!$A$2:$B$6,2,1)</f>
        <v>72-120</v>
      </c>
      <c r="AD156" s="26" t="n">
        <v>1</v>
      </c>
      <c r="AE156" s="27" t="n">
        <f aca="false">IF(G156&lt;=$AE$2,INDEX('Bieu phi VCX'!$D$8:$H$33,MATCH(C156,'Bieu phi VCX'!$A$8:$A$33,0),MATCH(AC156,'Bieu phi VCX'!$D$7:$H$7,)),INDEX('Bieu phi VCX'!$I$8:$M$33,MATCH(C156,'Bieu phi VCX'!$A$8:$A$33,0),MATCH(AC156,'Bieu phi VCX'!$I$7:$M$7,)))</f>
        <v>0.03</v>
      </c>
      <c r="AF156" s="27" t="n">
        <f aca="false">IF(O156="Y",$AF$2,0)</f>
        <v>0</v>
      </c>
      <c r="AG156" s="27" t="n">
        <f aca="false">IF(P156="Y", INDEX('Bieu phi VCX'!$P$8:$T$31,MATCH(C156,'Bieu phi VCX'!$A$8:$A$33,0),MATCH(AC156,'Bieu phi VCX'!$P$7:$T$7,0)), 0)</f>
        <v>0</v>
      </c>
      <c r="AH156" s="22" t="n">
        <f aca="false">VLOOKUP(Q156,Parameters!$F$2:$G$5,2,0)</f>
        <v>0</v>
      </c>
      <c r="AI156" s="27" t="n">
        <f aca="false">IF(R156="Y", INDEX('Bieu phi VCX'!$V$8:$Z$31,MATCH(C156,'Bieu phi VCX'!$A$8:$A$33,0),MATCH(AC156,'Bieu phi VCX'!$V$7:$Z$7,0)),0)</f>
        <v>0</v>
      </c>
      <c r="AJ156" s="27" t="n">
        <f aca="false">IF(S156="Y",INDEX('Bieu phi VCX'!$AG$8:$AI$31,MATCH(C156,'Bieu phi VCX'!$A$8:$A$33,0),MATCH(VLOOKUP(I156,Parameters!$I$2:$J$4,2),'Bieu phi VCX'!$AG$7:$AI$7,0))-AE156, 0)</f>
        <v>0</v>
      </c>
      <c r="AK156" s="0" t="n">
        <f aca="false">IF(T156="Y",$AK$2,1)</f>
        <v>1</v>
      </c>
      <c r="AL156" s="27" t="n">
        <f aca="false">IF(U156="Y", INDEX('Bieu phi VCX'!$AB$8:$AB$33,MATCH(C156,'Bieu phi VCX'!$A$8:$A$33,0),0),0)</f>
        <v>0</v>
      </c>
      <c r="AM156" s="27" t="n">
        <f aca="false">IF(V156="Y",IF(AB156&lt;120,IF(OR(C156='Bieu phi VCX'!$A$24,C156='Bieu phi VCX'!$A$25,C156='Bieu phi VCX'!$A$27),0.2%,IF(OR(AND(OR(E156="SEDAN",E156="HATCHBACK"),G156&gt;$AM$2),AND(OR(E156="SEDAN",E156="HATCHBACK"),F156="GERMANY")),INDEX('Bieu phi VCX'!$AC$8:$AC$33,MATCH(C156,'Bieu phi VCX'!$A$8:$A$33,0),0),INDEX('Bieu phi VCX'!$AD$8:$AD$33,MATCH(C156,'Bieu phi VCX'!$A$8:$A$33,0),0))),"NA"),0)</f>
        <v>0</v>
      </c>
      <c r="AN156" s="28" t="n">
        <f aca="false">IF(X156="Y",$AN$2,0)</f>
        <v>0</v>
      </c>
      <c r="AO156" s="29" t="n">
        <f aca="false">IF(W156="Y",IF(N156-M156&gt;$AO$2,1.5%*15/365,1.5%*(N156-M156)/365),0)</f>
        <v>0</v>
      </c>
      <c r="AP156" s="30" t="n">
        <f aca="false">IF(N156&lt;=Z156,VLOOKUP(DATEDIF(M156,N156,"m"),Parameters!$L$2:$M$6,2,1),(DATEDIF(M156,N156,"m")+1)/12)</f>
        <v>1</v>
      </c>
      <c r="AQ156" s="31" t="n">
        <f aca="false">(AK156*(SUM(AE156,AF156,AG156,AI156,AJ156,AL156,AM156,AN156)*H156+AH156)+AO156*H156)*AP156</f>
        <v>3000000</v>
      </c>
    </row>
    <row r="157" customFormat="false" ht="15" hidden="false" customHeight="false" outlineLevel="0" collapsed="false">
      <c r="A157" s="20"/>
      <c r="B157" s="20" t="s">
        <v>102</v>
      </c>
      <c r="C157" s="21" t="s">
        <v>124</v>
      </c>
      <c r="D157" s="21" t="s">
        <v>95</v>
      </c>
      <c r="E157" s="21" t="s">
        <v>122</v>
      </c>
      <c r="F157" s="21" t="s">
        <v>97</v>
      </c>
      <c r="G157" s="22" t="n">
        <v>390000000</v>
      </c>
      <c r="H157" s="22" t="n">
        <v>100000000</v>
      </c>
      <c r="I157" s="22" t="n">
        <v>0</v>
      </c>
      <c r="J157" s="0" t="n">
        <v>2010</v>
      </c>
      <c r="K157" s="23" t="n">
        <v>40179</v>
      </c>
      <c r="L157" s="23" t="n">
        <v>43831</v>
      </c>
      <c r="M157" s="23" t="n">
        <v>43831</v>
      </c>
      <c r="N157" s="23" t="n">
        <v>44196</v>
      </c>
      <c r="O157" s="24" t="s">
        <v>98</v>
      </c>
      <c r="P157" s="24" t="s">
        <v>98</v>
      </c>
      <c r="Q157" s="22" t="s">
        <v>99</v>
      </c>
      <c r="R157" s="24" t="s">
        <v>98</v>
      </c>
      <c r="S157" s="24" t="s">
        <v>98</v>
      </c>
      <c r="T157" s="24" t="s">
        <v>98</v>
      </c>
      <c r="U157" s="24" t="s">
        <v>98</v>
      </c>
      <c r="V157" s="24" t="s">
        <v>98</v>
      </c>
      <c r="W157" s="24" t="s">
        <v>98</v>
      </c>
      <c r="X157" s="24" t="s">
        <v>98</v>
      </c>
      <c r="Y157" s="22" t="n">
        <v>500000</v>
      </c>
      <c r="Z157" s="23" t="n">
        <f aca="false">DATE(YEAR(M157)+1,MONTH(M157),DAY(M157))</f>
        <v>44197</v>
      </c>
      <c r="AA157" s="25" t="n">
        <f aca="false">IF(N157&lt;=Z157, VLOOKUP(DATEDIF(M157,N157,"m"),Parameters!$L$2:$M$6,2,1), 0)</f>
        <v>1</v>
      </c>
      <c r="AB157" s="0" t="n">
        <f aca="false">IF(D157="Trong nước", DATEDIF(DATE(YEAR(K157),MONTH(K157),1),DATE(YEAR(L157),MONTH(L157),1),"m"), DATEDIF(DATE(J157,1,1),DATE(YEAR(L157),MONTH(L157),1),"m"))</f>
        <v>120</v>
      </c>
      <c r="AC157" s="0" t="str">
        <f aca="false">VLOOKUP(AB157,Parameters!$A$2:$B$6,2,1)</f>
        <v>&gt;=120</v>
      </c>
      <c r="AD157" s="26" t="n">
        <v>1</v>
      </c>
      <c r="AE157" s="27" t="n">
        <f aca="false">IF(G157&lt;=$AE$2,INDEX('Bieu phi VCX'!$D$8:$H$33,MATCH(C157,'Bieu phi VCX'!$A$8:$A$33,0),MATCH(AC157,'Bieu phi VCX'!$D$7:$H$7,)),INDEX('Bieu phi VCX'!$I$8:$M$33,MATCH(C157,'Bieu phi VCX'!$A$8:$A$33,0),MATCH(AC157,'Bieu phi VCX'!$I$7:$M$7,)))</f>
        <v>0.033</v>
      </c>
      <c r="AF157" s="27" t="n">
        <f aca="false">IF(O157="Y",$AF$2,0)</f>
        <v>0</v>
      </c>
      <c r="AG157" s="27" t="n">
        <f aca="false">IF(P157="Y", INDEX('Bieu phi VCX'!$P$8:$T$31,MATCH(C157,'Bieu phi VCX'!$A$8:$A$33,0),MATCH(AC157,'Bieu phi VCX'!$P$7:$T$7,0)), 0)</f>
        <v>0</v>
      </c>
      <c r="AH157" s="22" t="n">
        <f aca="false">VLOOKUP(Q157,Parameters!$F$2:$G$5,2,0)</f>
        <v>0</v>
      </c>
      <c r="AI157" s="27" t="n">
        <f aca="false">IF(R157="Y", INDEX('Bieu phi VCX'!$V$8:$Z$31,MATCH(C157,'Bieu phi VCX'!$A$8:$A$33,0),MATCH(AC157,'Bieu phi VCX'!$V$7:$Z$7,0)),0)</f>
        <v>0</v>
      </c>
      <c r="AJ157" s="27" t="n">
        <f aca="false">IF(S157="Y",INDEX('Bieu phi VCX'!$AG$8:$AI$31,MATCH(C157,'Bieu phi VCX'!$A$8:$A$33,0),MATCH(VLOOKUP(I157,Parameters!$I$2:$J$4,2),'Bieu phi VCX'!$AG$7:$AI$7,0))-AE157, 0)</f>
        <v>0</v>
      </c>
      <c r="AK157" s="0" t="n">
        <f aca="false">IF(T157="Y",$AK$2,1)</f>
        <v>1</v>
      </c>
      <c r="AL157" s="27" t="n">
        <f aca="false">IF(U157="Y", INDEX('Bieu phi VCX'!$AB$8:$AB$33,MATCH(C157,'Bieu phi VCX'!$A$8:$A$33,0),0),0)</f>
        <v>0</v>
      </c>
      <c r="AM157" s="27" t="n">
        <f aca="false">IF(V157="Y",IF(AB157&lt;120,IF(OR(C157='Bieu phi VCX'!$A$24,C157='Bieu phi VCX'!$A$25,C157='Bieu phi VCX'!$A$27),0.2%,IF(OR(AND(OR(E157="SEDAN",E157="HATCHBACK"),G157&gt;$AM$2),AND(OR(E157="SEDAN",E157="HATCHBACK"),F157="GERMANY")),INDEX('Bieu phi VCX'!$AC$8:$AC$33,MATCH(C157,'Bieu phi VCX'!$A$8:$A$33,0),0),INDEX('Bieu phi VCX'!$AD$8:$AD$33,MATCH(C157,'Bieu phi VCX'!$A$8:$A$33,0),0))),"NA"),0)</f>
        <v>0</v>
      </c>
      <c r="AN157" s="28" t="n">
        <f aca="false">IF(X157="Y",$AN$2,0)</f>
        <v>0</v>
      </c>
      <c r="AO157" s="29" t="n">
        <f aca="false">IF(W157="Y",IF(N157-M157&gt;$AO$2,1.5%*15/365,1.5%*(N157-M157)/365),0)</f>
        <v>0</v>
      </c>
      <c r="AP157" s="30" t="n">
        <f aca="false">IF(N157&lt;=Z157,VLOOKUP(DATEDIF(M157,N157,"m"),Parameters!$L$2:$M$6,2,1),(DATEDIF(M157,N157,"m")+1)/12)</f>
        <v>1</v>
      </c>
      <c r="AQ157" s="31" t="n">
        <f aca="false">(AK157*(SUM(AE157,AF157,AG157,AI157,AJ157,AL157,AM157,AN157)*H157+AH157)+AO157*H157)*AP157</f>
        <v>3300000</v>
      </c>
    </row>
    <row r="158" customFormat="false" ht="15" hidden="false" customHeight="false" outlineLevel="0" collapsed="false">
      <c r="A158" s="20" t="s">
        <v>103</v>
      </c>
      <c r="B158" s="20" t="s">
        <v>93</v>
      </c>
      <c r="C158" s="21" t="s">
        <v>124</v>
      </c>
      <c r="D158" s="21" t="s">
        <v>95</v>
      </c>
      <c r="E158" s="21" t="s">
        <v>122</v>
      </c>
      <c r="F158" s="21" t="s">
        <v>97</v>
      </c>
      <c r="G158" s="22" t="n">
        <v>400000000</v>
      </c>
      <c r="H158" s="22" t="n">
        <v>400000000</v>
      </c>
      <c r="I158" s="22" t="n">
        <v>0</v>
      </c>
      <c r="J158" s="0" t="n">
        <v>2020</v>
      </c>
      <c r="K158" s="23" t="n">
        <v>43831</v>
      </c>
      <c r="L158" s="23" t="n">
        <v>43831</v>
      </c>
      <c r="M158" s="23" t="n">
        <v>43831</v>
      </c>
      <c r="N158" s="23" t="n">
        <v>44196</v>
      </c>
      <c r="O158" s="24" t="s">
        <v>98</v>
      </c>
      <c r="P158" s="24" t="s">
        <v>98</v>
      </c>
      <c r="Q158" s="22" t="s">
        <v>99</v>
      </c>
      <c r="R158" s="24" t="s">
        <v>98</v>
      </c>
      <c r="S158" s="24" t="s">
        <v>98</v>
      </c>
      <c r="T158" s="24" t="s">
        <v>98</v>
      </c>
      <c r="U158" s="24" t="s">
        <v>98</v>
      </c>
      <c r="V158" s="24" t="s">
        <v>98</v>
      </c>
      <c r="W158" s="24" t="s">
        <v>98</v>
      </c>
      <c r="X158" s="24" t="s">
        <v>98</v>
      </c>
      <c r="Y158" s="22" t="n">
        <v>500000</v>
      </c>
      <c r="Z158" s="23" t="n">
        <f aca="false">DATE(YEAR(M158)+1,MONTH(M158),DAY(M158))</f>
        <v>44197</v>
      </c>
      <c r="AA158" s="25" t="n">
        <f aca="false">IF(N158&lt;=Z158, VLOOKUP(DATEDIF(M158,N158,"m"),Parameters!$L$2:$M$6,2,1), 0)</f>
        <v>1</v>
      </c>
      <c r="AB158" s="0" t="n">
        <f aca="false">IF(D158="Trong nước", DATEDIF(DATE(YEAR(K158),MONTH(K158),1),DATE(YEAR(L158),MONTH(L158),1),"m"), DATEDIF(DATE(J158,1,1),DATE(YEAR(L158),MONTH(L158),1),"m"))</f>
        <v>0</v>
      </c>
      <c r="AC158" s="0" t="str">
        <f aca="false">VLOOKUP(AB158,Parameters!$A$2:$B$6,2,1)</f>
        <v>&lt;6</v>
      </c>
      <c r="AD158" s="26" t="n">
        <v>1</v>
      </c>
      <c r="AE158" s="27" t="n">
        <f aca="false">IF(G158&lt;=$AE$2,INDEX('Bieu phi VCX'!$D$8:$H$33,MATCH(C158,'Bieu phi VCX'!$A$8:$A$33,0),MATCH(AC158,'Bieu phi VCX'!$D$7:$H$7,)),INDEX('Bieu phi VCX'!$I$8:$M$33,MATCH(C158,'Bieu phi VCX'!$A$8:$A$33,0),MATCH(AC158,'Bieu phi VCX'!$I$7:$M$7,)))</f>
        <v>0.0185</v>
      </c>
      <c r="AF158" s="27" t="n">
        <f aca="false">IF(O158="Y",$AF$2,0)</f>
        <v>0</v>
      </c>
      <c r="AG158" s="27" t="n">
        <f aca="false">IF(P158="Y", INDEX('Bieu phi VCX'!$P$8:$T$31,MATCH(C158,'Bieu phi VCX'!$A$8:$A$33,0),MATCH(AC158,'Bieu phi VCX'!$P$7:$T$7,0)), 0)</f>
        <v>0</v>
      </c>
      <c r="AH158" s="22" t="n">
        <f aca="false">VLOOKUP(Q158,Parameters!$F$2:$G$5,2,0)</f>
        <v>0</v>
      </c>
      <c r="AI158" s="27" t="n">
        <f aca="false">IF(R158="Y", INDEX('Bieu phi VCX'!$V$8:$Z$31,MATCH(C158,'Bieu phi VCX'!$A$8:$A$33,0),MATCH(AC158,'Bieu phi VCX'!$V$7:$Z$7,0)),0)</f>
        <v>0</v>
      </c>
      <c r="AJ158" s="27" t="n">
        <f aca="false">IF(S158="Y",INDEX('Bieu phi VCX'!$AG$8:$AI$31,MATCH(C158,'Bieu phi VCX'!$A$8:$A$33,0),MATCH(VLOOKUP(I158,Parameters!$I$2:$J$4,2),'Bieu phi VCX'!$AG$7:$AI$7,0))-AE158, 0)</f>
        <v>0</v>
      </c>
      <c r="AK158" s="0" t="n">
        <f aca="false">IF(T158="Y",$AK$2,1)</f>
        <v>1</v>
      </c>
      <c r="AL158" s="27" t="n">
        <f aca="false">IF(U158="Y", INDEX('Bieu phi VCX'!$AB$8:$AB$33,MATCH(C158,'Bieu phi VCX'!$A$8:$A$33,0),0),0)</f>
        <v>0</v>
      </c>
      <c r="AM158" s="27" t="n">
        <f aca="false">IF(V158="Y",IF(AB158&lt;120,IF(OR(C158='Bieu phi VCX'!$A$24,C158='Bieu phi VCX'!$A$25,C158='Bieu phi VCX'!$A$27),0.2%,IF(OR(AND(OR(E158="SEDAN",E158="HATCHBACK"),G158&gt;$AM$2),AND(OR(E158="SEDAN",E158="HATCHBACK"),F158="GERMANY")),INDEX('Bieu phi VCX'!$AC$8:$AC$33,MATCH(C158,'Bieu phi VCX'!$A$8:$A$33,0),0),INDEX('Bieu phi VCX'!$AD$8:$AD$33,MATCH(C158,'Bieu phi VCX'!$A$8:$A$33,0),0))),"NA"),0)</f>
        <v>0</v>
      </c>
      <c r="AN158" s="28" t="n">
        <f aca="false">IF(X158="Y",$AN$2,0)</f>
        <v>0</v>
      </c>
      <c r="AO158" s="29" t="n">
        <f aca="false">IF(W158="Y",IF(N158-M158&gt;$AO$2,1.5%*15/365,1.5%*(N158-M158)/365),0)</f>
        <v>0</v>
      </c>
      <c r="AP158" s="30" t="n">
        <f aca="false">IF(N158&lt;=Z158,VLOOKUP(DATEDIF(M158,N158,"m"),Parameters!$L$2:$M$6,2,1),(DATEDIF(M158,N158,"m")+1)/12)</f>
        <v>1</v>
      </c>
      <c r="AQ158" s="31" t="n">
        <f aca="false">(AK158*(SUM(AE158,AF158,AG158,AI158,AJ158,AL158,AM158,AN158)*H158+AH158)+AO158*H158)*AP158</f>
        <v>7400000</v>
      </c>
    </row>
    <row r="159" customFormat="false" ht="15" hidden="false" customHeight="false" outlineLevel="0" collapsed="false">
      <c r="A159" s="20"/>
      <c r="B159" s="20" t="s">
        <v>100</v>
      </c>
      <c r="C159" s="21" t="s">
        <v>124</v>
      </c>
      <c r="D159" s="21" t="s">
        <v>95</v>
      </c>
      <c r="E159" s="21" t="s">
        <v>122</v>
      </c>
      <c r="F159" s="21" t="s">
        <v>97</v>
      </c>
      <c r="G159" s="22" t="n">
        <v>400000000</v>
      </c>
      <c r="H159" s="22" t="n">
        <v>400000000</v>
      </c>
      <c r="I159" s="22" t="n">
        <v>0</v>
      </c>
      <c r="J159" s="0" t="n">
        <v>2017</v>
      </c>
      <c r="K159" s="23" t="n">
        <v>42736</v>
      </c>
      <c r="L159" s="23" t="n">
        <v>43831</v>
      </c>
      <c r="M159" s="23" t="n">
        <v>43831</v>
      </c>
      <c r="N159" s="23" t="n">
        <v>44196</v>
      </c>
      <c r="O159" s="24" t="s">
        <v>98</v>
      </c>
      <c r="P159" s="24" t="s">
        <v>98</v>
      </c>
      <c r="Q159" s="22" t="s">
        <v>99</v>
      </c>
      <c r="R159" s="24" t="s">
        <v>98</v>
      </c>
      <c r="S159" s="24" t="s">
        <v>98</v>
      </c>
      <c r="T159" s="24" t="s">
        <v>98</v>
      </c>
      <c r="U159" s="24" t="s">
        <v>98</v>
      </c>
      <c r="V159" s="24" t="s">
        <v>98</v>
      </c>
      <c r="W159" s="24" t="s">
        <v>98</v>
      </c>
      <c r="X159" s="24" t="s">
        <v>98</v>
      </c>
      <c r="Y159" s="22" t="n">
        <v>500000</v>
      </c>
      <c r="Z159" s="23" t="n">
        <f aca="false">DATE(YEAR(M159)+1,MONTH(M159),DAY(M159))</f>
        <v>44197</v>
      </c>
      <c r="AA159" s="25" t="n">
        <f aca="false">IF(N159&lt;=Z159, VLOOKUP(DATEDIF(M159,N159,"m"),Parameters!$L$2:$M$6,2,1), 0)</f>
        <v>1</v>
      </c>
      <c r="AB159" s="0" t="n">
        <f aca="false">IF(D159="Trong nước", DATEDIF(DATE(YEAR(K159),MONTH(K159),1),DATE(YEAR(L159),MONTH(L159),1),"m"), DATEDIF(DATE(J159,1,1),DATE(YEAR(L159),MONTH(L159),1),"m"))</f>
        <v>36</v>
      </c>
      <c r="AC159" s="0" t="str">
        <f aca="false">VLOOKUP(AB159,Parameters!$A$2:$B$6,2,1)</f>
        <v>36-72</v>
      </c>
      <c r="AD159" s="26" t="n">
        <v>1</v>
      </c>
      <c r="AE159" s="27" t="n">
        <f aca="false">IF(G159&lt;=$AE$2,INDEX('Bieu phi VCX'!$D$8:$H$33,MATCH(C159,'Bieu phi VCX'!$A$8:$A$33,0),MATCH(AC159,'Bieu phi VCX'!$D$7:$H$7,)),INDEX('Bieu phi VCX'!$I$8:$M$33,MATCH(C159,'Bieu phi VCX'!$A$8:$A$33,0),MATCH(AC159,'Bieu phi VCX'!$I$7:$M$7,)))</f>
        <v>0.02</v>
      </c>
      <c r="AF159" s="27" t="n">
        <f aca="false">IF(O159="Y",$AF$2,0)</f>
        <v>0</v>
      </c>
      <c r="AG159" s="27" t="n">
        <f aca="false">IF(P159="Y", INDEX('Bieu phi VCX'!$P$8:$T$31,MATCH(C159,'Bieu phi VCX'!$A$8:$A$33,0),MATCH(AC159,'Bieu phi VCX'!$P$7:$T$7,0)), 0)</f>
        <v>0</v>
      </c>
      <c r="AH159" s="22" t="n">
        <f aca="false">VLOOKUP(Q159,Parameters!$F$2:$G$5,2,0)</f>
        <v>0</v>
      </c>
      <c r="AI159" s="27" t="n">
        <f aca="false">IF(R159="Y", INDEX('Bieu phi VCX'!$V$8:$Z$31,MATCH(C159,'Bieu phi VCX'!$A$8:$A$33,0),MATCH(AC159,'Bieu phi VCX'!$V$7:$Z$7,0)),0)</f>
        <v>0</v>
      </c>
      <c r="AJ159" s="27" t="n">
        <f aca="false">IF(S159="Y",INDEX('Bieu phi VCX'!$AG$8:$AI$31,MATCH(C159,'Bieu phi VCX'!$A$8:$A$33,0),MATCH(VLOOKUP(I159,Parameters!$I$2:$J$4,2),'Bieu phi VCX'!$AG$7:$AI$7,0))-AE159, 0)</f>
        <v>0</v>
      </c>
      <c r="AK159" s="0" t="n">
        <f aca="false">IF(T159="Y",$AK$2,1)</f>
        <v>1</v>
      </c>
      <c r="AL159" s="27" t="n">
        <f aca="false">IF(U159="Y", INDEX('Bieu phi VCX'!$AB$8:$AB$33,MATCH(C159,'Bieu phi VCX'!$A$8:$A$33,0),0),0)</f>
        <v>0</v>
      </c>
      <c r="AM159" s="27" t="n">
        <f aca="false">IF(V159="Y",IF(AB159&lt;120,IF(OR(C159='Bieu phi VCX'!$A$24,C159='Bieu phi VCX'!$A$25,C159='Bieu phi VCX'!$A$27),0.2%,IF(OR(AND(OR(E159="SEDAN",E159="HATCHBACK"),G159&gt;$AM$2),AND(OR(E159="SEDAN",E159="HATCHBACK"),F159="GERMANY")),INDEX('Bieu phi VCX'!$AC$8:$AC$33,MATCH(C159,'Bieu phi VCX'!$A$8:$A$33,0),0),INDEX('Bieu phi VCX'!$AD$8:$AD$33,MATCH(C159,'Bieu phi VCX'!$A$8:$A$33,0),0))),"NA"),0)</f>
        <v>0</v>
      </c>
      <c r="AN159" s="28" t="n">
        <f aca="false">IF(X159="Y",$AN$2,0)</f>
        <v>0</v>
      </c>
      <c r="AO159" s="29" t="n">
        <f aca="false">IF(W159="Y",IF(N159-M159&gt;$AO$2,1.5%*15/365,1.5%*(N159-M159)/365),0)</f>
        <v>0</v>
      </c>
      <c r="AP159" s="30" t="n">
        <f aca="false">IF(N159&lt;=Z159,VLOOKUP(DATEDIF(M159,N159,"m"),Parameters!$L$2:$M$6,2,1),(DATEDIF(M159,N159,"m")+1)/12)</f>
        <v>1</v>
      </c>
      <c r="AQ159" s="31" t="n">
        <f aca="false">(AK159*(SUM(AE159,AF159,AG159,AI159,AJ159,AL159,AM159,AN159)*H159+AH159)+AO159*H159)*AP159</f>
        <v>8000000</v>
      </c>
    </row>
    <row r="160" customFormat="false" ht="15" hidden="false" customHeight="false" outlineLevel="0" collapsed="false">
      <c r="A160" s="20"/>
      <c r="B160" s="20" t="s">
        <v>101</v>
      </c>
      <c r="C160" s="21" t="s">
        <v>124</v>
      </c>
      <c r="D160" s="21" t="s">
        <v>95</v>
      </c>
      <c r="E160" s="21" t="s">
        <v>122</v>
      </c>
      <c r="F160" s="21" t="s">
        <v>97</v>
      </c>
      <c r="G160" s="22" t="n">
        <v>400000000</v>
      </c>
      <c r="H160" s="22" t="n">
        <v>400000000</v>
      </c>
      <c r="I160" s="22" t="n">
        <v>0</v>
      </c>
      <c r="J160" s="0" t="n">
        <v>2014</v>
      </c>
      <c r="K160" s="23" t="n">
        <v>41640</v>
      </c>
      <c r="L160" s="23" t="n">
        <v>43831</v>
      </c>
      <c r="M160" s="23" t="n">
        <v>43831</v>
      </c>
      <c r="N160" s="23" t="n">
        <v>44196</v>
      </c>
      <c r="O160" s="24" t="s">
        <v>98</v>
      </c>
      <c r="P160" s="24" t="s">
        <v>98</v>
      </c>
      <c r="Q160" s="22" t="s">
        <v>99</v>
      </c>
      <c r="R160" s="24" t="s">
        <v>98</v>
      </c>
      <c r="S160" s="24" t="s">
        <v>98</v>
      </c>
      <c r="T160" s="24" t="s">
        <v>98</v>
      </c>
      <c r="U160" s="24" t="s">
        <v>98</v>
      </c>
      <c r="V160" s="24" t="s">
        <v>98</v>
      </c>
      <c r="W160" s="24" t="s">
        <v>98</v>
      </c>
      <c r="X160" s="24" t="s">
        <v>98</v>
      </c>
      <c r="Y160" s="22" t="n">
        <v>500000</v>
      </c>
      <c r="Z160" s="23" t="n">
        <f aca="false">DATE(YEAR(M160)+1,MONTH(M160),DAY(M160))</f>
        <v>44197</v>
      </c>
      <c r="AA160" s="25" t="n">
        <f aca="false">IF(N160&lt;=Z160, VLOOKUP(DATEDIF(M160,N160,"m"),Parameters!$L$2:$M$6,2,1), 0)</f>
        <v>1</v>
      </c>
      <c r="AB160" s="0" t="n">
        <f aca="false">IF(D160="Trong nước", DATEDIF(DATE(YEAR(K160),MONTH(K160),1),DATE(YEAR(L160),MONTH(L160),1),"m"), DATEDIF(DATE(J160,1,1),DATE(YEAR(L160),MONTH(L160),1),"m"))</f>
        <v>72</v>
      </c>
      <c r="AC160" s="0" t="str">
        <f aca="false">VLOOKUP(AB160,Parameters!$A$2:$B$6,2,1)</f>
        <v>72-120</v>
      </c>
      <c r="AD160" s="26" t="n">
        <v>1</v>
      </c>
      <c r="AE160" s="27" t="n">
        <f aca="false">IF(G160&lt;=$AE$2,INDEX('Bieu phi VCX'!$D$8:$H$33,MATCH(C160,'Bieu phi VCX'!$A$8:$A$33,0),MATCH(AC160,'Bieu phi VCX'!$D$7:$H$7,)),INDEX('Bieu phi VCX'!$I$8:$M$33,MATCH(C160,'Bieu phi VCX'!$A$8:$A$33,0),MATCH(AC160,'Bieu phi VCX'!$I$7:$M$7,)))</f>
        <v>0.03</v>
      </c>
      <c r="AF160" s="27" t="n">
        <f aca="false">IF(O160="Y",$AF$2,0)</f>
        <v>0</v>
      </c>
      <c r="AG160" s="27" t="n">
        <f aca="false">IF(P160="Y", INDEX('Bieu phi VCX'!$P$8:$T$31,MATCH(C160,'Bieu phi VCX'!$A$8:$A$33,0),MATCH(AC160,'Bieu phi VCX'!$P$7:$T$7,0)), 0)</f>
        <v>0</v>
      </c>
      <c r="AH160" s="22" t="n">
        <f aca="false">VLOOKUP(Q160,Parameters!$F$2:$G$5,2,0)</f>
        <v>0</v>
      </c>
      <c r="AI160" s="27" t="n">
        <f aca="false">IF(R160="Y", INDEX('Bieu phi VCX'!$V$8:$Z$31,MATCH(C160,'Bieu phi VCX'!$A$8:$A$33,0),MATCH(AC160,'Bieu phi VCX'!$V$7:$Z$7,0)),0)</f>
        <v>0</v>
      </c>
      <c r="AJ160" s="27" t="n">
        <f aca="false">IF(S160="Y",INDEX('Bieu phi VCX'!$AG$8:$AI$31,MATCH(C160,'Bieu phi VCX'!$A$8:$A$33,0),MATCH(VLOOKUP(I160,Parameters!$I$2:$J$4,2),'Bieu phi VCX'!$AG$7:$AI$7,0))-AE160, 0)</f>
        <v>0</v>
      </c>
      <c r="AK160" s="0" t="n">
        <f aca="false">IF(T160="Y",$AK$2,1)</f>
        <v>1</v>
      </c>
      <c r="AL160" s="27" t="n">
        <f aca="false">IF(U160="Y", INDEX('Bieu phi VCX'!$AB$8:$AB$33,MATCH(C160,'Bieu phi VCX'!$A$8:$A$33,0),0),0)</f>
        <v>0</v>
      </c>
      <c r="AM160" s="27" t="n">
        <f aca="false">IF(V160="Y",IF(AB160&lt;120,IF(OR(C160='Bieu phi VCX'!$A$24,C160='Bieu phi VCX'!$A$25,C160='Bieu phi VCX'!$A$27),0.2%,IF(OR(AND(OR(E160="SEDAN",E160="HATCHBACK"),G160&gt;$AM$2),AND(OR(E160="SEDAN",E160="HATCHBACK"),F160="GERMANY")),INDEX('Bieu phi VCX'!$AC$8:$AC$33,MATCH(C160,'Bieu phi VCX'!$A$8:$A$33,0),0),INDEX('Bieu phi VCX'!$AD$8:$AD$33,MATCH(C160,'Bieu phi VCX'!$A$8:$A$33,0),0))),"NA"),0)</f>
        <v>0</v>
      </c>
      <c r="AN160" s="28" t="n">
        <f aca="false">IF(X160="Y",$AN$2,0)</f>
        <v>0</v>
      </c>
      <c r="AO160" s="29" t="n">
        <f aca="false">IF(W160="Y",IF(N160-M160&gt;$AO$2,1.5%*15/365,1.5%*(N160-M160)/365),0)</f>
        <v>0</v>
      </c>
      <c r="AP160" s="30" t="n">
        <f aca="false">IF(N160&lt;=Z160,VLOOKUP(DATEDIF(M160,N160,"m"),Parameters!$L$2:$M$6,2,1),(DATEDIF(M160,N160,"m")+1)/12)</f>
        <v>1</v>
      </c>
      <c r="AQ160" s="31" t="n">
        <f aca="false">(AK160*(SUM(AE160,AF160,AG160,AI160,AJ160,AL160,AM160,AN160)*H160+AH160)+AO160*H160)*AP160</f>
        <v>12000000</v>
      </c>
    </row>
    <row r="161" customFormat="false" ht="15" hidden="false" customHeight="false" outlineLevel="0" collapsed="false">
      <c r="A161" s="20"/>
      <c r="B161" s="20" t="s">
        <v>102</v>
      </c>
      <c r="C161" s="21" t="s">
        <v>124</v>
      </c>
      <c r="D161" s="21" t="s">
        <v>95</v>
      </c>
      <c r="E161" s="21" t="s">
        <v>122</v>
      </c>
      <c r="F161" s="21" t="s">
        <v>97</v>
      </c>
      <c r="G161" s="22" t="n">
        <v>400000000</v>
      </c>
      <c r="H161" s="22" t="n">
        <v>400000000</v>
      </c>
      <c r="I161" s="22" t="n">
        <v>0</v>
      </c>
      <c r="J161" s="0" t="n">
        <v>2010</v>
      </c>
      <c r="K161" s="23" t="n">
        <v>40179</v>
      </c>
      <c r="L161" s="23" t="n">
        <v>43831</v>
      </c>
      <c r="M161" s="23" t="n">
        <v>43831</v>
      </c>
      <c r="N161" s="23" t="n">
        <v>44196</v>
      </c>
      <c r="O161" s="24" t="s">
        <v>98</v>
      </c>
      <c r="P161" s="24" t="s">
        <v>98</v>
      </c>
      <c r="Q161" s="22" t="s">
        <v>99</v>
      </c>
      <c r="R161" s="24" t="s">
        <v>98</v>
      </c>
      <c r="S161" s="24" t="s">
        <v>98</v>
      </c>
      <c r="T161" s="24" t="s">
        <v>98</v>
      </c>
      <c r="U161" s="24" t="s">
        <v>98</v>
      </c>
      <c r="V161" s="24" t="s">
        <v>98</v>
      </c>
      <c r="W161" s="24" t="s">
        <v>98</v>
      </c>
      <c r="X161" s="24" t="s">
        <v>98</v>
      </c>
      <c r="Y161" s="22" t="n">
        <v>500000</v>
      </c>
      <c r="Z161" s="23" t="n">
        <f aca="false">DATE(YEAR(M161)+1,MONTH(M161),DAY(M161))</f>
        <v>44197</v>
      </c>
      <c r="AA161" s="25" t="n">
        <f aca="false">IF(N161&lt;=Z161, VLOOKUP(DATEDIF(M161,N161,"m"),Parameters!$L$2:$M$6,2,1), 0)</f>
        <v>1</v>
      </c>
      <c r="AB161" s="0" t="n">
        <f aca="false">IF(D161="Trong nước", DATEDIF(DATE(YEAR(K161),MONTH(K161),1),DATE(YEAR(L161),MONTH(L161),1),"m"), DATEDIF(DATE(J161,1,1),DATE(YEAR(L161),MONTH(L161),1),"m"))</f>
        <v>120</v>
      </c>
      <c r="AC161" s="0" t="str">
        <f aca="false">VLOOKUP(AB161,Parameters!$A$2:$B$6,2,1)</f>
        <v>&gt;=120</v>
      </c>
      <c r="AD161" s="26" t="n">
        <v>1</v>
      </c>
      <c r="AE161" s="27" t="n">
        <f aca="false">IF(G161&lt;=$AE$2,INDEX('Bieu phi VCX'!$D$8:$H$33,MATCH(C161,'Bieu phi VCX'!$A$8:$A$33,0),MATCH(AC161,'Bieu phi VCX'!$D$7:$H$7,)),INDEX('Bieu phi VCX'!$I$8:$M$33,MATCH(C161,'Bieu phi VCX'!$A$8:$A$33,0),MATCH(AC161,'Bieu phi VCX'!$I$7:$M$7,)))</f>
        <v>0.033</v>
      </c>
      <c r="AF161" s="27" t="n">
        <f aca="false">IF(O161="Y",$AF$2,0)</f>
        <v>0</v>
      </c>
      <c r="AG161" s="27" t="n">
        <f aca="false">IF(P161="Y", INDEX('Bieu phi VCX'!$P$8:$T$31,MATCH(C161,'Bieu phi VCX'!$A$8:$A$33,0),MATCH(AC161,'Bieu phi VCX'!$P$7:$T$7,0)), 0)</f>
        <v>0</v>
      </c>
      <c r="AH161" s="22" t="n">
        <f aca="false">VLOOKUP(Q161,Parameters!$F$2:$G$5,2,0)</f>
        <v>0</v>
      </c>
      <c r="AI161" s="27" t="n">
        <f aca="false">IF(R161="Y", INDEX('Bieu phi VCX'!$V$8:$Z$31,MATCH(C161,'Bieu phi VCX'!$A$8:$A$33,0),MATCH(AC161,'Bieu phi VCX'!$V$7:$Z$7,0)),0)</f>
        <v>0</v>
      </c>
      <c r="AJ161" s="27" t="n">
        <f aca="false">IF(S161="Y",INDEX('Bieu phi VCX'!$AG$8:$AI$31,MATCH(C161,'Bieu phi VCX'!$A$8:$A$33,0),MATCH(VLOOKUP(I161,Parameters!$I$2:$J$4,2),'Bieu phi VCX'!$AG$7:$AI$7,0))-AE161, 0)</f>
        <v>0</v>
      </c>
      <c r="AK161" s="0" t="n">
        <f aca="false">IF(T161="Y",$AK$2,1)</f>
        <v>1</v>
      </c>
      <c r="AL161" s="27" t="n">
        <f aca="false">IF(U161="Y", INDEX('Bieu phi VCX'!$AB$8:$AB$33,MATCH(C161,'Bieu phi VCX'!$A$8:$A$33,0),0),0)</f>
        <v>0</v>
      </c>
      <c r="AM161" s="27" t="n">
        <f aca="false">IF(V161="Y",IF(AB161&lt;120,IF(OR(C161='Bieu phi VCX'!$A$24,C161='Bieu phi VCX'!$A$25,C161='Bieu phi VCX'!$A$27),0.2%,IF(OR(AND(OR(E161="SEDAN",E161="HATCHBACK"),G161&gt;$AM$2),AND(OR(E161="SEDAN",E161="HATCHBACK"),F161="GERMANY")),INDEX('Bieu phi VCX'!$AC$8:$AC$33,MATCH(C161,'Bieu phi VCX'!$A$8:$A$33,0),0),INDEX('Bieu phi VCX'!$AD$8:$AD$33,MATCH(C161,'Bieu phi VCX'!$A$8:$A$33,0),0))),"NA"),0)</f>
        <v>0</v>
      </c>
      <c r="AN161" s="28" t="n">
        <f aca="false">IF(X161="Y",$AN$2,0)</f>
        <v>0</v>
      </c>
      <c r="AO161" s="29" t="n">
        <f aca="false">IF(W161="Y",IF(N161-M161&gt;$AO$2,1.5%*15/365,1.5%*(N161-M161)/365),0)</f>
        <v>0</v>
      </c>
      <c r="AP161" s="30" t="n">
        <f aca="false">IF(N161&lt;=Z161,VLOOKUP(DATEDIF(M161,N161,"m"),Parameters!$L$2:$M$6,2,1),(DATEDIF(M161,N161,"m")+1)/12)</f>
        <v>1</v>
      </c>
      <c r="AQ161" s="31" t="n">
        <f aca="false">(AK161*(SUM(AE161,AF161,AG161,AI161,AJ161,AL161,AM161,AN161)*H161+AH161)+AO161*H161)*AP161</f>
        <v>13200000</v>
      </c>
    </row>
    <row r="162" customFormat="false" ht="15" hidden="false" customHeight="false" outlineLevel="0" collapsed="false">
      <c r="A162" s="20" t="s">
        <v>104</v>
      </c>
      <c r="B162" s="20" t="s">
        <v>105</v>
      </c>
      <c r="C162" s="21" t="s">
        <v>124</v>
      </c>
      <c r="D162" s="21" t="s">
        <v>95</v>
      </c>
      <c r="E162" s="21" t="s">
        <v>122</v>
      </c>
      <c r="F162" s="21" t="s">
        <v>97</v>
      </c>
      <c r="G162" s="22" t="n">
        <v>390000000</v>
      </c>
      <c r="H162" s="22" t="n">
        <v>100000000</v>
      </c>
      <c r="I162" s="22" t="n">
        <v>0</v>
      </c>
      <c r="J162" s="0" t="n">
        <v>2020</v>
      </c>
      <c r="K162" s="23" t="n">
        <v>43831</v>
      </c>
      <c r="L162" s="23" t="n">
        <v>43831</v>
      </c>
      <c r="M162" s="23" t="n">
        <v>43831</v>
      </c>
      <c r="N162" s="23" t="n">
        <v>44196</v>
      </c>
      <c r="O162" s="24" t="s">
        <v>106</v>
      </c>
      <c r="P162" s="24" t="s">
        <v>106</v>
      </c>
      <c r="Q162" s="22" t="n">
        <v>9000000</v>
      </c>
      <c r="R162" s="24" t="s">
        <v>106</v>
      </c>
      <c r="S162" s="24" t="s">
        <v>106</v>
      </c>
      <c r="T162" s="24" t="s">
        <v>106</v>
      </c>
      <c r="U162" s="24" t="s">
        <v>106</v>
      </c>
      <c r="V162" s="24" t="s">
        <v>106</v>
      </c>
      <c r="W162" s="24" t="s">
        <v>106</v>
      </c>
      <c r="X162" s="24" t="s">
        <v>106</v>
      </c>
      <c r="Y162" s="22" t="n">
        <v>500000</v>
      </c>
      <c r="Z162" s="23" t="n">
        <f aca="false">DATE(YEAR(M162)+1,MONTH(M162),DAY(M162))</f>
        <v>44197</v>
      </c>
      <c r="AA162" s="25" t="n">
        <f aca="false">IF(N162&lt;=Z162, VLOOKUP(DATEDIF(M162,N162,"m"),Parameters!$L$2:$M$6,2,1), 0)</f>
        <v>1</v>
      </c>
      <c r="AB162" s="0" t="n">
        <f aca="false">IF(D162="Trong nước", DATEDIF(DATE(YEAR(K162),MONTH(K162),1),DATE(YEAR(L162),MONTH(L162),1),"m"), DATEDIF(DATE(J162,1,1),DATE(YEAR(L162),MONTH(L162),1),"m"))</f>
        <v>0</v>
      </c>
      <c r="AC162" s="0" t="str">
        <f aca="false">VLOOKUP(AB162,Parameters!$A$2:$B$6,2,1)</f>
        <v>&lt;6</v>
      </c>
      <c r="AD162" s="26" t="n">
        <v>1</v>
      </c>
      <c r="AE162" s="27" t="n">
        <f aca="false">IF(G162&lt;=$AE$2,INDEX('Bieu phi VCX'!$D$8:$H$33,MATCH(C162,'Bieu phi VCX'!$A$8:$A$33,0),MATCH(AC162,'Bieu phi VCX'!$D$7:$H$7,)),INDEX('Bieu phi VCX'!$I$8:$M$33,MATCH(C162,'Bieu phi VCX'!$A$8:$A$33,0),MATCH(AC162,'Bieu phi VCX'!$I$7:$M$7,)))</f>
        <v>0.0185</v>
      </c>
      <c r="AF162" s="27" t="n">
        <f aca="false">IF(O162="Y",$AF$2,0)</f>
        <v>0.0005</v>
      </c>
      <c r="AG162" s="27" t="n">
        <f aca="false">IF(P162="Y", INDEX('Bieu phi VCX'!$P$8:$T$31,MATCH(C162,'Bieu phi VCX'!$A$8:$A$33,0),MATCH(AC162,'Bieu phi VCX'!$P$7:$T$7,0)), 0)</f>
        <v>0</v>
      </c>
      <c r="AH162" s="22" t="n">
        <f aca="false">VLOOKUP(Q162,Parameters!$F$2:$G$5,2,0)</f>
        <v>1400000</v>
      </c>
      <c r="AI162" s="27" t="n">
        <f aca="false">IF(R162="Y", INDEX('Bieu phi VCX'!$V$8:$Z$31,MATCH(C162,'Bieu phi VCX'!$A$8:$A$33,0),MATCH(AC162,'Bieu phi VCX'!$V$7:$Z$7,0)),0)</f>
        <v>0.001</v>
      </c>
      <c r="AJ162" s="27" t="n">
        <f aca="false">IF(S162="Y",INDEX('Bieu phi VCX'!$AG$8:$AI$31,MATCH(C162,'Bieu phi VCX'!$A$8:$A$33,0),MATCH(VLOOKUP(I162,Parameters!$I$2:$J$4,2),'Bieu phi VCX'!$AG$7:$AI$7,0))-AE162, 0)</f>
        <v>0.0315</v>
      </c>
      <c r="AK162" s="0" t="n">
        <f aca="false">IF(T162="Y",$AK$2,1)</f>
        <v>1.5</v>
      </c>
      <c r="AL162" s="27" t="n">
        <f aca="false">IF(U162="Y", INDEX('Bieu phi VCX'!$AB$8:$AB$33,MATCH(C162,'Bieu phi VCX'!$A$8:$A$33,0),0),0)</f>
        <v>0.0025</v>
      </c>
      <c r="AM162" s="27" t="n">
        <f aca="false">IF(V162="Y",IF(AB162&lt;120,IF(OR(C162='Bieu phi VCX'!$A$24,C162='Bieu phi VCX'!$A$25,C162='Bieu phi VCX'!$A$27),0.2%,IF(OR(AND(OR(E162="SEDAN",E162="HATCHBACK"),G162&gt;$AM$2),AND(OR(E162="SEDAN",E162="HATCHBACK"),F162="GERMANY")),INDEX('Bieu phi VCX'!$AC$8:$AC$33,MATCH(C162,'Bieu phi VCX'!$A$8:$A$33,0),0),INDEX('Bieu phi VCX'!$AD$8:$AD$33,MATCH(C162,'Bieu phi VCX'!$A$8:$A$33,0),0))),"NA"),0)</f>
        <v>0.0005</v>
      </c>
      <c r="AN162" s="28" t="n">
        <f aca="false">IF(X162="Y",$AN$2,0)</f>
        <v>0.003</v>
      </c>
      <c r="AO162" s="29" t="n">
        <f aca="false">IF(W162="Y",IF(N162-M162&gt;$AO$2,1.5%*15/365,1.5%*(N162-M162)/365),0)</f>
        <v>0.000616438356164384</v>
      </c>
      <c r="AP162" s="30" t="n">
        <f aca="false">IF(N162&lt;=Z162,VLOOKUP(DATEDIF(M162,N162,"m"),Parameters!$L$2:$M$6,2,1),(DATEDIF(M162,N162,"m")+1)/12)</f>
        <v>1</v>
      </c>
      <c r="AQ162" s="31" t="n">
        <f aca="false">(AK162*(SUM(AE162,AF162,AG162,AI162,AJ162,AL162,AM162,AN162)*H162+AH162)+AO162*H162)*AP162</f>
        <v>10786643.8356164</v>
      </c>
    </row>
    <row r="163" customFormat="false" ht="15" hidden="false" customHeight="false" outlineLevel="0" collapsed="false">
      <c r="A163" s="20"/>
      <c r="B163" s="20" t="s">
        <v>107</v>
      </c>
      <c r="C163" s="21" t="s">
        <v>124</v>
      </c>
      <c r="D163" s="21" t="s">
        <v>95</v>
      </c>
      <c r="E163" s="21" t="s">
        <v>122</v>
      </c>
      <c r="F163" s="21" t="s">
        <v>97</v>
      </c>
      <c r="G163" s="22" t="n">
        <v>390000000</v>
      </c>
      <c r="H163" s="22" t="n">
        <v>100000000</v>
      </c>
      <c r="I163" s="22" t="n">
        <v>0</v>
      </c>
      <c r="J163" s="0" t="n">
        <v>2020</v>
      </c>
      <c r="K163" s="23" t="n">
        <v>43831</v>
      </c>
      <c r="L163" s="23" t="n">
        <v>43831</v>
      </c>
      <c r="M163" s="23" t="n">
        <v>43831</v>
      </c>
      <c r="N163" s="23" t="n">
        <v>44196</v>
      </c>
      <c r="O163" s="24" t="s">
        <v>106</v>
      </c>
      <c r="P163" s="24" t="s">
        <v>98</v>
      </c>
      <c r="Q163" s="22" t="s">
        <v>99</v>
      </c>
      <c r="R163" s="24" t="s">
        <v>98</v>
      </c>
      <c r="S163" s="24" t="s">
        <v>98</v>
      </c>
      <c r="T163" s="24" t="s">
        <v>98</v>
      </c>
      <c r="U163" s="24" t="s">
        <v>98</v>
      </c>
      <c r="V163" s="24" t="s">
        <v>98</v>
      </c>
      <c r="W163" s="24" t="s">
        <v>98</v>
      </c>
      <c r="X163" s="24" t="s">
        <v>98</v>
      </c>
      <c r="Y163" s="22" t="n">
        <v>500000</v>
      </c>
      <c r="Z163" s="23" t="n">
        <f aca="false">DATE(YEAR(M163)+1,MONTH(M163),DAY(M163))</f>
        <v>44197</v>
      </c>
      <c r="AA163" s="25" t="n">
        <f aca="false">IF(N163&lt;=Z163, VLOOKUP(DATEDIF(M163,N163,"m"),Parameters!$L$2:$M$6,2,1), 0)</f>
        <v>1</v>
      </c>
      <c r="AB163" s="0" t="n">
        <f aca="false">IF(D163="Trong nước", DATEDIF(DATE(YEAR(K163),MONTH(K163),1),DATE(YEAR(L163),MONTH(L163),1),"m"), DATEDIF(DATE(J163,1,1),DATE(YEAR(L163),MONTH(L163),1),"m"))</f>
        <v>0</v>
      </c>
      <c r="AC163" s="0" t="str">
        <f aca="false">VLOOKUP(AB163,Parameters!$A$2:$B$6,2,1)</f>
        <v>&lt;6</v>
      </c>
      <c r="AD163" s="26" t="n">
        <v>1</v>
      </c>
      <c r="AE163" s="27" t="n">
        <f aca="false">IF(G163&lt;=$AE$2,INDEX('Bieu phi VCX'!$D$8:$H$33,MATCH(C163,'Bieu phi VCX'!$A$8:$A$33,0),MATCH(AC163,'Bieu phi VCX'!$D$7:$H$7,)),INDEX('Bieu phi VCX'!$I$8:$M$33,MATCH(C163,'Bieu phi VCX'!$A$8:$A$33,0),MATCH(AC163,'Bieu phi VCX'!$I$7:$M$7,)))</f>
        <v>0.0185</v>
      </c>
      <c r="AF163" s="27" t="n">
        <f aca="false">IF(O163="Y",$AF$2,0)</f>
        <v>0.0005</v>
      </c>
      <c r="AG163" s="27" t="n">
        <f aca="false">IF(P163="Y", INDEX('Bieu phi VCX'!$P$8:$T$31,MATCH(C163,'Bieu phi VCX'!$A$8:$A$33,0),MATCH(AC163,'Bieu phi VCX'!$P$7:$T$7,0)), 0)</f>
        <v>0</v>
      </c>
      <c r="AH163" s="22" t="n">
        <f aca="false">VLOOKUP(Q163,Parameters!$F$2:$G$5,2,0)</f>
        <v>0</v>
      </c>
      <c r="AI163" s="27" t="n">
        <f aca="false">IF(R163="Y", INDEX('Bieu phi VCX'!$V$8:$Z$31,MATCH(C163,'Bieu phi VCX'!$A$8:$A$33,0),MATCH(AC163,'Bieu phi VCX'!$V$7:$Z$7,0)),0)</f>
        <v>0</v>
      </c>
      <c r="AJ163" s="27" t="n">
        <f aca="false">IF(S163="Y",INDEX('Bieu phi VCX'!$AG$8:$AI$31,MATCH(C163,'Bieu phi VCX'!$A$8:$A$33,0),MATCH(VLOOKUP(I163,Parameters!$I$2:$J$4,2),'Bieu phi VCX'!$AG$7:$AI$7,0))-AE163, 0)</f>
        <v>0</v>
      </c>
      <c r="AK163" s="0" t="n">
        <f aca="false">IF(T163="Y",$AK$2,1)</f>
        <v>1</v>
      </c>
      <c r="AL163" s="27" t="n">
        <f aca="false">IF(U163="Y", INDEX('Bieu phi VCX'!$AB$8:$AB$33,MATCH(C163,'Bieu phi VCX'!$A$8:$A$33,0),0),0)</f>
        <v>0</v>
      </c>
      <c r="AM163" s="27" t="n">
        <f aca="false">IF(V163="Y",IF(AB163&lt;120,IF(OR(C163='Bieu phi VCX'!$A$24,C163='Bieu phi VCX'!$A$25,C163='Bieu phi VCX'!$A$27),0.2%,IF(OR(AND(OR(E163="SEDAN",E163="HATCHBACK"),G163&gt;$AM$2),AND(OR(E163="SEDAN",E163="HATCHBACK"),F163="GERMANY")),INDEX('Bieu phi VCX'!$AC$8:$AC$33,MATCH(C163,'Bieu phi VCX'!$A$8:$A$33,0),0),INDEX('Bieu phi VCX'!$AD$8:$AD$33,MATCH(C163,'Bieu phi VCX'!$A$8:$A$33,0),0))),"NA"),0)</f>
        <v>0</v>
      </c>
      <c r="AN163" s="28" t="n">
        <f aca="false">IF(X163="Y",$AN$2,0)</f>
        <v>0</v>
      </c>
      <c r="AO163" s="29" t="n">
        <f aca="false">IF(W163="Y",IF(N163-M163&gt;$AO$2,1.5%*15/365,1.5%*(N163-M163)/365),0)</f>
        <v>0</v>
      </c>
      <c r="AP163" s="30" t="n">
        <f aca="false">IF(N163&lt;=Z163,VLOOKUP(DATEDIF(M163,N163,"m"),Parameters!$L$2:$M$6,2,1),(DATEDIF(M163,N163,"m")+1)/12)</f>
        <v>1</v>
      </c>
      <c r="AQ163" s="31" t="n">
        <f aca="false">(AK163*(SUM(AE163,AF163,AG163,AI163,AJ163,AL163,AM163,AN163)*H163+AH163)+AO163*H163)*AP163</f>
        <v>1900000</v>
      </c>
    </row>
    <row r="164" customFormat="false" ht="15" hidden="false" customHeight="false" outlineLevel="0" collapsed="false">
      <c r="A164" s="20"/>
      <c r="B164" s="20" t="s">
        <v>108</v>
      </c>
      <c r="C164" s="21" t="s">
        <v>124</v>
      </c>
      <c r="D164" s="21" t="s">
        <v>95</v>
      </c>
      <c r="E164" s="21" t="s">
        <v>122</v>
      </c>
      <c r="F164" s="21" t="s">
        <v>97</v>
      </c>
      <c r="G164" s="22" t="n">
        <v>390000000</v>
      </c>
      <c r="H164" s="22" t="n">
        <v>100000000</v>
      </c>
      <c r="I164" s="22" t="n">
        <v>0</v>
      </c>
      <c r="J164" s="0" t="n">
        <v>2020</v>
      </c>
      <c r="K164" s="23" t="n">
        <v>43831</v>
      </c>
      <c r="L164" s="23" t="n">
        <v>43831</v>
      </c>
      <c r="M164" s="23" t="n">
        <v>43831</v>
      </c>
      <c r="N164" s="23" t="n">
        <v>44196</v>
      </c>
      <c r="O164" s="24" t="s">
        <v>98</v>
      </c>
      <c r="P164" s="24" t="s">
        <v>106</v>
      </c>
      <c r="Q164" s="22" t="s">
        <v>99</v>
      </c>
      <c r="R164" s="24" t="s">
        <v>98</v>
      </c>
      <c r="S164" s="24" t="s">
        <v>98</v>
      </c>
      <c r="T164" s="24" t="s">
        <v>98</v>
      </c>
      <c r="U164" s="24" t="s">
        <v>98</v>
      </c>
      <c r="V164" s="24" t="s">
        <v>98</v>
      </c>
      <c r="W164" s="24" t="s">
        <v>98</v>
      </c>
      <c r="X164" s="24" t="s">
        <v>98</v>
      </c>
      <c r="Y164" s="22" t="n">
        <v>500000</v>
      </c>
      <c r="Z164" s="23" t="n">
        <f aca="false">DATE(YEAR(M164)+1,MONTH(M164),DAY(M164))</f>
        <v>44197</v>
      </c>
      <c r="AA164" s="25" t="n">
        <f aca="false">IF(N164&lt;=Z164, VLOOKUP(DATEDIF(M164,N164,"m"),Parameters!$L$2:$M$6,2,1), 0)</f>
        <v>1</v>
      </c>
      <c r="AB164" s="0" t="n">
        <f aca="false">IF(D164="Trong nước", DATEDIF(DATE(YEAR(K164),MONTH(K164),1),DATE(YEAR(L164),MONTH(L164),1),"m"), DATEDIF(DATE(J164,1,1),DATE(YEAR(L164),MONTH(L164),1),"m"))</f>
        <v>0</v>
      </c>
      <c r="AC164" s="0" t="str">
        <f aca="false">VLOOKUP(AB164,Parameters!$A$2:$B$6,2,1)</f>
        <v>&lt;6</v>
      </c>
      <c r="AD164" s="26" t="n">
        <v>1</v>
      </c>
      <c r="AE164" s="27" t="n">
        <f aca="false">IF(G164&lt;=$AE$2,INDEX('Bieu phi VCX'!$D$8:$H$33,MATCH(C164,'Bieu phi VCX'!$A$8:$A$33,0),MATCH(AC164,'Bieu phi VCX'!$D$7:$H$7,)),INDEX('Bieu phi VCX'!$I$8:$M$33,MATCH(C164,'Bieu phi VCX'!$A$8:$A$33,0),MATCH(AC164,'Bieu phi VCX'!$I$7:$M$7,)))</f>
        <v>0.0185</v>
      </c>
      <c r="AF164" s="27" t="n">
        <f aca="false">IF(O164="Y",$AF$2,0)</f>
        <v>0</v>
      </c>
      <c r="AG164" s="27" t="n">
        <f aca="false">IF(P164="Y", INDEX('Bieu phi VCX'!$P$8:$T$31,MATCH(C164,'Bieu phi VCX'!$A$8:$A$33,0),MATCH(AC164,'Bieu phi VCX'!$P$7:$T$7,0)), 0)</f>
        <v>0</v>
      </c>
      <c r="AH164" s="22" t="n">
        <f aca="false">VLOOKUP(Q164,Parameters!$F$2:$G$5,2,0)</f>
        <v>0</v>
      </c>
      <c r="AI164" s="27" t="n">
        <f aca="false">IF(R164="Y", INDEX('Bieu phi VCX'!$V$8:$Z$31,MATCH(C164,'Bieu phi VCX'!$A$8:$A$33,0),MATCH(AC164,'Bieu phi VCX'!$V$7:$Z$7,0)),0)</f>
        <v>0</v>
      </c>
      <c r="AJ164" s="27" t="n">
        <f aca="false">IF(S164="Y",INDEX('Bieu phi VCX'!$AG$8:$AI$31,MATCH(C164,'Bieu phi VCX'!$A$8:$A$33,0),MATCH(VLOOKUP(I164,Parameters!$I$2:$J$4,2),'Bieu phi VCX'!$AG$7:$AI$7,0))-AE164, 0)</f>
        <v>0</v>
      </c>
      <c r="AK164" s="0" t="n">
        <f aca="false">IF(T164="Y",$AK$2,1)</f>
        <v>1</v>
      </c>
      <c r="AL164" s="27" t="n">
        <f aca="false">IF(U164="Y", INDEX('Bieu phi VCX'!$AB$8:$AB$33,MATCH(C164,'Bieu phi VCX'!$A$8:$A$33,0),0),0)</f>
        <v>0</v>
      </c>
      <c r="AM164" s="27" t="n">
        <f aca="false">IF(V164="Y",IF(AB164&lt;120,IF(OR(C164='Bieu phi VCX'!$A$24,C164='Bieu phi VCX'!$A$25,C164='Bieu phi VCX'!$A$27),0.2%,IF(OR(AND(OR(E164="SEDAN",E164="HATCHBACK"),G164&gt;$AM$2),AND(OR(E164="SEDAN",E164="HATCHBACK"),F164="GERMANY")),INDEX('Bieu phi VCX'!$AC$8:$AC$33,MATCH(C164,'Bieu phi VCX'!$A$8:$A$33,0),0),INDEX('Bieu phi VCX'!$AD$8:$AD$33,MATCH(C164,'Bieu phi VCX'!$A$8:$A$33,0),0))),"NA"),0)</f>
        <v>0</v>
      </c>
      <c r="AN164" s="28" t="n">
        <f aca="false">IF(X164="Y",$AN$2,0)</f>
        <v>0</v>
      </c>
      <c r="AO164" s="29" t="n">
        <f aca="false">IF(W164="Y",IF(N164-M164&gt;$AO$2,1.5%*15/365,1.5%*(N164-M164)/365),0)</f>
        <v>0</v>
      </c>
      <c r="AP164" s="30" t="n">
        <f aca="false">IF(N164&lt;=Z164,VLOOKUP(DATEDIF(M164,N164,"m"),Parameters!$L$2:$M$6,2,1),(DATEDIF(M164,N164,"m")+1)/12)</f>
        <v>1</v>
      </c>
      <c r="AQ164" s="31" t="n">
        <f aca="false">(AK164*(SUM(AE164,AF164,AG164,AI164,AJ164,AL164,AM164,AN164)*H164+AH164)+AO164*H164)*AP164</f>
        <v>1850000</v>
      </c>
    </row>
    <row r="165" customFormat="false" ht="15" hidden="false" customHeight="false" outlineLevel="0" collapsed="false">
      <c r="A165" s="20"/>
      <c r="B165" s="20" t="s">
        <v>109</v>
      </c>
      <c r="C165" s="21" t="s">
        <v>124</v>
      </c>
      <c r="D165" s="21" t="s">
        <v>95</v>
      </c>
      <c r="E165" s="21" t="s">
        <v>122</v>
      </c>
      <c r="F165" s="21" t="s">
        <v>97</v>
      </c>
      <c r="G165" s="22" t="n">
        <v>390000000</v>
      </c>
      <c r="H165" s="22" t="n">
        <v>100000000</v>
      </c>
      <c r="I165" s="22" t="n">
        <v>0</v>
      </c>
      <c r="J165" s="0" t="n">
        <v>2020</v>
      </c>
      <c r="K165" s="23" t="n">
        <v>43831</v>
      </c>
      <c r="L165" s="23" t="n">
        <v>43831</v>
      </c>
      <c r="M165" s="23" t="n">
        <v>43831</v>
      </c>
      <c r="N165" s="23" t="n">
        <v>44196</v>
      </c>
      <c r="O165" s="24" t="s">
        <v>98</v>
      </c>
      <c r="P165" s="24" t="s">
        <v>98</v>
      </c>
      <c r="Q165" s="22" t="n">
        <v>9000000</v>
      </c>
      <c r="R165" s="24" t="s">
        <v>98</v>
      </c>
      <c r="S165" s="24" t="s">
        <v>98</v>
      </c>
      <c r="T165" s="24" t="s">
        <v>98</v>
      </c>
      <c r="U165" s="24" t="s">
        <v>98</v>
      </c>
      <c r="V165" s="24" t="s">
        <v>98</v>
      </c>
      <c r="W165" s="24" t="s">
        <v>98</v>
      </c>
      <c r="X165" s="24" t="s">
        <v>98</v>
      </c>
      <c r="Y165" s="22" t="n">
        <v>500000</v>
      </c>
      <c r="Z165" s="23" t="n">
        <f aca="false">DATE(YEAR(M165)+1,MONTH(M165),DAY(M165))</f>
        <v>44197</v>
      </c>
      <c r="AA165" s="25" t="n">
        <f aca="false">IF(N165&lt;=Z165, VLOOKUP(DATEDIF(M165,N165,"m"),Parameters!$L$2:$M$6,2,1), 0)</f>
        <v>1</v>
      </c>
      <c r="AB165" s="0" t="n">
        <f aca="false">IF(D165="Trong nước", DATEDIF(DATE(YEAR(K165),MONTH(K165),1),DATE(YEAR(L165),MONTH(L165),1),"m"), DATEDIF(DATE(J165,1,1),DATE(YEAR(L165),MONTH(L165),1),"m"))</f>
        <v>0</v>
      </c>
      <c r="AC165" s="0" t="str">
        <f aca="false">VLOOKUP(AB165,Parameters!$A$2:$B$6,2,1)</f>
        <v>&lt;6</v>
      </c>
      <c r="AD165" s="26" t="n">
        <v>1</v>
      </c>
      <c r="AE165" s="27" t="n">
        <f aca="false">IF(G165&lt;=$AE$2,INDEX('Bieu phi VCX'!$D$8:$H$33,MATCH(C165,'Bieu phi VCX'!$A$8:$A$33,0),MATCH(AC165,'Bieu phi VCX'!$D$7:$H$7,)),INDEX('Bieu phi VCX'!$I$8:$M$33,MATCH(C165,'Bieu phi VCX'!$A$8:$A$33,0),MATCH(AC165,'Bieu phi VCX'!$I$7:$M$7,)))</f>
        <v>0.0185</v>
      </c>
      <c r="AF165" s="27" t="n">
        <f aca="false">IF(O165="Y",$AF$2,0)</f>
        <v>0</v>
      </c>
      <c r="AG165" s="27" t="n">
        <f aca="false">IF(P165="Y", INDEX('Bieu phi VCX'!$P$8:$T$31,MATCH(C165,'Bieu phi VCX'!$A$8:$A$33,0),MATCH(AC165,'Bieu phi VCX'!$P$7:$T$7,0)), 0)</f>
        <v>0</v>
      </c>
      <c r="AH165" s="22" t="n">
        <f aca="false">VLOOKUP(Q165,Parameters!$F$2:$G$5,2,0)</f>
        <v>1400000</v>
      </c>
      <c r="AI165" s="27" t="n">
        <f aca="false">IF(R165="Y", INDEX('Bieu phi VCX'!$V$8:$Z$31,MATCH(C165,'Bieu phi VCX'!$A$8:$A$33,0),MATCH(AC165,'Bieu phi VCX'!$V$7:$Z$7,0)),0)</f>
        <v>0</v>
      </c>
      <c r="AJ165" s="27" t="n">
        <f aca="false">IF(S165="Y",INDEX('Bieu phi VCX'!$AG$8:$AI$31,MATCH(C165,'Bieu phi VCX'!$A$8:$A$33,0),MATCH(VLOOKUP(I165,Parameters!$I$2:$J$4,2),'Bieu phi VCX'!$AG$7:$AI$7,0))-AE165, 0)</f>
        <v>0</v>
      </c>
      <c r="AK165" s="0" t="n">
        <f aca="false">IF(T165="Y",$AK$2,1)</f>
        <v>1</v>
      </c>
      <c r="AL165" s="27" t="n">
        <f aca="false">IF(U165="Y", INDEX('Bieu phi VCX'!$AB$8:$AB$33,MATCH(C165,'Bieu phi VCX'!$A$8:$A$33,0),0),0)</f>
        <v>0</v>
      </c>
      <c r="AM165" s="27" t="n">
        <f aca="false">IF(V165="Y",IF(AB165&lt;120,IF(OR(C165='Bieu phi VCX'!$A$24,C165='Bieu phi VCX'!$A$25,C165='Bieu phi VCX'!$A$27),0.2%,IF(OR(AND(OR(E165="SEDAN",E165="HATCHBACK"),G165&gt;$AM$2),AND(OR(E165="SEDAN",E165="HATCHBACK"),F165="GERMANY")),INDEX('Bieu phi VCX'!$AC$8:$AC$33,MATCH(C165,'Bieu phi VCX'!$A$8:$A$33,0),0),INDEX('Bieu phi VCX'!$AD$8:$AD$33,MATCH(C165,'Bieu phi VCX'!$A$8:$A$33,0),0))),"NA"),0)</f>
        <v>0</v>
      </c>
      <c r="AN165" s="28" t="n">
        <f aca="false">IF(X165="Y",$AN$2,0)</f>
        <v>0</v>
      </c>
      <c r="AO165" s="29" t="n">
        <f aca="false">IF(W165="Y",IF(N165-M165&gt;$AO$2,1.5%*15/365,1.5%*(N165-M165)/365),0)</f>
        <v>0</v>
      </c>
      <c r="AP165" s="30" t="n">
        <f aca="false">IF(N165&lt;=Z165,VLOOKUP(DATEDIF(M165,N165,"m"),Parameters!$L$2:$M$6,2,1),(DATEDIF(M165,N165,"m")+1)/12)</f>
        <v>1</v>
      </c>
      <c r="AQ165" s="31" t="n">
        <f aca="false">(AK165*(SUM(AE165,AF165,AG165,AI165,AJ165,AL165,AM165,AN165)*H165+AH165)+AO165*H165)*AP165</f>
        <v>3250000</v>
      </c>
    </row>
    <row r="166" customFormat="false" ht="15" hidden="false" customHeight="false" outlineLevel="0" collapsed="false">
      <c r="A166" s="20"/>
      <c r="B166" s="20" t="s">
        <v>110</v>
      </c>
      <c r="C166" s="21" t="s">
        <v>124</v>
      </c>
      <c r="D166" s="21" t="s">
        <v>95</v>
      </c>
      <c r="E166" s="21" t="s">
        <v>122</v>
      </c>
      <c r="F166" s="21" t="s">
        <v>97</v>
      </c>
      <c r="G166" s="22" t="n">
        <v>390000000</v>
      </c>
      <c r="H166" s="22" t="n">
        <v>100000000</v>
      </c>
      <c r="I166" s="22" t="n">
        <v>0</v>
      </c>
      <c r="J166" s="0" t="n">
        <v>2020</v>
      </c>
      <c r="K166" s="23" t="n">
        <v>43831</v>
      </c>
      <c r="L166" s="23" t="n">
        <v>43831</v>
      </c>
      <c r="M166" s="23" t="n">
        <v>43831</v>
      </c>
      <c r="N166" s="23" t="n">
        <v>44196</v>
      </c>
      <c r="O166" s="24" t="s">
        <v>98</v>
      </c>
      <c r="P166" s="24" t="s">
        <v>98</v>
      </c>
      <c r="Q166" s="22" t="s">
        <v>99</v>
      </c>
      <c r="R166" s="24" t="s">
        <v>106</v>
      </c>
      <c r="S166" s="24" t="s">
        <v>98</v>
      </c>
      <c r="T166" s="24" t="s">
        <v>98</v>
      </c>
      <c r="U166" s="24" t="s">
        <v>98</v>
      </c>
      <c r="V166" s="24" t="s">
        <v>98</v>
      </c>
      <c r="W166" s="24" t="s">
        <v>98</v>
      </c>
      <c r="X166" s="24" t="s">
        <v>98</v>
      </c>
      <c r="Y166" s="22" t="n">
        <v>500000</v>
      </c>
      <c r="Z166" s="23" t="n">
        <f aca="false">DATE(YEAR(M166)+1,MONTH(M166),DAY(M166))</f>
        <v>44197</v>
      </c>
      <c r="AA166" s="25" t="n">
        <f aca="false">IF(N166&lt;=Z166, VLOOKUP(DATEDIF(M166,N166,"m"),Parameters!$L$2:$M$6,2,1), 0)</f>
        <v>1</v>
      </c>
      <c r="AB166" s="0" t="n">
        <f aca="false">IF(D166="Trong nước", DATEDIF(DATE(YEAR(K166),MONTH(K166),1),DATE(YEAR(L166),MONTH(L166),1),"m"), DATEDIF(DATE(J166,1,1),DATE(YEAR(L166),MONTH(L166),1),"m"))</f>
        <v>0</v>
      </c>
      <c r="AC166" s="0" t="str">
        <f aca="false">VLOOKUP(AB166,Parameters!$A$2:$B$6,2,1)</f>
        <v>&lt;6</v>
      </c>
      <c r="AD166" s="26" t="n">
        <v>1</v>
      </c>
      <c r="AE166" s="27" t="n">
        <f aca="false">IF(G166&lt;=$AE$2,INDEX('Bieu phi VCX'!$D$8:$H$33,MATCH(C166,'Bieu phi VCX'!$A$8:$A$33,0),MATCH(AC166,'Bieu phi VCX'!$D$7:$H$7,)),INDEX('Bieu phi VCX'!$I$8:$M$33,MATCH(C166,'Bieu phi VCX'!$A$8:$A$33,0),MATCH(AC166,'Bieu phi VCX'!$I$7:$M$7,)))</f>
        <v>0.0185</v>
      </c>
      <c r="AF166" s="27" t="n">
        <f aca="false">IF(O166="Y",$AF$2,0)</f>
        <v>0</v>
      </c>
      <c r="AG166" s="27" t="n">
        <f aca="false">IF(P166="Y", INDEX('Bieu phi VCX'!$P$8:$T$31,MATCH(C166,'Bieu phi VCX'!$A$8:$A$33,0),MATCH(AC166,'Bieu phi VCX'!$P$7:$T$7,0)), 0)</f>
        <v>0</v>
      </c>
      <c r="AH166" s="22" t="n">
        <f aca="false">VLOOKUP(Q166,Parameters!$F$2:$G$5,2,0)</f>
        <v>0</v>
      </c>
      <c r="AI166" s="27" t="n">
        <f aca="false">IF(R166="Y", INDEX('Bieu phi VCX'!$V$8:$Z$31,MATCH(C166,'Bieu phi VCX'!$A$8:$A$33,0),MATCH(AC166,'Bieu phi VCX'!$V$7:$Z$7,0)),0)</f>
        <v>0.001</v>
      </c>
      <c r="AJ166" s="27" t="n">
        <f aca="false">IF(S166="Y",INDEX('Bieu phi VCX'!$AG$8:$AI$31,MATCH(C166,'Bieu phi VCX'!$A$8:$A$33,0),MATCH(VLOOKUP(I166,Parameters!$I$2:$J$4,2),'Bieu phi VCX'!$AG$7:$AI$7,0))-AE166, 0)</f>
        <v>0</v>
      </c>
      <c r="AK166" s="0" t="n">
        <f aca="false">IF(T166="Y",$AK$2,1)</f>
        <v>1</v>
      </c>
      <c r="AL166" s="27" t="n">
        <f aca="false">IF(U166="Y", INDEX('Bieu phi VCX'!$AB$8:$AB$33,MATCH(C166,'Bieu phi VCX'!$A$8:$A$33,0),0),0)</f>
        <v>0</v>
      </c>
      <c r="AM166" s="27" t="n">
        <f aca="false">IF(V166="Y",IF(AB166&lt;120,IF(OR(C166='Bieu phi VCX'!$A$24,C166='Bieu phi VCX'!$A$25,C166='Bieu phi VCX'!$A$27),0.2%,IF(OR(AND(OR(E166="SEDAN",E166="HATCHBACK"),G166&gt;$AM$2),AND(OR(E166="SEDAN",E166="HATCHBACK"),F166="GERMANY")),INDEX('Bieu phi VCX'!$AC$8:$AC$33,MATCH(C166,'Bieu phi VCX'!$A$8:$A$33,0),0),INDEX('Bieu phi VCX'!$AD$8:$AD$33,MATCH(C166,'Bieu phi VCX'!$A$8:$A$33,0),0))),"NA"),0)</f>
        <v>0</v>
      </c>
      <c r="AN166" s="28" t="n">
        <f aca="false">IF(X166="Y",$AN$2,0)</f>
        <v>0</v>
      </c>
      <c r="AO166" s="29" t="n">
        <f aca="false">IF(W166="Y",IF(N166-M166&gt;$AO$2,1.5%*15/365,1.5%*(N166-M166)/365),0)</f>
        <v>0</v>
      </c>
      <c r="AP166" s="30" t="n">
        <f aca="false">IF(N166&lt;=Z166,VLOOKUP(DATEDIF(M166,N166,"m"),Parameters!$L$2:$M$6,2,1),(DATEDIF(M166,N166,"m")+1)/12)</f>
        <v>1</v>
      </c>
      <c r="AQ166" s="31" t="n">
        <f aca="false">(AK166*(SUM(AE166,AF166,AG166,AI166,AJ166,AL166,AM166,AN166)*H166+AH166)+AO166*H166)*AP166</f>
        <v>1950000</v>
      </c>
    </row>
    <row r="167" customFormat="false" ht="15" hidden="false" customHeight="false" outlineLevel="0" collapsed="false">
      <c r="A167" s="20"/>
      <c r="B167" s="20" t="s">
        <v>111</v>
      </c>
      <c r="C167" s="21" t="s">
        <v>124</v>
      </c>
      <c r="D167" s="21" t="s">
        <v>95</v>
      </c>
      <c r="E167" s="21" t="s">
        <v>122</v>
      </c>
      <c r="F167" s="21" t="s">
        <v>97</v>
      </c>
      <c r="G167" s="22" t="n">
        <v>390000000</v>
      </c>
      <c r="H167" s="22" t="n">
        <v>100000000</v>
      </c>
      <c r="I167" s="22" t="n">
        <v>0</v>
      </c>
      <c r="J167" s="0" t="n">
        <v>2020</v>
      </c>
      <c r="K167" s="23" t="n">
        <v>43831</v>
      </c>
      <c r="L167" s="23" t="n">
        <v>43831</v>
      </c>
      <c r="M167" s="23" t="n">
        <v>43831</v>
      </c>
      <c r="N167" s="23" t="n">
        <v>44196</v>
      </c>
      <c r="O167" s="24" t="s">
        <v>98</v>
      </c>
      <c r="P167" s="24" t="s">
        <v>98</v>
      </c>
      <c r="Q167" s="22" t="s">
        <v>99</v>
      </c>
      <c r="R167" s="24" t="s">
        <v>98</v>
      </c>
      <c r="S167" s="24" t="s">
        <v>106</v>
      </c>
      <c r="T167" s="24" t="s">
        <v>98</v>
      </c>
      <c r="U167" s="24" t="s">
        <v>98</v>
      </c>
      <c r="V167" s="24" t="s">
        <v>98</v>
      </c>
      <c r="W167" s="24" t="s">
        <v>98</v>
      </c>
      <c r="X167" s="24" t="s">
        <v>98</v>
      </c>
      <c r="Y167" s="22" t="n">
        <v>500000</v>
      </c>
      <c r="Z167" s="23" t="n">
        <f aca="false">DATE(YEAR(M167)+1,MONTH(M167),DAY(M167))</f>
        <v>44197</v>
      </c>
      <c r="AA167" s="25" t="n">
        <f aca="false">IF(N167&lt;=Z167, VLOOKUP(DATEDIF(M167,N167,"m"),Parameters!$L$2:$M$6,2,1), 0)</f>
        <v>1</v>
      </c>
      <c r="AB167" s="0" t="n">
        <f aca="false">IF(D167="Trong nước", DATEDIF(DATE(YEAR(K167),MONTH(K167),1),DATE(YEAR(L167),MONTH(L167),1),"m"), DATEDIF(DATE(J167,1,1),DATE(YEAR(L167),MONTH(L167),1),"m"))</f>
        <v>0</v>
      </c>
      <c r="AC167" s="0" t="str">
        <f aca="false">VLOOKUP(AB167,Parameters!$A$2:$B$6,2,1)</f>
        <v>&lt;6</v>
      </c>
      <c r="AD167" s="26" t="n">
        <v>1</v>
      </c>
      <c r="AE167" s="27" t="n">
        <f aca="false">IF(G167&lt;=$AE$2,INDEX('Bieu phi VCX'!$D$8:$H$33,MATCH(C167,'Bieu phi VCX'!$A$8:$A$33,0),MATCH(AC167,'Bieu phi VCX'!$D$7:$H$7,)),INDEX('Bieu phi VCX'!$I$8:$M$33,MATCH(C167,'Bieu phi VCX'!$A$8:$A$33,0),MATCH(AC167,'Bieu phi VCX'!$I$7:$M$7,)))</f>
        <v>0.0185</v>
      </c>
      <c r="AF167" s="27" t="n">
        <f aca="false">IF(O167="Y",$AF$2,0)</f>
        <v>0</v>
      </c>
      <c r="AG167" s="27" t="n">
        <f aca="false">IF(P167="Y", INDEX('Bieu phi VCX'!$P$8:$T$31,MATCH(C167,'Bieu phi VCX'!$A$8:$A$33,0),MATCH(AC167,'Bieu phi VCX'!$P$7:$T$7,0)), 0)</f>
        <v>0</v>
      </c>
      <c r="AH167" s="22" t="n">
        <f aca="false">VLOOKUP(Q167,Parameters!$F$2:$G$5,2,0)</f>
        <v>0</v>
      </c>
      <c r="AI167" s="27" t="n">
        <f aca="false">IF(R167="Y", INDEX('Bieu phi VCX'!$V$8:$Z$31,MATCH(C167,'Bieu phi VCX'!$A$8:$A$33,0),MATCH(AC167,'Bieu phi VCX'!$V$7:$Z$7,0)),0)</f>
        <v>0</v>
      </c>
      <c r="AJ167" s="27" t="n">
        <f aca="false">IF(S167="Y",INDEX('Bieu phi VCX'!$AG$8:$AI$31,MATCH(C167,'Bieu phi VCX'!$A$8:$A$33,0),MATCH(VLOOKUP(I167,Parameters!$I$2:$J$4,2),'Bieu phi VCX'!$AG$7:$AI$7,0))-AE167, 0)</f>
        <v>0.0315</v>
      </c>
      <c r="AK167" s="0" t="n">
        <f aca="false">IF(T167="Y",$AK$2,1)</f>
        <v>1</v>
      </c>
      <c r="AL167" s="27" t="n">
        <f aca="false">IF(U167="Y", INDEX('Bieu phi VCX'!$AB$8:$AB$33,MATCH(C167,'Bieu phi VCX'!$A$8:$A$33,0),0),0)</f>
        <v>0</v>
      </c>
      <c r="AM167" s="27" t="n">
        <f aca="false">IF(V167="Y",IF(AB167&lt;120,IF(OR(C167='Bieu phi VCX'!$A$24,C167='Bieu phi VCX'!$A$25,C167='Bieu phi VCX'!$A$27),0.2%,IF(OR(AND(OR(E167="SEDAN",E167="HATCHBACK"),G167&gt;$AM$2),AND(OR(E167="SEDAN",E167="HATCHBACK"),F167="GERMANY")),INDEX('Bieu phi VCX'!$AC$8:$AC$33,MATCH(C167,'Bieu phi VCX'!$A$8:$A$33,0),0),INDEX('Bieu phi VCX'!$AD$8:$AD$33,MATCH(C167,'Bieu phi VCX'!$A$8:$A$33,0),0))),"NA"),0)</f>
        <v>0</v>
      </c>
      <c r="AN167" s="28" t="n">
        <f aca="false">IF(X167="Y",$AN$2,0)</f>
        <v>0</v>
      </c>
      <c r="AO167" s="29" t="n">
        <f aca="false">IF(W167="Y",IF(N167-M167&gt;$AO$2,1.5%*15/365,1.5%*(N167-M167)/365),0)</f>
        <v>0</v>
      </c>
      <c r="AP167" s="30" t="n">
        <f aca="false">IF(N167&lt;=Z167,VLOOKUP(DATEDIF(M167,N167,"m"),Parameters!$L$2:$M$6,2,1),(DATEDIF(M167,N167,"m")+1)/12)</f>
        <v>1</v>
      </c>
      <c r="AQ167" s="31" t="n">
        <f aca="false">(AK167*(SUM(AE167,AF167,AG167,AI167,AJ167,AL167,AM167,AN167)*H167+AH167)+AO167*H167)*AP167</f>
        <v>5000000</v>
      </c>
    </row>
    <row r="168" customFormat="false" ht="15" hidden="false" customHeight="false" outlineLevel="0" collapsed="false">
      <c r="A168" s="20"/>
      <c r="B168" s="20" t="s">
        <v>112</v>
      </c>
      <c r="C168" s="21" t="s">
        <v>124</v>
      </c>
      <c r="D168" s="21" t="s">
        <v>95</v>
      </c>
      <c r="E168" s="21" t="s">
        <v>122</v>
      </c>
      <c r="F168" s="21" t="s">
        <v>97</v>
      </c>
      <c r="G168" s="22" t="n">
        <v>390000000</v>
      </c>
      <c r="H168" s="22" t="n">
        <v>100000000</v>
      </c>
      <c r="I168" s="22" t="n">
        <v>0</v>
      </c>
      <c r="J168" s="0" t="n">
        <v>2020</v>
      </c>
      <c r="K168" s="23" t="n">
        <v>43831</v>
      </c>
      <c r="L168" s="23" t="n">
        <v>43831</v>
      </c>
      <c r="M168" s="23" t="n">
        <v>43831</v>
      </c>
      <c r="N168" s="23" t="n">
        <v>44196</v>
      </c>
      <c r="O168" s="24" t="s">
        <v>98</v>
      </c>
      <c r="P168" s="24" t="s">
        <v>98</v>
      </c>
      <c r="Q168" s="22" t="s">
        <v>99</v>
      </c>
      <c r="R168" s="24" t="s">
        <v>98</v>
      </c>
      <c r="S168" s="24" t="s">
        <v>98</v>
      </c>
      <c r="T168" s="24" t="s">
        <v>106</v>
      </c>
      <c r="U168" s="24" t="s">
        <v>98</v>
      </c>
      <c r="V168" s="24" t="s">
        <v>98</v>
      </c>
      <c r="W168" s="24" t="s">
        <v>98</v>
      </c>
      <c r="X168" s="24" t="s">
        <v>98</v>
      </c>
      <c r="Y168" s="22" t="n">
        <v>500000</v>
      </c>
      <c r="Z168" s="23" t="n">
        <f aca="false">DATE(YEAR(M168)+1,MONTH(M168),DAY(M168))</f>
        <v>44197</v>
      </c>
      <c r="AA168" s="25" t="n">
        <f aca="false">IF(N168&lt;=Z168, VLOOKUP(DATEDIF(M168,N168,"m"),Parameters!$L$2:$M$6,2,1), 0)</f>
        <v>1</v>
      </c>
      <c r="AB168" s="0" t="n">
        <f aca="false">IF(D168="Trong nước", DATEDIF(DATE(YEAR(K168),MONTH(K168),1),DATE(YEAR(L168),MONTH(L168),1),"m"), DATEDIF(DATE(J168,1,1),DATE(YEAR(L168),MONTH(L168),1),"m"))</f>
        <v>0</v>
      </c>
      <c r="AC168" s="0" t="str">
        <f aca="false">VLOOKUP(AB168,Parameters!$A$2:$B$6,2,1)</f>
        <v>&lt;6</v>
      </c>
      <c r="AD168" s="26" t="n">
        <v>1</v>
      </c>
      <c r="AE168" s="27" t="n">
        <f aca="false">IF(G168&lt;=$AE$2,INDEX('Bieu phi VCX'!$D$8:$H$33,MATCH(C168,'Bieu phi VCX'!$A$8:$A$33,0),MATCH(AC168,'Bieu phi VCX'!$D$7:$H$7,)),INDEX('Bieu phi VCX'!$I$8:$M$33,MATCH(C168,'Bieu phi VCX'!$A$8:$A$33,0),MATCH(AC168,'Bieu phi VCX'!$I$7:$M$7,)))</f>
        <v>0.0185</v>
      </c>
      <c r="AF168" s="27" t="n">
        <f aca="false">IF(O168="Y",$AF$2,0)</f>
        <v>0</v>
      </c>
      <c r="AG168" s="27" t="n">
        <f aca="false">IF(P168="Y", INDEX('Bieu phi VCX'!$P$8:$T$31,MATCH(C168,'Bieu phi VCX'!$A$8:$A$33,0),MATCH(AC168,'Bieu phi VCX'!$P$7:$T$7,0)), 0)</f>
        <v>0</v>
      </c>
      <c r="AH168" s="22" t="n">
        <f aca="false">VLOOKUP(Q168,Parameters!$F$2:$G$5,2,0)</f>
        <v>0</v>
      </c>
      <c r="AI168" s="27" t="n">
        <f aca="false">IF(R168="Y", INDEX('Bieu phi VCX'!$V$8:$Z$31,MATCH(C168,'Bieu phi VCX'!$A$8:$A$33,0),MATCH(AC168,'Bieu phi VCX'!$V$7:$Z$7,0)),0)</f>
        <v>0</v>
      </c>
      <c r="AJ168" s="27" t="n">
        <f aca="false">IF(S168="Y",INDEX('Bieu phi VCX'!$AG$8:$AI$31,MATCH(C168,'Bieu phi VCX'!$A$8:$A$33,0),MATCH(VLOOKUP(I168,Parameters!$I$2:$J$4,2),'Bieu phi VCX'!$AG$7:$AI$7,0))-AE168, 0)</f>
        <v>0</v>
      </c>
      <c r="AK168" s="0" t="n">
        <f aca="false">IF(T168="Y",$AK$2,1)</f>
        <v>1.5</v>
      </c>
      <c r="AL168" s="27" t="n">
        <f aca="false">IF(U168="Y", INDEX('Bieu phi VCX'!$AB$8:$AB$33,MATCH(C168,'Bieu phi VCX'!$A$8:$A$33,0),0),0)</f>
        <v>0</v>
      </c>
      <c r="AM168" s="27" t="n">
        <f aca="false">IF(V168="Y",IF(AB168&lt;120,IF(OR(C168='Bieu phi VCX'!$A$24,C168='Bieu phi VCX'!$A$25,C168='Bieu phi VCX'!$A$27),0.2%,IF(OR(AND(OR(E168="SEDAN",E168="HATCHBACK"),G168&gt;$AM$2),AND(OR(E168="SEDAN",E168="HATCHBACK"),F168="GERMANY")),INDEX('Bieu phi VCX'!$AC$8:$AC$33,MATCH(C168,'Bieu phi VCX'!$A$8:$A$33,0),0),INDEX('Bieu phi VCX'!$AD$8:$AD$33,MATCH(C168,'Bieu phi VCX'!$A$8:$A$33,0),0))),"NA"),0)</f>
        <v>0</v>
      </c>
      <c r="AN168" s="28" t="n">
        <f aca="false">IF(X168="Y",$AN$2,0)</f>
        <v>0</v>
      </c>
      <c r="AO168" s="29" t="n">
        <f aca="false">IF(W168="Y",IF(N168-M168&gt;$AO$2,1.5%*15/365,1.5%*(N168-M168)/365),0)</f>
        <v>0</v>
      </c>
      <c r="AP168" s="30" t="n">
        <f aca="false">IF(N168&lt;=Z168,VLOOKUP(DATEDIF(M168,N168,"m"),Parameters!$L$2:$M$6,2,1),(DATEDIF(M168,N168,"m")+1)/12)</f>
        <v>1</v>
      </c>
      <c r="AQ168" s="31" t="n">
        <f aca="false">(AK168*(SUM(AE168,AF168,AG168,AI168,AJ168,AL168,AM168,AN168)*H168+AH168)+AO168*H168)*AP168</f>
        <v>2775000</v>
      </c>
    </row>
    <row r="169" customFormat="false" ht="15" hidden="false" customHeight="false" outlineLevel="0" collapsed="false">
      <c r="A169" s="20"/>
      <c r="B169" s="20" t="s">
        <v>113</v>
      </c>
      <c r="C169" s="21" t="s">
        <v>124</v>
      </c>
      <c r="D169" s="21" t="s">
        <v>95</v>
      </c>
      <c r="E169" s="21" t="s">
        <v>122</v>
      </c>
      <c r="F169" s="21" t="s">
        <v>97</v>
      </c>
      <c r="G169" s="22" t="n">
        <v>390000000</v>
      </c>
      <c r="H169" s="22" t="n">
        <v>100000000</v>
      </c>
      <c r="I169" s="22" t="n">
        <v>0</v>
      </c>
      <c r="J169" s="0" t="n">
        <v>2020</v>
      </c>
      <c r="K169" s="23" t="n">
        <v>43831</v>
      </c>
      <c r="L169" s="23" t="n">
        <v>43831</v>
      </c>
      <c r="M169" s="23" t="n">
        <v>43831</v>
      </c>
      <c r="N169" s="23" t="n">
        <v>44196</v>
      </c>
      <c r="O169" s="24" t="s">
        <v>98</v>
      </c>
      <c r="P169" s="24" t="s">
        <v>98</v>
      </c>
      <c r="Q169" s="22" t="s">
        <v>99</v>
      </c>
      <c r="R169" s="24" t="s">
        <v>98</v>
      </c>
      <c r="S169" s="24" t="s">
        <v>98</v>
      </c>
      <c r="T169" s="24" t="s">
        <v>98</v>
      </c>
      <c r="U169" s="24" t="s">
        <v>106</v>
      </c>
      <c r="V169" s="24" t="s">
        <v>98</v>
      </c>
      <c r="W169" s="24" t="s">
        <v>98</v>
      </c>
      <c r="X169" s="24" t="s">
        <v>98</v>
      </c>
      <c r="Y169" s="22" t="n">
        <v>500000</v>
      </c>
      <c r="Z169" s="23" t="n">
        <f aca="false">DATE(YEAR(M169)+1,MONTH(M169),DAY(M169))</f>
        <v>44197</v>
      </c>
      <c r="AA169" s="25" t="n">
        <f aca="false">IF(N169&lt;=Z169, VLOOKUP(DATEDIF(M169,N169,"m"),Parameters!$L$2:$M$6,2,1), 0)</f>
        <v>1</v>
      </c>
      <c r="AB169" s="0" t="n">
        <f aca="false">IF(D169="Trong nước", DATEDIF(DATE(YEAR(K169),MONTH(K169),1),DATE(YEAR(L169),MONTH(L169),1),"m"), DATEDIF(DATE(J169,1,1),DATE(YEAR(L169),MONTH(L169),1),"m"))</f>
        <v>0</v>
      </c>
      <c r="AC169" s="0" t="str">
        <f aca="false">VLOOKUP(AB169,Parameters!$A$2:$B$6,2,1)</f>
        <v>&lt;6</v>
      </c>
      <c r="AD169" s="26" t="n">
        <v>1</v>
      </c>
      <c r="AE169" s="27" t="n">
        <f aca="false">IF(G169&lt;=$AE$2,INDEX('Bieu phi VCX'!$D$8:$H$33,MATCH(C169,'Bieu phi VCX'!$A$8:$A$33,0),MATCH(AC169,'Bieu phi VCX'!$D$7:$H$7,)),INDEX('Bieu phi VCX'!$I$8:$M$33,MATCH(C169,'Bieu phi VCX'!$A$8:$A$33,0),MATCH(AC169,'Bieu phi VCX'!$I$7:$M$7,)))</f>
        <v>0.0185</v>
      </c>
      <c r="AF169" s="27" t="n">
        <f aca="false">IF(O169="Y",$AF$2,0)</f>
        <v>0</v>
      </c>
      <c r="AG169" s="27" t="n">
        <f aca="false">IF(P169="Y", INDEX('Bieu phi VCX'!$P$8:$T$31,MATCH(C169,'Bieu phi VCX'!$A$8:$A$33,0),MATCH(AC169,'Bieu phi VCX'!$P$7:$T$7,0)), 0)</f>
        <v>0</v>
      </c>
      <c r="AH169" s="22" t="n">
        <f aca="false">VLOOKUP(Q169,Parameters!$F$2:$G$5,2,0)</f>
        <v>0</v>
      </c>
      <c r="AI169" s="27" t="n">
        <f aca="false">IF(R169="Y", INDEX('Bieu phi VCX'!$V$8:$Z$31,MATCH(C169,'Bieu phi VCX'!$A$8:$A$33,0),MATCH(AC169,'Bieu phi VCX'!$V$7:$Z$7,0)),0)</f>
        <v>0</v>
      </c>
      <c r="AJ169" s="27" t="n">
        <f aca="false">IF(S169="Y",INDEX('Bieu phi VCX'!$AG$8:$AI$31,MATCH(C169,'Bieu phi VCX'!$A$8:$A$33,0),MATCH(VLOOKUP(I169,Parameters!$I$2:$J$4,2),'Bieu phi VCX'!$AG$7:$AI$7,0))-AE169, 0)</f>
        <v>0</v>
      </c>
      <c r="AK169" s="0" t="n">
        <f aca="false">IF(T169="Y",$AK$2,1)</f>
        <v>1</v>
      </c>
      <c r="AL169" s="27" t="n">
        <f aca="false">IF(U169="Y", INDEX('Bieu phi VCX'!$AB$8:$AB$33,MATCH(C169,'Bieu phi VCX'!$A$8:$A$33,0),0),0)</f>
        <v>0.0025</v>
      </c>
      <c r="AM169" s="27" t="n">
        <f aca="false">IF(V169="Y",IF(AB169&lt;120,IF(OR(C169='Bieu phi VCX'!$A$24,C169='Bieu phi VCX'!$A$25,C169='Bieu phi VCX'!$A$27),0.2%,IF(OR(AND(OR(E169="SEDAN",E169="HATCHBACK"),G169&gt;$AM$2),AND(OR(E169="SEDAN",E169="HATCHBACK"),F169="GERMANY")),INDEX('Bieu phi VCX'!$AC$8:$AC$33,MATCH(C169,'Bieu phi VCX'!$A$8:$A$33,0),0),INDEX('Bieu phi VCX'!$AD$8:$AD$33,MATCH(C169,'Bieu phi VCX'!$A$8:$A$33,0),0))),"NA"),0)</f>
        <v>0</v>
      </c>
      <c r="AN169" s="28" t="n">
        <f aca="false">IF(X169="Y",$AN$2,0)</f>
        <v>0</v>
      </c>
      <c r="AO169" s="29" t="n">
        <f aca="false">IF(W169="Y",IF(N169-M169&gt;$AO$2,1.5%*15/365,1.5%*(N169-M169)/365),0)</f>
        <v>0</v>
      </c>
      <c r="AP169" s="30" t="n">
        <f aca="false">IF(N169&lt;=Z169,VLOOKUP(DATEDIF(M169,N169,"m"),Parameters!$L$2:$M$6,2,1),(DATEDIF(M169,N169,"m")+1)/12)</f>
        <v>1</v>
      </c>
      <c r="AQ169" s="31" t="n">
        <f aca="false">(AK169*(SUM(AE169,AF169,AG169,AI169,AJ169,AL169,AM169,AN169)*H169+AH169)+AO169*H169)*AP169</f>
        <v>2100000</v>
      </c>
    </row>
    <row r="170" customFormat="false" ht="15" hidden="false" customHeight="false" outlineLevel="0" collapsed="false">
      <c r="A170" s="20"/>
      <c r="B170" s="20" t="s">
        <v>114</v>
      </c>
      <c r="C170" s="21" t="s">
        <v>124</v>
      </c>
      <c r="D170" s="21" t="s">
        <v>95</v>
      </c>
      <c r="E170" s="21" t="s">
        <v>122</v>
      </c>
      <c r="F170" s="21" t="s">
        <v>97</v>
      </c>
      <c r="G170" s="22" t="n">
        <v>390000000</v>
      </c>
      <c r="H170" s="22" t="n">
        <v>100000000</v>
      </c>
      <c r="I170" s="22" t="n">
        <v>0</v>
      </c>
      <c r="J170" s="0" t="n">
        <v>2020</v>
      </c>
      <c r="K170" s="23" t="n">
        <v>43831</v>
      </c>
      <c r="L170" s="23" t="n">
        <v>43831</v>
      </c>
      <c r="M170" s="23" t="n">
        <v>43831</v>
      </c>
      <c r="N170" s="23" t="n">
        <v>44196</v>
      </c>
      <c r="O170" s="24" t="s">
        <v>98</v>
      </c>
      <c r="P170" s="24" t="s">
        <v>98</v>
      </c>
      <c r="Q170" s="22" t="s">
        <v>99</v>
      </c>
      <c r="R170" s="24" t="s">
        <v>98</v>
      </c>
      <c r="S170" s="24" t="s">
        <v>98</v>
      </c>
      <c r="T170" s="24" t="s">
        <v>98</v>
      </c>
      <c r="U170" s="24" t="s">
        <v>98</v>
      </c>
      <c r="V170" s="24" t="s">
        <v>106</v>
      </c>
      <c r="W170" s="24" t="s">
        <v>98</v>
      </c>
      <c r="X170" s="24" t="s">
        <v>98</v>
      </c>
      <c r="Y170" s="22" t="n">
        <v>500000</v>
      </c>
      <c r="Z170" s="23" t="n">
        <f aca="false">DATE(YEAR(M170)+1,MONTH(M170),DAY(M170))</f>
        <v>44197</v>
      </c>
      <c r="AA170" s="25" t="n">
        <f aca="false">IF(N170&lt;=Z170, VLOOKUP(DATEDIF(M170,N170,"m"),Parameters!$L$2:$M$6,2,1), 0)</f>
        <v>1</v>
      </c>
      <c r="AB170" s="0" t="n">
        <f aca="false">IF(D170="Trong nước", DATEDIF(DATE(YEAR(K170),MONTH(K170),1),DATE(YEAR(L170),MONTH(L170),1),"m"), DATEDIF(DATE(J170,1,1),DATE(YEAR(L170),MONTH(L170),1),"m"))</f>
        <v>0</v>
      </c>
      <c r="AC170" s="0" t="str">
        <f aca="false">VLOOKUP(AB170,Parameters!$A$2:$B$6,2,1)</f>
        <v>&lt;6</v>
      </c>
      <c r="AD170" s="26" t="n">
        <v>1</v>
      </c>
      <c r="AE170" s="27" t="n">
        <f aca="false">IF(G170&lt;=$AE$2,INDEX('Bieu phi VCX'!$D$8:$H$33,MATCH(C170,'Bieu phi VCX'!$A$8:$A$33,0),MATCH(AC170,'Bieu phi VCX'!$D$7:$H$7,)),INDEX('Bieu phi VCX'!$I$8:$M$33,MATCH(C170,'Bieu phi VCX'!$A$8:$A$33,0),MATCH(AC170,'Bieu phi VCX'!$I$7:$M$7,)))</f>
        <v>0.0185</v>
      </c>
      <c r="AF170" s="27" t="n">
        <f aca="false">IF(O170="Y",$AF$2,0)</f>
        <v>0</v>
      </c>
      <c r="AG170" s="27" t="n">
        <f aca="false">IF(P170="Y", INDEX('Bieu phi VCX'!$P$8:$T$31,MATCH(C170,'Bieu phi VCX'!$A$8:$A$33,0),MATCH(AC170,'Bieu phi VCX'!$P$7:$T$7,0)), 0)</f>
        <v>0</v>
      </c>
      <c r="AH170" s="22" t="n">
        <f aca="false">VLOOKUP(Q170,Parameters!$F$2:$G$5,2,0)</f>
        <v>0</v>
      </c>
      <c r="AI170" s="27" t="n">
        <f aca="false">IF(R170="Y", INDEX('Bieu phi VCX'!$V$8:$Z$31,MATCH(C170,'Bieu phi VCX'!$A$8:$A$33,0),MATCH(AC170,'Bieu phi VCX'!$V$7:$Z$7,0)),0)</f>
        <v>0</v>
      </c>
      <c r="AJ170" s="27" t="n">
        <f aca="false">IF(S170="Y",INDEX('Bieu phi VCX'!$AG$8:$AI$31,MATCH(C170,'Bieu phi VCX'!$A$8:$A$33,0),MATCH(VLOOKUP(I170,Parameters!$I$2:$J$4,2),'Bieu phi VCX'!$AG$7:$AI$7,0))-AE170, 0)</f>
        <v>0</v>
      </c>
      <c r="AK170" s="0" t="n">
        <f aca="false">IF(T170="Y",$AK$2,1)</f>
        <v>1</v>
      </c>
      <c r="AL170" s="27" t="n">
        <f aca="false">IF(U170="Y", INDEX('Bieu phi VCX'!$AB$8:$AB$33,MATCH(C170,'Bieu phi VCX'!$A$8:$A$33,0),0),0)</f>
        <v>0</v>
      </c>
      <c r="AM170" s="27" t="n">
        <f aca="false">IF(V170="Y",IF(AB170&lt;120,IF(OR(C170='Bieu phi VCX'!$A$24,C170='Bieu phi VCX'!$A$25,C170='Bieu phi VCX'!$A$27),0.2%,IF(OR(AND(OR(E170="SEDAN",E170="HATCHBACK"),G170&gt;$AM$2),AND(OR(E170="SEDAN",E170="HATCHBACK"),F170="GERMANY")),INDEX('Bieu phi VCX'!$AC$8:$AC$33,MATCH(C170,'Bieu phi VCX'!$A$8:$A$33,0),0),INDEX('Bieu phi VCX'!$AD$8:$AD$33,MATCH(C170,'Bieu phi VCX'!$A$8:$A$33,0),0))),"NA"),0)</f>
        <v>0.0005</v>
      </c>
      <c r="AN170" s="28" t="n">
        <f aca="false">IF(X170="Y",$AN$2,0)</f>
        <v>0</v>
      </c>
      <c r="AO170" s="29" t="n">
        <f aca="false">IF(W170="Y",IF(N170-M170&gt;$AO$2,1.5%*15/365,1.5%*(N170-M170)/365),0)</f>
        <v>0</v>
      </c>
      <c r="AP170" s="30" t="n">
        <f aca="false">IF(N170&lt;=Z170,VLOOKUP(DATEDIF(M170,N170,"m"),Parameters!$L$2:$M$6,2,1),(DATEDIF(M170,N170,"m")+1)/12)</f>
        <v>1</v>
      </c>
      <c r="AQ170" s="31" t="n">
        <f aca="false">(AK170*(SUM(AE170,AF170,AG170,AI170,AJ170,AL170,AM170,AN170)*H170+AH170)+AO170*H170)*AP170</f>
        <v>1900000</v>
      </c>
    </row>
    <row r="171" customFormat="false" ht="15" hidden="false" customHeight="false" outlineLevel="0" collapsed="false">
      <c r="A171" s="20"/>
      <c r="B171" s="20" t="s">
        <v>115</v>
      </c>
      <c r="C171" s="21" t="s">
        <v>124</v>
      </c>
      <c r="D171" s="21" t="s">
        <v>95</v>
      </c>
      <c r="E171" s="21" t="s">
        <v>122</v>
      </c>
      <c r="F171" s="21" t="s">
        <v>97</v>
      </c>
      <c r="G171" s="22" t="n">
        <v>390000000</v>
      </c>
      <c r="H171" s="22" t="n">
        <v>100000000</v>
      </c>
      <c r="I171" s="22" t="n">
        <v>0</v>
      </c>
      <c r="J171" s="0" t="n">
        <v>2020</v>
      </c>
      <c r="K171" s="23" t="n">
        <v>43831</v>
      </c>
      <c r="L171" s="23" t="n">
        <v>43831</v>
      </c>
      <c r="M171" s="23" t="n">
        <v>43831</v>
      </c>
      <c r="N171" s="23" t="n">
        <v>44196</v>
      </c>
      <c r="O171" s="24" t="s">
        <v>98</v>
      </c>
      <c r="P171" s="24" t="s">
        <v>98</v>
      </c>
      <c r="Q171" s="22" t="s">
        <v>99</v>
      </c>
      <c r="R171" s="24" t="s">
        <v>98</v>
      </c>
      <c r="S171" s="24" t="s">
        <v>98</v>
      </c>
      <c r="T171" s="24" t="s">
        <v>98</v>
      </c>
      <c r="U171" s="24" t="s">
        <v>98</v>
      </c>
      <c r="V171" s="24" t="s">
        <v>98</v>
      </c>
      <c r="W171" s="24" t="s">
        <v>106</v>
      </c>
      <c r="X171" s="24" t="s">
        <v>98</v>
      </c>
      <c r="Y171" s="22" t="n">
        <v>500000</v>
      </c>
      <c r="Z171" s="23" t="n">
        <f aca="false">DATE(YEAR(M171)+1,MONTH(M171),DAY(M171))</f>
        <v>44197</v>
      </c>
      <c r="AA171" s="25" t="n">
        <f aca="false">IF(N171&lt;=Z171, VLOOKUP(DATEDIF(M171,N171,"m"),Parameters!$L$2:$M$6,2,1), 0)</f>
        <v>1</v>
      </c>
      <c r="AB171" s="0" t="n">
        <f aca="false">IF(D171="Trong nước", DATEDIF(DATE(YEAR(K171),MONTH(K171),1),DATE(YEAR(L171),MONTH(L171),1),"m"), DATEDIF(DATE(J171,1,1),DATE(YEAR(L171),MONTH(L171),1),"m"))</f>
        <v>0</v>
      </c>
      <c r="AC171" s="0" t="str">
        <f aca="false">VLOOKUP(AB171,Parameters!$A$2:$B$6,2,1)</f>
        <v>&lt;6</v>
      </c>
      <c r="AD171" s="26" t="n">
        <v>1</v>
      </c>
      <c r="AE171" s="27" t="n">
        <f aca="false">IF(G171&lt;=$AE$2,INDEX('Bieu phi VCX'!$D$8:$H$33,MATCH(C171,'Bieu phi VCX'!$A$8:$A$33,0),MATCH(AC171,'Bieu phi VCX'!$D$7:$H$7,)),INDEX('Bieu phi VCX'!$I$8:$M$33,MATCH(C171,'Bieu phi VCX'!$A$8:$A$33,0),MATCH(AC171,'Bieu phi VCX'!$I$7:$M$7,)))</f>
        <v>0.0185</v>
      </c>
      <c r="AF171" s="27" t="n">
        <f aca="false">IF(O171="Y",$AF$2,0)</f>
        <v>0</v>
      </c>
      <c r="AG171" s="27" t="n">
        <f aca="false">IF(P171="Y", INDEX('Bieu phi VCX'!$P$8:$T$31,MATCH(C171,'Bieu phi VCX'!$A$8:$A$33,0),MATCH(AC171,'Bieu phi VCX'!$P$7:$T$7,0)), 0)</f>
        <v>0</v>
      </c>
      <c r="AH171" s="22" t="n">
        <f aca="false">VLOOKUP(Q171,Parameters!$F$2:$G$5,2,0)</f>
        <v>0</v>
      </c>
      <c r="AI171" s="27" t="n">
        <f aca="false">IF(R171="Y", INDEX('Bieu phi VCX'!$V$8:$Z$31,MATCH(C171,'Bieu phi VCX'!$A$8:$A$33,0),MATCH(AC171,'Bieu phi VCX'!$V$7:$Z$7,0)),0)</f>
        <v>0</v>
      </c>
      <c r="AJ171" s="27" t="n">
        <f aca="false">IF(S171="Y",INDEX('Bieu phi VCX'!$AG$8:$AI$31,MATCH(C171,'Bieu phi VCX'!$A$8:$A$33,0),MATCH(VLOOKUP(I171,Parameters!$I$2:$J$4,2),'Bieu phi VCX'!$AG$7:$AI$7,0))-AE171, 0)</f>
        <v>0</v>
      </c>
      <c r="AK171" s="0" t="n">
        <f aca="false">IF(T171="Y",$AK$2,1)</f>
        <v>1</v>
      </c>
      <c r="AL171" s="27" t="n">
        <f aca="false">IF(U171="Y", INDEX('Bieu phi VCX'!$AB$8:$AB$33,MATCH(C171,'Bieu phi VCX'!$A$8:$A$33,0),0),0)</f>
        <v>0</v>
      </c>
      <c r="AM171" s="27" t="n">
        <f aca="false">IF(V171="Y",IF(AB171&lt;120,IF(OR(C171='Bieu phi VCX'!$A$24,C171='Bieu phi VCX'!$A$25,C171='Bieu phi VCX'!$A$27),0.2%,IF(OR(AND(OR(E171="SEDAN",E171="HATCHBACK"),G171&gt;$AM$2),AND(OR(E171="SEDAN",E171="HATCHBACK"),F171="GERMANY")),INDEX('Bieu phi VCX'!$AC$8:$AC$33,MATCH(C171,'Bieu phi VCX'!$A$8:$A$33,0),0),INDEX('Bieu phi VCX'!$AD$8:$AD$33,MATCH(C171,'Bieu phi VCX'!$A$8:$A$33,0),0))),"NA"),0)</f>
        <v>0</v>
      </c>
      <c r="AN171" s="28" t="n">
        <f aca="false">IF(X171="Y",$AN$2,0)</f>
        <v>0</v>
      </c>
      <c r="AO171" s="29" t="n">
        <f aca="false">IF(W171="Y",IF(N171-M171&gt;$AO$2,1.5%*15/365,1.5%*(N171-M171)/365),0)</f>
        <v>0.000616438356164384</v>
      </c>
      <c r="AP171" s="30" t="n">
        <f aca="false">IF(N171&lt;=Z171,VLOOKUP(DATEDIF(M171,N171,"m"),Parameters!$L$2:$M$6,2,1),(DATEDIF(M171,N171,"m")+1)/12)</f>
        <v>1</v>
      </c>
      <c r="AQ171" s="31" t="n">
        <f aca="false">(AK171*(SUM(AE171,AF171,AG171,AI171,AJ171,AL171,AM171,AN171)*H171+AH171)+AO171*H171)*AP171</f>
        <v>1911643.83561644</v>
      </c>
    </row>
    <row r="172" customFormat="false" ht="15" hidden="false" customHeight="false" outlineLevel="0" collapsed="false">
      <c r="A172" s="20"/>
      <c r="B172" s="20" t="s">
        <v>116</v>
      </c>
      <c r="C172" s="21" t="s">
        <v>124</v>
      </c>
      <c r="D172" s="21" t="s">
        <v>95</v>
      </c>
      <c r="E172" s="21" t="s">
        <v>122</v>
      </c>
      <c r="F172" s="21" t="s">
        <v>97</v>
      </c>
      <c r="G172" s="22" t="n">
        <v>390000000</v>
      </c>
      <c r="H172" s="22" t="n">
        <v>100000000</v>
      </c>
      <c r="I172" s="22" t="n">
        <v>0</v>
      </c>
      <c r="J172" s="0" t="n">
        <v>2020</v>
      </c>
      <c r="K172" s="23" t="n">
        <v>43831</v>
      </c>
      <c r="L172" s="23" t="n">
        <v>43831</v>
      </c>
      <c r="M172" s="23" t="n">
        <v>43831</v>
      </c>
      <c r="N172" s="23" t="n">
        <v>44196</v>
      </c>
      <c r="O172" s="24" t="s">
        <v>98</v>
      </c>
      <c r="P172" s="24" t="s">
        <v>98</v>
      </c>
      <c r="Q172" s="22" t="s">
        <v>99</v>
      </c>
      <c r="R172" s="24" t="s">
        <v>98</v>
      </c>
      <c r="S172" s="24" t="s">
        <v>98</v>
      </c>
      <c r="T172" s="24" t="s">
        <v>98</v>
      </c>
      <c r="U172" s="24" t="s">
        <v>98</v>
      </c>
      <c r="V172" s="24" t="s">
        <v>98</v>
      </c>
      <c r="W172" s="24" t="s">
        <v>98</v>
      </c>
      <c r="X172" s="24" t="s">
        <v>106</v>
      </c>
      <c r="Y172" s="22" t="n">
        <v>500000</v>
      </c>
      <c r="Z172" s="23" t="n">
        <f aca="false">DATE(YEAR(M172)+1,MONTH(M172),DAY(M172))</f>
        <v>44197</v>
      </c>
      <c r="AA172" s="25" t="n">
        <f aca="false">IF(N172&lt;=Z172, VLOOKUP(DATEDIF(M172,N172,"m"),Parameters!$L$2:$M$6,2,1), 0)</f>
        <v>1</v>
      </c>
      <c r="AB172" s="0" t="n">
        <f aca="false">IF(D172="Trong nước", DATEDIF(DATE(YEAR(K172),MONTH(K172),1),DATE(YEAR(L172),MONTH(L172),1),"m"), DATEDIF(DATE(J172,1,1),DATE(YEAR(L172),MONTH(L172),1),"m"))</f>
        <v>0</v>
      </c>
      <c r="AC172" s="0" t="str">
        <f aca="false">VLOOKUP(AB172,Parameters!$A$2:$B$6,2,1)</f>
        <v>&lt;6</v>
      </c>
      <c r="AD172" s="26" t="n">
        <v>1</v>
      </c>
      <c r="AE172" s="27" t="n">
        <f aca="false">IF(G172&lt;=$AE$2,INDEX('Bieu phi VCX'!$D$8:$H$33,MATCH(C172,'Bieu phi VCX'!$A$8:$A$33,0),MATCH(AC172,'Bieu phi VCX'!$D$7:$H$7,)),INDEX('Bieu phi VCX'!$I$8:$M$33,MATCH(C172,'Bieu phi VCX'!$A$8:$A$33,0),MATCH(AC172,'Bieu phi VCX'!$I$7:$M$7,)))</f>
        <v>0.0185</v>
      </c>
      <c r="AF172" s="27" t="n">
        <f aca="false">IF(O172="Y",$AF$2,0)</f>
        <v>0</v>
      </c>
      <c r="AG172" s="27" t="n">
        <f aca="false">IF(P172="Y", INDEX('Bieu phi VCX'!$P$8:$T$31,MATCH(C172,'Bieu phi VCX'!$A$8:$A$33,0),MATCH(AC172,'Bieu phi VCX'!$P$7:$T$7,0)), 0)</f>
        <v>0</v>
      </c>
      <c r="AH172" s="22" t="n">
        <f aca="false">VLOOKUP(Q172,Parameters!$F$2:$G$5,2,0)</f>
        <v>0</v>
      </c>
      <c r="AI172" s="27" t="n">
        <f aca="false">IF(R172="Y", INDEX('Bieu phi VCX'!$V$8:$Z$31,MATCH(C172,'Bieu phi VCX'!$A$8:$A$33,0),MATCH(AC172,'Bieu phi VCX'!$V$7:$Z$7,0)),0)</f>
        <v>0</v>
      </c>
      <c r="AJ172" s="27" t="n">
        <f aca="false">IF(S172="Y",INDEX('Bieu phi VCX'!$AG$8:$AI$31,MATCH(C172,'Bieu phi VCX'!$A$8:$A$33,0),MATCH(VLOOKUP(I172,Parameters!$I$2:$J$4,2),'Bieu phi VCX'!$AG$7:$AI$7,0))-AE172, 0)</f>
        <v>0</v>
      </c>
      <c r="AK172" s="0" t="n">
        <f aca="false">IF(T172="Y",$AK$2,1)</f>
        <v>1</v>
      </c>
      <c r="AL172" s="27" t="n">
        <f aca="false">IF(U172="Y", INDEX('Bieu phi VCX'!$AB$8:$AB$33,MATCH(C172,'Bieu phi VCX'!$A$8:$A$33,0),0),0)</f>
        <v>0</v>
      </c>
      <c r="AM172" s="27" t="n">
        <f aca="false">IF(V172="Y",IF(AB172&lt;120,IF(OR(C172='Bieu phi VCX'!$A$24,C172='Bieu phi VCX'!$A$25,C172='Bieu phi VCX'!$A$27),0.2%,IF(OR(AND(OR(E172="SEDAN",E172="HATCHBACK"),G172&gt;$AM$2),AND(OR(E172="SEDAN",E172="HATCHBACK"),F172="GERMANY")),INDEX('Bieu phi VCX'!$AC$8:$AC$33,MATCH(C172,'Bieu phi VCX'!$A$8:$A$33,0),0),INDEX('Bieu phi VCX'!$AD$8:$AD$33,MATCH(C172,'Bieu phi VCX'!$A$8:$A$33,0),0))),"NA"),0)</f>
        <v>0</v>
      </c>
      <c r="AN172" s="28" t="n">
        <f aca="false">IF(X172="Y",$AN$2,0)</f>
        <v>0.003</v>
      </c>
      <c r="AO172" s="29" t="n">
        <f aca="false">IF(W172="Y",IF(N172-M172&gt;$AO$2,1.5%*15/365,1.5%*(N172-M172)/365),0)</f>
        <v>0</v>
      </c>
      <c r="AP172" s="30" t="n">
        <f aca="false">IF(N172&lt;=Z172,VLOOKUP(DATEDIF(M172,N172,"m"),Parameters!$L$2:$M$6,2,1),(DATEDIF(M172,N172,"m")+1)/12)</f>
        <v>1</v>
      </c>
      <c r="AQ172" s="31" t="n">
        <f aca="false">(AK172*(SUM(AE172,AF172,AG172,AI172,AJ172,AL172,AM172,AN172)*H172+AH172)+AO172*H172)*AP172</f>
        <v>2150000</v>
      </c>
    </row>
    <row r="173" customFormat="false" ht="15" hidden="false" customHeight="false" outlineLevel="0" collapsed="false">
      <c r="A173" s="20" t="s">
        <v>117</v>
      </c>
      <c r="B173" s="20" t="s">
        <v>105</v>
      </c>
      <c r="C173" s="21" t="s">
        <v>124</v>
      </c>
      <c r="D173" s="21" t="s">
        <v>95</v>
      </c>
      <c r="E173" s="21" t="s">
        <v>122</v>
      </c>
      <c r="F173" s="21" t="s">
        <v>97</v>
      </c>
      <c r="G173" s="22" t="n">
        <v>400000000</v>
      </c>
      <c r="H173" s="22" t="n">
        <v>400000000</v>
      </c>
      <c r="I173" s="22" t="n">
        <v>0</v>
      </c>
      <c r="J173" s="0" t="n">
        <v>2020</v>
      </c>
      <c r="K173" s="23" t="n">
        <v>43831</v>
      </c>
      <c r="L173" s="23" t="n">
        <v>43831</v>
      </c>
      <c r="M173" s="23" t="n">
        <v>43831</v>
      </c>
      <c r="N173" s="23" t="n">
        <v>44196</v>
      </c>
      <c r="O173" s="24" t="s">
        <v>106</v>
      </c>
      <c r="P173" s="24" t="s">
        <v>106</v>
      </c>
      <c r="Q173" s="22" t="n">
        <v>9000000</v>
      </c>
      <c r="R173" s="24" t="s">
        <v>106</v>
      </c>
      <c r="S173" s="24" t="s">
        <v>106</v>
      </c>
      <c r="T173" s="24" t="s">
        <v>106</v>
      </c>
      <c r="U173" s="24" t="s">
        <v>106</v>
      </c>
      <c r="V173" s="24" t="s">
        <v>106</v>
      </c>
      <c r="W173" s="24" t="s">
        <v>106</v>
      </c>
      <c r="X173" s="24" t="s">
        <v>106</v>
      </c>
      <c r="Y173" s="22" t="n">
        <v>500000</v>
      </c>
      <c r="Z173" s="23" t="n">
        <f aca="false">DATE(YEAR(M173)+1,MONTH(M173),DAY(M173))</f>
        <v>44197</v>
      </c>
      <c r="AA173" s="25" t="n">
        <f aca="false">IF(N173&lt;=Z173, VLOOKUP(DATEDIF(M173,N173,"m"),Parameters!$L$2:$M$6,2,1), 0)</f>
        <v>1</v>
      </c>
      <c r="AB173" s="0" t="n">
        <f aca="false">IF(D173="Trong nước", DATEDIF(DATE(YEAR(K173),MONTH(K173),1),DATE(YEAR(L173),MONTH(L173),1),"m"), DATEDIF(DATE(J173,1,1),DATE(YEAR(L173),MONTH(L173),1),"m"))</f>
        <v>0</v>
      </c>
      <c r="AC173" s="0" t="str">
        <f aca="false">VLOOKUP(AB173,Parameters!$A$2:$B$6,2,1)</f>
        <v>&lt;6</v>
      </c>
      <c r="AD173" s="26" t="n">
        <v>1</v>
      </c>
      <c r="AE173" s="27" t="n">
        <f aca="false">IF(G173&lt;=$AE$2,INDEX('Bieu phi VCX'!$D$8:$H$33,MATCH(C173,'Bieu phi VCX'!$A$8:$A$33,0),MATCH(AC173,'Bieu phi VCX'!$D$7:$H$7,)),INDEX('Bieu phi VCX'!$I$8:$M$33,MATCH(C173,'Bieu phi VCX'!$A$8:$A$33,0),MATCH(AC173,'Bieu phi VCX'!$I$7:$M$7,)))</f>
        <v>0.0185</v>
      </c>
      <c r="AF173" s="27" t="n">
        <f aca="false">IF(O173="Y",$AF$2,0)</f>
        <v>0.0005</v>
      </c>
      <c r="AG173" s="27" t="n">
        <f aca="false">IF(P173="Y", INDEX('Bieu phi VCX'!$P$8:$T$31,MATCH(C173,'Bieu phi VCX'!$A$8:$A$33,0),MATCH(AC173,'Bieu phi VCX'!$P$7:$T$7,0)), 0)</f>
        <v>0</v>
      </c>
      <c r="AH173" s="22" t="n">
        <f aca="false">VLOOKUP(Q173,Parameters!$F$2:$G$5,2,0)</f>
        <v>1400000</v>
      </c>
      <c r="AI173" s="27" t="n">
        <f aca="false">IF(R173="Y", INDEX('Bieu phi VCX'!$V$8:$Z$31,MATCH(C173,'Bieu phi VCX'!$A$8:$A$33,0),MATCH(AC173,'Bieu phi VCX'!$V$7:$Z$7,0)),0)</f>
        <v>0.001</v>
      </c>
      <c r="AJ173" s="27" t="n">
        <f aca="false">IF(S173="Y",INDEX('Bieu phi VCX'!$AG$8:$AI$31,MATCH(C173,'Bieu phi VCX'!$A$8:$A$33,0),MATCH(VLOOKUP(I173,Parameters!$I$2:$J$4,2),'Bieu phi VCX'!$AG$7:$AI$7,0))-AE173, 0)</f>
        <v>0.0315</v>
      </c>
      <c r="AK173" s="0" t="n">
        <f aca="false">IF(T173="Y",$AK$2,1)</f>
        <v>1.5</v>
      </c>
      <c r="AL173" s="27" t="n">
        <f aca="false">IF(U173="Y", INDEX('Bieu phi VCX'!$AB$8:$AB$33,MATCH(C173,'Bieu phi VCX'!$A$8:$A$33,0),0),0)</f>
        <v>0.0025</v>
      </c>
      <c r="AM173" s="27" t="n">
        <f aca="false">IF(V173="Y",IF(AB173&lt;120,IF(OR(C173='Bieu phi VCX'!$A$24,C173='Bieu phi VCX'!$A$25,C173='Bieu phi VCX'!$A$27),0.2%,IF(OR(AND(OR(E173="SEDAN",E173="HATCHBACK"),G173&gt;$AM$2),AND(OR(E173="SEDAN",E173="HATCHBACK"),F173="GERMANY")),INDEX('Bieu phi VCX'!$AC$8:$AC$33,MATCH(C173,'Bieu phi VCX'!$A$8:$A$33,0),0),INDEX('Bieu phi VCX'!$AD$8:$AD$33,MATCH(C173,'Bieu phi VCX'!$A$8:$A$33,0),0))),"NA"),0)</f>
        <v>0.0005</v>
      </c>
      <c r="AN173" s="28" t="n">
        <f aca="false">IF(X173="Y",$AN$2,0)</f>
        <v>0.003</v>
      </c>
      <c r="AO173" s="29" t="n">
        <f aca="false">IF(W173="Y",IF(N173-M173&gt;$AO$2,1.5%*15/365,1.5%*(N173-M173)/365),0)</f>
        <v>0.000616438356164384</v>
      </c>
      <c r="AP173" s="30" t="n">
        <f aca="false">IF(N173&lt;=Z173,VLOOKUP(DATEDIF(M173,N173,"m"),Parameters!$L$2:$M$6,2,1),(DATEDIF(M173,N173,"m")+1)/12)</f>
        <v>1</v>
      </c>
      <c r="AQ173" s="31" t="n">
        <f aca="false">(AK173*(SUM(AE173,AF173,AG173,AI173,AJ173,AL173,AM173,AN173)*H173+AH173)+AO173*H173)*AP173</f>
        <v>36846575.3424658</v>
      </c>
    </row>
    <row r="174" customFormat="false" ht="15" hidden="false" customHeight="false" outlineLevel="0" collapsed="false">
      <c r="A174" s="20"/>
      <c r="B174" s="20" t="s">
        <v>107</v>
      </c>
      <c r="C174" s="21" t="s">
        <v>124</v>
      </c>
      <c r="D174" s="21" t="s">
        <v>95</v>
      </c>
      <c r="E174" s="21" t="s">
        <v>122</v>
      </c>
      <c r="F174" s="21" t="s">
        <v>97</v>
      </c>
      <c r="G174" s="22" t="n">
        <v>400000000</v>
      </c>
      <c r="H174" s="22" t="n">
        <v>400000000</v>
      </c>
      <c r="I174" s="22" t="n">
        <v>0</v>
      </c>
      <c r="J174" s="0" t="n">
        <v>2020</v>
      </c>
      <c r="K174" s="23" t="n">
        <v>43831</v>
      </c>
      <c r="L174" s="23" t="n">
        <v>43831</v>
      </c>
      <c r="M174" s="23" t="n">
        <v>43831</v>
      </c>
      <c r="N174" s="23" t="n">
        <v>44196</v>
      </c>
      <c r="O174" s="24" t="s">
        <v>106</v>
      </c>
      <c r="P174" s="24" t="s">
        <v>98</v>
      </c>
      <c r="Q174" s="22" t="s">
        <v>99</v>
      </c>
      <c r="R174" s="24" t="s">
        <v>98</v>
      </c>
      <c r="S174" s="24" t="s">
        <v>98</v>
      </c>
      <c r="T174" s="24" t="s">
        <v>98</v>
      </c>
      <c r="U174" s="24" t="s">
        <v>98</v>
      </c>
      <c r="V174" s="24" t="s">
        <v>98</v>
      </c>
      <c r="W174" s="24" t="s">
        <v>98</v>
      </c>
      <c r="X174" s="24" t="s">
        <v>98</v>
      </c>
      <c r="Y174" s="22" t="n">
        <v>500000</v>
      </c>
      <c r="Z174" s="23" t="n">
        <f aca="false">DATE(YEAR(M174)+1,MONTH(M174),DAY(M174))</f>
        <v>44197</v>
      </c>
      <c r="AA174" s="25" t="n">
        <f aca="false">IF(N174&lt;=Z174, VLOOKUP(DATEDIF(M174,N174,"m"),Parameters!$L$2:$M$6,2,1), 0)</f>
        <v>1</v>
      </c>
      <c r="AB174" s="0" t="n">
        <f aca="false">IF(D174="Trong nước", DATEDIF(DATE(YEAR(K174),MONTH(K174),1),DATE(YEAR(L174),MONTH(L174),1),"m"), DATEDIF(DATE(J174,1,1),DATE(YEAR(L174),MONTH(L174),1),"m"))</f>
        <v>0</v>
      </c>
      <c r="AC174" s="0" t="str">
        <f aca="false">VLOOKUP(AB174,Parameters!$A$2:$B$6,2,1)</f>
        <v>&lt;6</v>
      </c>
      <c r="AD174" s="26" t="n">
        <v>1</v>
      </c>
      <c r="AE174" s="27" t="n">
        <f aca="false">IF(G174&lt;=$AE$2,INDEX('Bieu phi VCX'!$D$8:$H$33,MATCH(C174,'Bieu phi VCX'!$A$8:$A$33,0),MATCH(AC174,'Bieu phi VCX'!$D$7:$H$7,)),INDEX('Bieu phi VCX'!$I$8:$M$33,MATCH(C174,'Bieu phi VCX'!$A$8:$A$33,0),MATCH(AC174,'Bieu phi VCX'!$I$7:$M$7,)))</f>
        <v>0.0185</v>
      </c>
      <c r="AF174" s="27" t="n">
        <f aca="false">IF(O174="Y",$AF$2,0)</f>
        <v>0.0005</v>
      </c>
      <c r="AG174" s="27" t="n">
        <f aca="false">IF(P174="Y", INDEX('Bieu phi VCX'!$P$8:$T$31,MATCH(C174,'Bieu phi VCX'!$A$8:$A$33,0),MATCH(AC174,'Bieu phi VCX'!$P$7:$T$7,0)), 0)</f>
        <v>0</v>
      </c>
      <c r="AH174" s="22" t="n">
        <f aca="false">VLOOKUP(Q174,Parameters!$F$2:$G$5,2,0)</f>
        <v>0</v>
      </c>
      <c r="AI174" s="27" t="n">
        <f aca="false">IF(R174="Y", INDEX('Bieu phi VCX'!$V$8:$Z$31,MATCH(C174,'Bieu phi VCX'!$A$8:$A$33,0),MATCH(AC174,'Bieu phi VCX'!$V$7:$Z$7,0)),0)</f>
        <v>0</v>
      </c>
      <c r="AJ174" s="27" t="n">
        <f aca="false">IF(S174="Y",INDEX('Bieu phi VCX'!$AG$8:$AI$31,MATCH(C174,'Bieu phi VCX'!$A$8:$A$33,0),MATCH(VLOOKUP(I174,Parameters!$I$2:$J$4,2),'Bieu phi VCX'!$AG$7:$AI$7,0))-AE174, 0)</f>
        <v>0</v>
      </c>
      <c r="AK174" s="0" t="n">
        <f aca="false">IF(T174="Y",$AK$2,1)</f>
        <v>1</v>
      </c>
      <c r="AL174" s="27" t="n">
        <f aca="false">IF(U174="Y", INDEX('Bieu phi VCX'!$AB$8:$AB$33,MATCH(C174,'Bieu phi VCX'!$A$8:$A$33,0),0),0)</f>
        <v>0</v>
      </c>
      <c r="AM174" s="27" t="n">
        <f aca="false">IF(V174="Y",IF(AB174&lt;120,IF(OR(C174='Bieu phi VCX'!$A$24,C174='Bieu phi VCX'!$A$25,C174='Bieu phi VCX'!$A$27),0.2%,IF(OR(AND(OR(E174="SEDAN",E174="HATCHBACK"),G174&gt;$AM$2),AND(OR(E174="SEDAN",E174="HATCHBACK"),F174="GERMANY")),INDEX('Bieu phi VCX'!$AC$8:$AC$33,MATCH(C174,'Bieu phi VCX'!$A$8:$A$33,0),0),INDEX('Bieu phi VCX'!$AD$8:$AD$33,MATCH(C174,'Bieu phi VCX'!$A$8:$A$33,0),0))),"NA"),0)</f>
        <v>0</v>
      </c>
      <c r="AN174" s="28" t="n">
        <f aca="false">IF(X174="Y",$AN$2,0)</f>
        <v>0</v>
      </c>
      <c r="AO174" s="29" t="n">
        <f aca="false">IF(W174="Y",IF(N174-M174&gt;$AO$2,1.5%*15/365,1.5%*(N174-M174)/365),0)</f>
        <v>0</v>
      </c>
      <c r="AP174" s="30" t="n">
        <f aca="false">IF(N174&lt;=Z174,VLOOKUP(DATEDIF(M174,N174,"m"),Parameters!$L$2:$M$6,2,1),(DATEDIF(M174,N174,"m")+1)/12)</f>
        <v>1</v>
      </c>
      <c r="AQ174" s="31" t="n">
        <f aca="false">(AK174*(SUM(AE174,AF174,AG174,AI174,AJ174,AL174,AM174,AN174)*H174+AH174)+AO174*H174)*AP174</f>
        <v>7600000</v>
      </c>
    </row>
    <row r="175" customFormat="false" ht="15" hidden="false" customHeight="false" outlineLevel="0" collapsed="false">
      <c r="A175" s="20"/>
      <c r="B175" s="20" t="s">
        <v>108</v>
      </c>
      <c r="C175" s="21" t="s">
        <v>124</v>
      </c>
      <c r="D175" s="21" t="s">
        <v>95</v>
      </c>
      <c r="E175" s="21" t="s">
        <v>122</v>
      </c>
      <c r="F175" s="21" t="s">
        <v>97</v>
      </c>
      <c r="G175" s="22" t="n">
        <v>400000000</v>
      </c>
      <c r="H175" s="22" t="n">
        <v>400000000</v>
      </c>
      <c r="I175" s="22" t="n">
        <v>0</v>
      </c>
      <c r="J175" s="0" t="n">
        <v>2020</v>
      </c>
      <c r="K175" s="23" t="n">
        <v>43831</v>
      </c>
      <c r="L175" s="23" t="n">
        <v>43831</v>
      </c>
      <c r="M175" s="23" t="n">
        <v>43831</v>
      </c>
      <c r="N175" s="23" t="n">
        <v>44196</v>
      </c>
      <c r="O175" s="24" t="s">
        <v>98</v>
      </c>
      <c r="P175" s="24" t="s">
        <v>106</v>
      </c>
      <c r="Q175" s="22" t="s">
        <v>99</v>
      </c>
      <c r="R175" s="24" t="s">
        <v>98</v>
      </c>
      <c r="S175" s="24" t="s">
        <v>98</v>
      </c>
      <c r="T175" s="24" t="s">
        <v>98</v>
      </c>
      <c r="U175" s="24" t="s">
        <v>98</v>
      </c>
      <c r="V175" s="24" t="s">
        <v>98</v>
      </c>
      <c r="W175" s="24" t="s">
        <v>98</v>
      </c>
      <c r="X175" s="24" t="s">
        <v>98</v>
      </c>
      <c r="Y175" s="22" t="n">
        <v>500000</v>
      </c>
      <c r="Z175" s="23" t="n">
        <f aca="false">DATE(YEAR(M175)+1,MONTH(M175),DAY(M175))</f>
        <v>44197</v>
      </c>
      <c r="AA175" s="25" t="n">
        <f aca="false">IF(N175&lt;=Z175, VLOOKUP(DATEDIF(M175,N175,"m"),Parameters!$L$2:$M$6,2,1), 0)</f>
        <v>1</v>
      </c>
      <c r="AB175" s="0" t="n">
        <f aca="false">IF(D175="Trong nước", DATEDIF(DATE(YEAR(K175),MONTH(K175),1),DATE(YEAR(L175),MONTH(L175),1),"m"), DATEDIF(DATE(J175,1,1),DATE(YEAR(L175),MONTH(L175),1),"m"))</f>
        <v>0</v>
      </c>
      <c r="AC175" s="0" t="str">
        <f aca="false">VLOOKUP(AB175,Parameters!$A$2:$B$6,2,1)</f>
        <v>&lt;6</v>
      </c>
      <c r="AD175" s="26" t="n">
        <v>1</v>
      </c>
      <c r="AE175" s="27" t="n">
        <f aca="false">IF(G175&lt;=$AE$2,INDEX('Bieu phi VCX'!$D$8:$H$33,MATCH(C175,'Bieu phi VCX'!$A$8:$A$33,0),MATCH(AC175,'Bieu phi VCX'!$D$7:$H$7,)),INDEX('Bieu phi VCX'!$I$8:$M$33,MATCH(C175,'Bieu phi VCX'!$A$8:$A$33,0),MATCH(AC175,'Bieu phi VCX'!$I$7:$M$7,)))</f>
        <v>0.0185</v>
      </c>
      <c r="AF175" s="27" t="n">
        <f aca="false">IF(O175="Y",$AF$2,0)</f>
        <v>0</v>
      </c>
      <c r="AG175" s="27" t="n">
        <f aca="false">IF(P175="Y", INDEX('Bieu phi VCX'!$P$8:$T$31,MATCH(C175,'Bieu phi VCX'!$A$8:$A$33,0),MATCH(AC175,'Bieu phi VCX'!$P$7:$T$7,0)), 0)</f>
        <v>0</v>
      </c>
      <c r="AH175" s="22" t="n">
        <f aca="false">VLOOKUP(Q175,Parameters!$F$2:$G$5,2,0)</f>
        <v>0</v>
      </c>
      <c r="AI175" s="27" t="n">
        <f aca="false">IF(R175="Y", INDEX('Bieu phi VCX'!$V$8:$Z$31,MATCH(C175,'Bieu phi VCX'!$A$8:$A$33,0),MATCH(AC175,'Bieu phi VCX'!$V$7:$Z$7,0)),0)</f>
        <v>0</v>
      </c>
      <c r="AJ175" s="27" t="n">
        <f aca="false">IF(S175="Y",INDEX('Bieu phi VCX'!$AG$8:$AI$31,MATCH(C175,'Bieu phi VCX'!$A$8:$A$33,0),MATCH(VLOOKUP(I175,Parameters!$I$2:$J$4,2),'Bieu phi VCX'!$AG$7:$AI$7,0))-AE175, 0)</f>
        <v>0</v>
      </c>
      <c r="AK175" s="0" t="n">
        <f aca="false">IF(T175="Y",$AK$2,1)</f>
        <v>1</v>
      </c>
      <c r="AL175" s="27" t="n">
        <f aca="false">IF(U175="Y", INDEX('Bieu phi VCX'!$AB$8:$AB$33,MATCH(C175,'Bieu phi VCX'!$A$8:$A$33,0),0),0)</f>
        <v>0</v>
      </c>
      <c r="AM175" s="27" t="n">
        <f aca="false">IF(V175="Y",IF(AB175&lt;120,IF(OR(C175='Bieu phi VCX'!$A$24,C175='Bieu phi VCX'!$A$25,C175='Bieu phi VCX'!$A$27),0.2%,IF(OR(AND(OR(E175="SEDAN",E175="HATCHBACK"),G175&gt;$AM$2),AND(OR(E175="SEDAN",E175="HATCHBACK"),F175="GERMANY")),INDEX('Bieu phi VCX'!$AC$8:$AC$33,MATCH(C175,'Bieu phi VCX'!$A$8:$A$33,0),0),INDEX('Bieu phi VCX'!$AD$8:$AD$33,MATCH(C175,'Bieu phi VCX'!$A$8:$A$33,0),0))),"NA"),0)</f>
        <v>0</v>
      </c>
      <c r="AN175" s="28" t="n">
        <f aca="false">IF(X175="Y",$AN$2,0)</f>
        <v>0</v>
      </c>
      <c r="AO175" s="29" t="n">
        <f aca="false">IF(W175="Y",IF(N175-M175&gt;$AO$2,1.5%*15/365,1.5%*(N175-M175)/365),0)</f>
        <v>0</v>
      </c>
      <c r="AP175" s="30" t="n">
        <f aca="false">IF(N175&lt;=Z175,VLOOKUP(DATEDIF(M175,N175,"m"),Parameters!$L$2:$M$6,2,1),(DATEDIF(M175,N175,"m")+1)/12)</f>
        <v>1</v>
      </c>
      <c r="AQ175" s="31" t="n">
        <f aca="false">(AK175*(SUM(AE175,AF175,AG175,AI175,AJ175,AL175,AM175,AN175)*H175+AH175)+AO175*H175)*AP175</f>
        <v>7400000</v>
      </c>
    </row>
    <row r="176" customFormat="false" ht="15" hidden="false" customHeight="false" outlineLevel="0" collapsed="false">
      <c r="A176" s="20"/>
      <c r="B176" s="20" t="s">
        <v>109</v>
      </c>
      <c r="C176" s="21" t="s">
        <v>124</v>
      </c>
      <c r="D176" s="21" t="s">
        <v>95</v>
      </c>
      <c r="E176" s="21" t="s">
        <v>122</v>
      </c>
      <c r="F176" s="21" t="s">
        <v>97</v>
      </c>
      <c r="G176" s="22" t="n">
        <v>400000000</v>
      </c>
      <c r="H176" s="22" t="n">
        <v>400000000</v>
      </c>
      <c r="I176" s="22" t="n">
        <v>0</v>
      </c>
      <c r="J176" s="0" t="n">
        <v>2020</v>
      </c>
      <c r="K176" s="23" t="n">
        <v>43831</v>
      </c>
      <c r="L176" s="23" t="n">
        <v>43831</v>
      </c>
      <c r="M176" s="23" t="n">
        <v>43831</v>
      </c>
      <c r="N176" s="23" t="n">
        <v>44196</v>
      </c>
      <c r="O176" s="24" t="s">
        <v>98</v>
      </c>
      <c r="P176" s="24" t="s">
        <v>98</v>
      </c>
      <c r="Q176" s="22" t="n">
        <v>9000000</v>
      </c>
      <c r="R176" s="24" t="s">
        <v>98</v>
      </c>
      <c r="S176" s="24" t="s">
        <v>98</v>
      </c>
      <c r="T176" s="24" t="s">
        <v>98</v>
      </c>
      <c r="U176" s="24" t="s">
        <v>98</v>
      </c>
      <c r="V176" s="24" t="s">
        <v>98</v>
      </c>
      <c r="W176" s="24" t="s">
        <v>98</v>
      </c>
      <c r="X176" s="24" t="s">
        <v>98</v>
      </c>
      <c r="Y176" s="22" t="n">
        <v>500000</v>
      </c>
      <c r="Z176" s="23" t="n">
        <f aca="false">DATE(YEAR(M176)+1,MONTH(M176),DAY(M176))</f>
        <v>44197</v>
      </c>
      <c r="AA176" s="25" t="n">
        <f aca="false">IF(N176&lt;=Z176, VLOOKUP(DATEDIF(M176,N176,"m"),Parameters!$L$2:$M$6,2,1), 0)</f>
        <v>1</v>
      </c>
      <c r="AB176" s="0" t="n">
        <f aca="false">IF(D176="Trong nước", DATEDIF(DATE(YEAR(K176),MONTH(K176),1),DATE(YEAR(L176),MONTH(L176),1),"m"), DATEDIF(DATE(J176,1,1),DATE(YEAR(L176),MONTH(L176),1),"m"))</f>
        <v>0</v>
      </c>
      <c r="AC176" s="0" t="str">
        <f aca="false">VLOOKUP(AB176,Parameters!$A$2:$B$6,2,1)</f>
        <v>&lt;6</v>
      </c>
      <c r="AD176" s="26" t="n">
        <v>1</v>
      </c>
      <c r="AE176" s="27" t="n">
        <f aca="false">IF(G176&lt;=$AE$2,INDEX('Bieu phi VCX'!$D$8:$H$33,MATCH(C176,'Bieu phi VCX'!$A$8:$A$33,0),MATCH(AC176,'Bieu phi VCX'!$D$7:$H$7,)),INDEX('Bieu phi VCX'!$I$8:$M$33,MATCH(C176,'Bieu phi VCX'!$A$8:$A$33,0),MATCH(AC176,'Bieu phi VCX'!$I$7:$M$7,)))</f>
        <v>0.0185</v>
      </c>
      <c r="AF176" s="27" t="n">
        <f aca="false">IF(O176="Y",$AF$2,0)</f>
        <v>0</v>
      </c>
      <c r="AG176" s="27" t="n">
        <f aca="false">IF(P176="Y", INDEX('Bieu phi VCX'!$P$8:$T$31,MATCH(C176,'Bieu phi VCX'!$A$8:$A$33,0),MATCH(AC176,'Bieu phi VCX'!$P$7:$T$7,0)), 0)</f>
        <v>0</v>
      </c>
      <c r="AH176" s="22" t="n">
        <f aca="false">VLOOKUP(Q176,Parameters!$F$2:$G$5,2,0)</f>
        <v>1400000</v>
      </c>
      <c r="AI176" s="27" t="n">
        <f aca="false">IF(R176="Y", INDEX('Bieu phi VCX'!$V$8:$Z$31,MATCH(C176,'Bieu phi VCX'!$A$8:$A$33,0),MATCH(AC176,'Bieu phi VCX'!$V$7:$Z$7,0)),0)</f>
        <v>0</v>
      </c>
      <c r="AJ176" s="27" t="n">
        <f aca="false">IF(S176="Y",INDEX('Bieu phi VCX'!$AG$8:$AI$31,MATCH(C176,'Bieu phi VCX'!$A$8:$A$33,0),MATCH(VLOOKUP(I176,Parameters!$I$2:$J$4,2),'Bieu phi VCX'!$AG$7:$AI$7,0))-AE176, 0)</f>
        <v>0</v>
      </c>
      <c r="AK176" s="0" t="n">
        <f aca="false">IF(T176="Y",$AK$2,1)</f>
        <v>1</v>
      </c>
      <c r="AL176" s="27" t="n">
        <f aca="false">IF(U176="Y", INDEX('Bieu phi VCX'!$AB$8:$AB$33,MATCH(C176,'Bieu phi VCX'!$A$8:$A$33,0),0),0)</f>
        <v>0</v>
      </c>
      <c r="AM176" s="27" t="n">
        <f aca="false">IF(V176="Y",IF(AB176&lt;120,IF(OR(C176='Bieu phi VCX'!$A$24,C176='Bieu phi VCX'!$A$25,C176='Bieu phi VCX'!$A$27),0.2%,IF(OR(AND(OR(E176="SEDAN",E176="HATCHBACK"),G176&gt;$AM$2),AND(OR(E176="SEDAN",E176="HATCHBACK"),F176="GERMANY")),INDEX('Bieu phi VCX'!$AC$8:$AC$33,MATCH(C176,'Bieu phi VCX'!$A$8:$A$33,0),0),INDEX('Bieu phi VCX'!$AD$8:$AD$33,MATCH(C176,'Bieu phi VCX'!$A$8:$A$33,0),0))),"NA"),0)</f>
        <v>0</v>
      </c>
      <c r="AN176" s="28" t="n">
        <f aca="false">IF(X176="Y",$AN$2,0)</f>
        <v>0</v>
      </c>
      <c r="AO176" s="29" t="n">
        <f aca="false">IF(W176="Y",IF(N176-M176&gt;$AO$2,1.5%*15/365,1.5%*(N176-M176)/365),0)</f>
        <v>0</v>
      </c>
      <c r="AP176" s="30" t="n">
        <f aca="false">IF(N176&lt;=Z176,VLOOKUP(DATEDIF(M176,N176,"m"),Parameters!$L$2:$M$6,2,1),(DATEDIF(M176,N176,"m")+1)/12)</f>
        <v>1</v>
      </c>
      <c r="AQ176" s="31" t="n">
        <f aca="false">(AK176*(SUM(AE176,AF176,AG176,AI176,AJ176,AL176,AM176,AN176)*H176+AH176)+AO176*H176)*AP176</f>
        <v>8800000</v>
      </c>
    </row>
    <row r="177" customFormat="false" ht="15" hidden="false" customHeight="false" outlineLevel="0" collapsed="false">
      <c r="A177" s="20"/>
      <c r="B177" s="20" t="s">
        <v>110</v>
      </c>
      <c r="C177" s="21" t="s">
        <v>124</v>
      </c>
      <c r="D177" s="21" t="s">
        <v>95</v>
      </c>
      <c r="E177" s="21" t="s">
        <v>122</v>
      </c>
      <c r="F177" s="21" t="s">
        <v>97</v>
      </c>
      <c r="G177" s="22" t="n">
        <v>400000000</v>
      </c>
      <c r="H177" s="22" t="n">
        <v>400000000</v>
      </c>
      <c r="I177" s="22" t="n">
        <v>0</v>
      </c>
      <c r="J177" s="0" t="n">
        <v>2020</v>
      </c>
      <c r="K177" s="23" t="n">
        <v>43831</v>
      </c>
      <c r="L177" s="23" t="n">
        <v>43831</v>
      </c>
      <c r="M177" s="23" t="n">
        <v>43831</v>
      </c>
      <c r="N177" s="23" t="n">
        <v>44196</v>
      </c>
      <c r="O177" s="24" t="s">
        <v>98</v>
      </c>
      <c r="P177" s="24" t="s">
        <v>98</v>
      </c>
      <c r="Q177" s="22" t="s">
        <v>99</v>
      </c>
      <c r="R177" s="24" t="s">
        <v>106</v>
      </c>
      <c r="S177" s="24" t="s">
        <v>98</v>
      </c>
      <c r="T177" s="24" t="s">
        <v>98</v>
      </c>
      <c r="U177" s="24" t="s">
        <v>98</v>
      </c>
      <c r="V177" s="24" t="s">
        <v>98</v>
      </c>
      <c r="W177" s="24" t="s">
        <v>98</v>
      </c>
      <c r="X177" s="24" t="s">
        <v>98</v>
      </c>
      <c r="Y177" s="22" t="n">
        <v>500000</v>
      </c>
      <c r="Z177" s="23" t="n">
        <f aca="false">DATE(YEAR(M177)+1,MONTH(M177),DAY(M177))</f>
        <v>44197</v>
      </c>
      <c r="AA177" s="25" t="n">
        <f aca="false">IF(N177&lt;=Z177, VLOOKUP(DATEDIF(M177,N177,"m"),Parameters!$L$2:$M$6,2,1), 0)</f>
        <v>1</v>
      </c>
      <c r="AB177" s="0" t="n">
        <f aca="false">IF(D177="Trong nước", DATEDIF(DATE(YEAR(K177),MONTH(K177),1),DATE(YEAR(L177),MONTH(L177),1),"m"), DATEDIF(DATE(J177,1,1),DATE(YEAR(L177),MONTH(L177),1),"m"))</f>
        <v>0</v>
      </c>
      <c r="AC177" s="0" t="str">
        <f aca="false">VLOOKUP(AB177,Parameters!$A$2:$B$6,2,1)</f>
        <v>&lt;6</v>
      </c>
      <c r="AD177" s="26" t="n">
        <v>1</v>
      </c>
      <c r="AE177" s="27" t="n">
        <f aca="false">IF(G177&lt;=$AE$2,INDEX('Bieu phi VCX'!$D$8:$H$33,MATCH(C177,'Bieu phi VCX'!$A$8:$A$33,0),MATCH(AC177,'Bieu phi VCX'!$D$7:$H$7,)),INDEX('Bieu phi VCX'!$I$8:$M$33,MATCH(C177,'Bieu phi VCX'!$A$8:$A$33,0),MATCH(AC177,'Bieu phi VCX'!$I$7:$M$7,)))</f>
        <v>0.0185</v>
      </c>
      <c r="AF177" s="27" t="n">
        <f aca="false">IF(O177="Y",$AF$2,0)</f>
        <v>0</v>
      </c>
      <c r="AG177" s="27" t="n">
        <f aca="false">IF(P177="Y", INDEX('Bieu phi VCX'!$P$8:$T$31,MATCH(C177,'Bieu phi VCX'!$A$8:$A$33,0),MATCH(AC177,'Bieu phi VCX'!$P$7:$T$7,0)), 0)</f>
        <v>0</v>
      </c>
      <c r="AH177" s="22" t="n">
        <f aca="false">VLOOKUP(Q177,Parameters!$F$2:$G$5,2,0)</f>
        <v>0</v>
      </c>
      <c r="AI177" s="27" t="n">
        <f aca="false">IF(R177="Y", INDEX('Bieu phi VCX'!$V$8:$Z$31,MATCH(C177,'Bieu phi VCX'!$A$8:$A$33,0),MATCH(AC177,'Bieu phi VCX'!$V$7:$Z$7,0)),0)</f>
        <v>0.001</v>
      </c>
      <c r="AJ177" s="27" t="n">
        <f aca="false">IF(S177="Y",INDEX('Bieu phi VCX'!$AG$8:$AI$31,MATCH(C177,'Bieu phi VCX'!$A$8:$A$33,0),MATCH(VLOOKUP(I177,Parameters!$I$2:$J$4,2),'Bieu phi VCX'!$AG$7:$AI$7,0))-AE177, 0)</f>
        <v>0</v>
      </c>
      <c r="AK177" s="0" t="n">
        <f aca="false">IF(T177="Y",$AK$2,1)</f>
        <v>1</v>
      </c>
      <c r="AL177" s="27" t="n">
        <f aca="false">IF(U177="Y", INDEX('Bieu phi VCX'!$AB$8:$AB$33,MATCH(C177,'Bieu phi VCX'!$A$8:$A$33,0),0),0)</f>
        <v>0</v>
      </c>
      <c r="AM177" s="27" t="n">
        <f aca="false">IF(V177="Y",IF(AB177&lt;120,IF(OR(C177='Bieu phi VCX'!$A$24,C177='Bieu phi VCX'!$A$25,C177='Bieu phi VCX'!$A$27),0.2%,IF(OR(AND(OR(E177="SEDAN",E177="HATCHBACK"),G177&gt;$AM$2),AND(OR(E177="SEDAN",E177="HATCHBACK"),F177="GERMANY")),INDEX('Bieu phi VCX'!$AC$8:$AC$33,MATCH(C177,'Bieu phi VCX'!$A$8:$A$33,0),0),INDEX('Bieu phi VCX'!$AD$8:$AD$33,MATCH(C177,'Bieu phi VCX'!$A$8:$A$33,0),0))),"NA"),0)</f>
        <v>0</v>
      </c>
      <c r="AN177" s="28" t="n">
        <f aca="false">IF(X177="Y",$AN$2,0)</f>
        <v>0</v>
      </c>
      <c r="AO177" s="29" t="n">
        <f aca="false">IF(W177="Y",IF(N177-M177&gt;$AO$2,1.5%*15/365,1.5%*(N177-M177)/365),0)</f>
        <v>0</v>
      </c>
      <c r="AP177" s="30" t="n">
        <f aca="false">IF(N177&lt;=Z177,VLOOKUP(DATEDIF(M177,N177,"m"),Parameters!$L$2:$M$6,2,1),(DATEDIF(M177,N177,"m")+1)/12)</f>
        <v>1</v>
      </c>
      <c r="AQ177" s="31" t="n">
        <f aca="false">(AK177*(SUM(AE177,AF177,AG177,AI177,AJ177,AL177,AM177,AN177)*H177+AH177)+AO177*H177)*AP177</f>
        <v>7800000</v>
      </c>
    </row>
    <row r="178" customFormat="false" ht="15" hidden="false" customHeight="false" outlineLevel="0" collapsed="false">
      <c r="A178" s="20"/>
      <c r="B178" s="20" t="s">
        <v>111</v>
      </c>
      <c r="C178" s="21" t="s">
        <v>124</v>
      </c>
      <c r="D178" s="21" t="s">
        <v>95</v>
      </c>
      <c r="E178" s="21" t="s">
        <v>122</v>
      </c>
      <c r="F178" s="21" t="s">
        <v>97</v>
      </c>
      <c r="G178" s="22" t="n">
        <v>400000000</v>
      </c>
      <c r="H178" s="22" t="n">
        <v>400000000</v>
      </c>
      <c r="I178" s="22" t="n">
        <v>0</v>
      </c>
      <c r="J178" s="0" t="n">
        <v>2020</v>
      </c>
      <c r="K178" s="23" t="n">
        <v>43831</v>
      </c>
      <c r="L178" s="23" t="n">
        <v>43831</v>
      </c>
      <c r="M178" s="23" t="n">
        <v>43831</v>
      </c>
      <c r="N178" s="23" t="n">
        <v>44196</v>
      </c>
      <c r="O178" s="24" t="s">
        <v>98</v>
      </c>
      <c r="P178" s="24" t="s">
        <v>98</v>
      </c>
      <c r="Q178" s="22" t="s">
        <v>99</v>
      </c>
      <c r="R178" s="24" t="s">
        <v>98</v>
      </c>
      <c r="S178" s="24" t="s">
        <v>106</v>
      </c>
      <c r="T178" s="24" t="s">
        <v>98</v>
      </c>
      <c r="U178" s="24" t="s">
        <v>98</v>
      </c>
      <c r="V178" s="24" t="s">
        <v>98</v>
      </c>
      <c r="W178" s="24" t="s">
        <v>98</v>
      </c>
      <c r="X178" s="24" t="s">
        <v>98</v>
      </c>
      <c r="Y178" s="22" t="n">
        <v>500000</v>
      </c>
      <c r="Z178" s="23" t="n">
        <f aca="false">DATE(YEAR(M178)+1,MONTH(M178),DAY(M178))</f>
        <v>44197</v>
      </c>
      <c r="AA178" s="25" t="n">
        <f aca="false">IF(N178&lt;=Z178, VLOOKUP(DATEDIF(M178,N178,"m"),Parameters!$L$2:$M$6,2,1), 0)</f>
        <v>1</v>
      </c>
      <c r="AB178" s="0" t="n">
        <f aca="false">IF(D178="Trong nước", DATEDIF(DATE(YEAR(K178),MONTH(K178),1),DATE(YEAR(L178),MONTH(L178),1),"m"), DATEDIF(DATE(J178,1,1),DATE(YEAR(L178),MONTH(L178),1),"m"))</f>
        <v>0</v>
      </c>
      <c r="AC178" s="0" t="str">
        <f aca="false">VLOOKUP(AB178,Parameters!$A$2:$B$6,2,1)</f>
        <v>&lt;6</v>
      </c>
      <c r="AD178" s="26" t="n">
        <v>1</v>
      </c>
      <c r="AE178" s="27" t="n">
        <f aca="false">IF(G178&lt;=$AE$2,INDEX('Bieu phi VCX'!$D$8:$H$33,MATCH(C178,'Bieu phi VCX'!$A$8:$A$33,0),MATCH(AC178,'Bieu phi VCX'!$D$7:$H$7,)),INDEX('Bieu phi VCX'!$I$8:$M$33,MATCH(C178,'Bieu phi VCX'!$A$8:$A$33,0),MATCH(AC178,'Bieu phi VCX'!$I$7:$M$7,)))</f>
        <v>0.0185</v>
      </c>
      <c r="AF178" s="27" t="n">
        <f aca="false">IF(O178="Y",$AF$2,0)</f>
        <v>0</v>
      </c>
      <c r="AG178" s="27" t="n">
        <f aca="false">IF(P178="Y", INDEX('Bieu phi VCX'!$P$8:$T$31,MATCH(C178,'Bieu phi VCX'!$A$8:$A$33,0),MATCH(AC178,'Bieu phi VCX'!$P$7:$T$7,0)), 0)</f>
        <v>0</v>
      </c>
      <c r="AH178" s="22" t="n">
        <f aca="false">VLOOKUP(Q178,Parameters!$F$2:$G$5,2,0)</f>
        <v>0</v>
      </c>
      <c r="AI178" s="27" t="n">
        <f aca="false">IF(R178="Y", INDEX('Bieu phi VCX'!$V$8:$Z$31,MATCH(C178,'Bieu phi VCX'!$A$8:$A$33,0),MATCH(AC178,'Bieu phi VCX'!$V$7:$Z$7,0)),0)</f>
        <v>0</v>
      </c>
      <c r="AJ178" s="27" t="n">
        <f aca="false">IF(S178="Y",INDEX('Bieu phi VCX'!$AG$8:$AI$31,MATCH(C178,'Bieu phi VCX'!$A$8:$A$33,0),MATCH(VLOOKUP(I178,Parameters!$I$2:$J$4,2),'Bieu phi VCX'!$AG$7:$AI$7,0))-AE178, 0)</f>
        <v>0.0315</v>
      </c>
      <c r="AK178" s="0" t="n">
        <f aca="false">IF(T178="Y",$AK$2,1)</f>
        <v>1</v>
      </c>
      <c r="AL178" s="27" t="n">
        <f aca="false">IF(U178="Y", INDEX('Bieu phi VCX'!$AB$8:$AB$33,MATCH(C178,'Bieu phi VCX'!$A$8:$A$33,0),0),0)</f>
        <v>0</v>
      </c>
      <c r="AM178" s="27" t="n">
        <f aca="false">IF(V178="Y",IF(AB178&lt;120,IF(OR(C178='Bieu phi VCX'!$A$24,C178='Bieu phi VCX'!$A$25,C178='Bieu phi VCX'!$A$27),0.2%,IF(OR(AND(OR(E178="SEDAN",E178="HATCHBACK"),G178&gt;$AM$2),AND(OR(E178="SEDAN",E178="HATCHBACK"),F178="GERMANY")),INDEX('Bieu phi VCX'!$AC$8:$AC$33,MATCH(C178,'Bieu phi VCX'!$A$8:$A$33,0),0),INDEX('Bieu phi VCX'!$AD$8:$AD$33,MATCH(C178,'Bieu phi VCX'!$A$8:$A$33,0),0))),"NA"),0)</f>
        <v>0</v>
      </c>
      <c r="AN178" s="28" t="n">
        <f aca="false">IF(X178="Y",$AN$2,0)</f>
        <v>0</v>
      </c>
      <c r="AO178" s="29" t="n">
        <f aca="false">IF(W178="Y",IF(N178-M178&gt;$AO$2,1.5%*15/365,1.5%*(N178-M178)/365),0)</f>
        <v>0</v>
      </c>
      <c r="AP178" s="30" t="n">
        <f aca="false">IF(N178&lt;=Z178,VLOOKUP(DATEDIF(M178,N178,"m"),Parameters!$L$2:$M$6,2,1),(DATEDIF(M178,N178,"m")+1)/12)</f>
        <v>1</v>
      </c>
      <c r="AQ178" s="31" t="n">
        <f aca="false">(AK178*(SUM(AE178,AF178,AG178,AI178,AJ178,AL178,AM178,AN178)*H178+AH178)+AO178*H178)*AP178</f>
        <v>20000000</v>
      </c>
    </row>
    <row r="179" customFormat="false" ht="15" hidden="false" customHeight="false" outlineLevel="0" collapsed="false">
      <c r="A179" s="20"/>
      <c r="B179" s="20" t="s">
        <v>112</v>
      </c>
      <c r="C179" s="21" t="s">
        <v>124</v>
      </c>
      <c r="D179" s="21" t="s">
        <v>95</v>
      </c>
      <c r="E179" s="21" t="s">
        <v>122</v>
      </c>
      <c r="F179" s="21" t="s">
        <v>97</v>
      </c>
      <c r="G179" s="22" t="n">
        <v>400000000</v>
      </c>
      <c r="H179" s="22" t="n">
        <v>400000000</v>
      </c>
      <c r="I179" s="22" t="n">
        <v>0</v>
      </c>
      <c r="J179" s="0" t="n">
        <v>2020</v>
      </c>
      <c r="K179" s="23" t="n">
        <v>43831</v>
      </c>
      <c r="L179" s="23" t="n">
        <v>43831</v>
      </c>
      <c r="M179" s="23" t="n">
        <v>43831</v>
      </c>
      <c r="N179" s="23" t="n">
        <v>44196</v>
      </c>
      <c r="O179" s="24" t="s">
        <v>98</v>
      </c>
      <c r="P179" s="24" t="s">
        <v>98</v>
      </c>
      <c r="Q179" s="22" t="s">
        <v>99</v>
      </c>
      <c r="R179" s="24" t="s">
        <v>98</v>
      </c>
      <c r="S179" s="24" t="s">
        <v>98</v>
      </c>
      <c r="T179" s="24" t="s">
        <v>106</v>
      </c>
      <c r="U179" s="24" t="s">
        <v>98</v>
      </c>
      <c r="V179" s="24" t="s">
        <v>98</v>
      </c>
      <c r="W179" s="24" t="s">
        <v>98</v>
      </c>
      <c r="X179" s="24" t="s">
        <v>98</v>
      </c>
      <c r="Y179" s="22" t="n">
        <v>500000</v>
      </c>
      <c r="Z179" s="23" t="n">
        <f aca="false">DATE(YEAR(M179)+1,MONTH(M179),DAY(M179))</f>
        <v>44197</v>
      </c>
      <c r="AA179" s="25" t="n">
        <f aca="false">IF(N179&lt;=Z179, VLOOKUP(DATEDIF(M179,N179,"m"),Parameters!$L$2:$M$6,2,1), 0)</f>
        <v>1</v>
      </c>
      <c r="AB179" s="0" t="n">
        <f aca="false">IF(D179="Trong nước", DATEDIF(DATE(YEAR(K179),MONTH(K179),1),DATE(YEAR(L179),MONTH(L179),1),"m"), DATEDIF(DATE(J179,1,1),DATE(YEAR(L179),MONTH(L179),1),"m"))</f>
        <v>0</v>
      </c>
      <c r="AC179" s="0" t="str">
        <f aca="false">VLOOKUP(AB179,Parameters!$A$2:$B$6,2,1)</f>
        <v>&lt;6</v>
      </c>
      <c r="AD179" s="26" t="n">
        <v>1</v>
      </c>
      <c r="AE179" s="27" t="n">
        <f aca="false">IF(G179&lt;=$AE$2,INDEX('Bieu phi VCX'!$D$8:$H$33,MATCH(C179,'Bieu phi VCX'!$A$8:$A$33,0),MATCH(AC179,'Bieu phi VCX'!$D$7:$H$7,)),INDEX('Bieu phi VCX'!$I$8:$M$33,MATCH(C179,'Bieu phi VCX'!$A$8:$A$33,0),MATCH(AC179,'Bieu phi VCX'!$I$7:$M$7,)))</f>
        <v>0.0185</v>
      </c>
      <c r="AF179" s="27" t="n">
        <f aca="false">IF(O179="Y",$AF$2,0)</f>
        <v>0</v>
      </c>
      <c r="AG179" s="27" t="n">
        <f aca="false">IF(P179="Y", INDEX('Bieu phi VCX'!$P$8:$T$31,MATCH(C179,'Bieu phi VCX'!$A$8:$A$33,0),MATCH(AC179,'Bieu phi VCX'!$P$7:$T$7,0)), 0)</f>
        <v>0</v>
      </c>
      <c r="AH179" s="22" t="n">
        <f aca="false">VLOOKUP(Q179,Parameters!$F$2:$G$5,2,0)</f>
        <v>0</v>
      </c>
      <c r="AI179" s="27" t="n">
        <f aca="false">IF(R179="Y", INDEX('Bieu phi VCX'!$V$8:$Z$31,MATCH(C179,'Bieu phi VCX'!$A$8:$A$33,0),MATCH(AC179,'Bieu phi VCX'!$V$7:$Z$7,0)),0)</f>
        <v>0</v>
      </c>
      <c r="AJ179" s="27" t="n">
        <f aca="false">IF(S179="Y",INDEX('Bieu phi VCX'!$AG$8:$AI$31,MATCH(C179,'Bieu phi VCX'!$A$8:$A$33,0),MATCH(VLOOKUP(I179,Parameters!$I$2:$J$4,2),'Bieu phi VCX'!$AG$7:$AI$7,0))-AE179, 0)</f>
        <v>0</v>
      </c>
      <c r="AK179" s="0" t="n">
        <f aca="false">IF(T179="Y",$AK$2,1)</f>
        <v>1.5</v>
      </c>
      <c r="AL179" s="27" t="n">
        <f aca="false">IF(U179="Y", INDEX('Bieu phi VCX'!$AB$8:$AB$33,MATCH(C179,'Bieu phi VCX'!$A$8:$A$33,0),0),0)</f>
        <v>0</v>
      </c>
      <c r="AM179" s="27" t="n">
        <f aca="false">IF(V179="Y",IF(AB179&lt;120,IF(OR(C179='Bieu phi VCX'!$A$24,C179='Bieu phi VCX'!$A$25,C179='Bieu phi VCX'!$A$27),0.2%,IF(OR(AND(OR(E179="SEDAN",E179="HATCHBACK"),G179&gt;$AM$2),AND(OR(E179="SEDAN",E179="HATCHBACK"),F179="GERMANY")),INDEX('Bieu phi VCX'!$AC$8:$AC$33,MATCH(C179,'Bieu phi VCX'!$A$8:$A$33,0),0),INDEX('Bieu phi VCX'!$AD$8:$AD$33,MATCH(C179,'Bieu phi VCX'!$A$8:$A$33,0),0))),"NA"),0)</f>
        <v>0</v>
      </c>
      <c r="AN179" s="28" t="n">
        <f aca="false">IF(X179="Y",$AN$2,0)</f>
        <v>0</v>
      </c>
      <c r="AO179" s="29" t="n">
        <f aca="false">IF(W179="Y",IF(N179-M179&gt;$AO$2,1.5%*15/365,1.5%*(N179-M179)/365),0)</f>
        <v>0</v>
      </c>
      <c r="AP179" s="30" t="n">
        <f aca="false">IF(N179&lt;=Z179,VLOOKUP(DATEDIF(M179,N179,"m"),Parameters!$L$2:$M$6,2,1),(DATEDIF(M179,N179,"m")+1)/12)</f>
        <v>1</v>
      </c>
      <c r="AQ179" s="31" t="n">
        <f aca="false">(AK179*(SUM(AE179,AF179,AG179,AI179,AJ179,AL179,AM179,AN179)*H179+AH179)+AO179*H179)*AP179</f>
        <v>11100000</v>
      </c>
    </row>
    <row r="180" customFormat="false" ht="15" hidden="false" customHeight="false" outlineLevel="0" collapsed="false">
      <c r="A180" s="20"/>
      <c r="B180" s="20" t="s">
        <v>113</v>
      </c>
      <c r="C180" s="21" t="s">
        <v>124</v>
      </c>
      <c r="D180" s="21" t="s">
        <v>95</v>
      </c>
      <c r="E180" s="21" t="s">
        <v>122</v>
      </c>
      <c r="F180" s="21" t="s">
        <v>97</v>
      </c>
      <c r="G180" s="22" t="n">
        <v>400000000</v>
      </c>
      <c r="H180" s="22" t="n">
        <v>400000000</v>
      </c>
      <c r="I180" s="22" t="n">
        <v>0</v>
      </c>
      <c r="J180" s="0" t="n">
        <v>2020</v>
      </c>
      <c r="K180" s="23" t="n">
        <v>43831</v>
      </c>
      <c r="L180" s="23" t="n">
        <v>43831</v>
      </c>
      <c r="M180" s="23" t="n">
        <v>43831</v>
      </c>
      <c r="N180" s="23" t="n">
        <v>44196</v>
      </c>
      <c r="O180" s="24" t="s">
        <v>98</v>
      </c>
      <c r="P180" s="24" t="s">
        <v>98</v>
      </c>
      <c r="Q180" s="22" t="s">
        <v>99</v>
      </c>
      <c r="R180" s="24" t="s">
        <v>98</v>
      </c>
      <c r="S180" s="24" t="s">
        <v>98</v>
      </c>
      <c r="T180" s="24" t="s">
        <v>98</v>
      </c>
      <c r="U180" s="24" t="s">
        <v>106</v>
      </c>
      <c r="V180" s="24" t="s">
        <v>98</v>
      </c>
      <c r="W180" s="24" t="s">
        <v>98</v>
      </c>
      <c r="X180" s="24" t="s">
        <v>98</v>
      </c>
      <c r="Y180" s="22" t="n">
        <v>500000</v>
      </c>
      <c r="Z180" s="23" t="n">
        <f aca="false">DATE(YEAR(M180)+1,MONTH(M180),DAY(M180))</f>
        <v>44197</v>
      </c>
      <c r="AA180" s="25" t="n">
        <f aca="false">IF(N180&lt;=Z180, VLOOKUP(DATEDIF(M180,N180,"m"),Parameters!$L$2:$M$6,2,1), 0)</f>
        <v>1</v>
      </c>
      <c r="AB180" s="0" t="n">
        <f aca="false">IF(D180="Trong nước", DATEDIF(DATE(YEAR(K180),MONTH(K180),1),DATE(YEAR(L180),MONTH(L180),1),"m"), DATEDIF(DATE(J180,1,1),DATE(YEAR(L180),MONTH(L180),1),"m"))</f>
        <v>0</v>
      </c>
      <c r="AC180" s="0" t="str">
        <f aca="false">VLOOKUP(AB180,Parameters!$A$2:$B$6,2,1)</f>
        <v>&lt;6</v>
      </c>
      <c r="AD180" s="26" t="n">
        <v>1</v>
      </c>
      <c r="AE180" s="27" t="n">
        <f aca="false">IF(G180&lt;=$AE$2,INDEX('Bieu phi VCX'!$D$8:$H$33,MATCH(C180,'Bieu phi VCX'!$A$8:$A$33,0),MATCH(AC180,'Bieu phi VCX'!$D$7:$H$7,)),INDEX('Bieu phi VCX'!$I$8:$M$33,MATCH(C180,'Bieu phi VCX'!$A$8:$A$33,0),MATCH(AC180,'Bieu phi VCX'!$I$7:$M$7,)))</f>
        <v>0.0185</v>
      </c>
      <c r="AF180" s="27" t="n">
        <f aca="false">IF(O180="Y",$AF$2,0)</f>
        <v>0</v>
      </c>
      <c r="AG180" s="27" t="n">
        <f aca="false">IF(P180="Y", INDEX('Bieu phi VCX'!$P$8:$T$31,MATCH(C180,'Bieu phi VCX'!$A$8:$A$33,0),MATCH(AC180,'Bieu phi VCX'!$P$7:$T$7,0)), 0)</f>
        <v>0</v>
      </c>
      <c r="AH180" s="22" t="n">
        <f aca="false">VLOOKUP(Q180,Parameters!$F$2:$G$5,2,0)</f>
        <v>0</v>
      </c>
      <c r="AI180" s="27" t="n">
        <f aca="false">IF(R180="Y", INDEX('Bieu phi VCX'!$V$8:$Z$31,MATCH(C180,'Bieu phi VCX'!$A$8:$A$33,0),MATCH(AC180,'Bieu phi VCX'!$V$7:$Z$7,0)),0)</f>
        <v>0</v>
      </c>
      <c r="AJ180" s="27" t="n">
        <f aca="false">IF(S180="Y",INDEX('Bieu phi VCX'!$AG$8:$AI$31,MATCH(C180,'Bieu phi VCX'!$A$8:$A$33,0),MATCH(VLOOKUP(I180,Parameters!$I$2:$J$4,2),'Bieu phi VCX'!$AG$7:$AI$7,0))-AE180, 0)</f>
        <v>0</v>
      </c>
      <c r="AK180" s="0" t="n">
        <f aca="false">IF(T180="Y",$AK$2,1)</f>
        <v>1</v>
      </c>
      <c r="AL180" s="27" t="n">
        <f aca="false">IF(U180="Y", INDEX('Bieu phi VCX'!$AB$8:$AB$33,MATCH(C180,'Bieu phi VCX'!$A$8:$A$33,0),0),0)</f>
        <v>0.0025</v>
      </c>
      <c r="AM180" s="27" t="n">
        <f aca="false">IF(V180="Y",IF(AB180&lt;120,IF(OR(C180='Bieu phi VCX'!$A$24,C180='Bieu phi VCX'!$A$25,C180='Bieu phi VCX'!$A$27),0.2%,IF(OR(AND(OR(E180="SEDAN",E180="HATCHBACK"),G180&gt;$AM$2),AND(OR(E180="SEDAN",E180="HATCHBACK"),F180="GERMANY")),INDEX('Bieu phi VCX'!$AC$8:$AC$33,MATCH(C180,'Bieu phi VCX'!$A$8:$A$33,0),0),INDEX('Bieu phi VCX'!$AD$8:$AD$33,MATCH(C180,'Bieu phi VCX'!$A$8:$A$33,0),0))),"NA"),0)</f>
        <v>0</v>
      </c>
      <c r="AN180" s="28" t="n">
        <f aca="false">IF(X180="Y",$AN$2,0)</f>
        <v>0</v>
      </c>
      <c r="AO180" s="29" t="n">
        <f aca="false">IF(W180="Y",IF(N180-M180&gt;$AO$2,1.5%*15/365,1.5%*(N180-M180)/365),0)</f>
        <v>0</v>
      </c>
      <c r="AP180" s="30" t="n">
        <f aca="false">IF(N180&lt;=Z180,VLOOKUP(DATEDIF(M180,N180,"m"),Parameters!$L$2:$M$6,2,1),(DATEDIF(M180,N180,"m")+1)/12)</f>
        <v>1</v>
      </c>
      <c r="AQ180" s="31" t="n">
        <f aca="false">(AK180*(SUM(AE180,AF180,AG180,AI180,AJ180,AL180,AM180,AN180)*H180+AH180)+AO180*H180)*AP180</f>
        <v>8400000</v>
      </c>
    </row>
    <row r="181" customFormat="false" ht="15" hidden="false" customHeight="false" outlineLevel="0" collapsed="false">
      <c r="A181" s="20"/>
      <c r="B181" s="20" t="s">
        <v>114</v>
      </c>
      <c r="C181" s="21" t="s">
        <v>124</v>
      </c>
      <c r="D181" s="21" t="s">
        <v>95</v>
      </c>
      <c r="E181" s="21" t="s">
        <v>122</v>
      </c>
      <c r="F181" s="21" t="s">
        <v>97</v>
      </c>
      <c r="G181" s="22" t="n">
        <v>400000000</v>
      </c>
      <c r="H181" s="22" t="n">
        <v>400000000</v>
      </c>
      <c r="I181" s="22" t="n">
        <v>0</v>
      </c>
      <c r="J181" s="0" t="n">
        <v>2020</v>
      </c>
      <c r="K181" s="23" t="n">
        <v>43831</v>
      </c>
      <c r="L181" s="23" t="n">
        <v>43831</v>
      </c>
      <c r="M181" s="23" t="n">
        <v>43831</v>
      </c>
      <c r="N181" s="23" t="n">
        <v>44196</v>
      </c>
      <c r="O181" s="24" t="s">
        <v>98</v>
      </c>
      <c r="P181" s="24" t="s">
        <v>98</v>
      </c>
      <c r="Q181" s="22" t="s">
        <v>99</v>
      </c>
      <c r="R181" s="24" t="s">
        <v>98</v>
      </c>
      <c r="S181" s="24" t="s">
        <v>98</v>
      </c>
      <c r="T181" s="24" t="s">
        <v>98</v>
      </c>
      <c r="U181" s="24" t="s">
        <v>98</v>
      </c>
      <c r="V181" s="24" t="s">
        <v>106</v>
      </c>
      <c r="W181" s="24" t="s">
        <v>98</v>
      </c>
      <c r="X181" s="24" t="s">
        <v>98</v>
      </c>
      <c r="Y181" s="22" t="n">
        <v>500000</v>
      </c>
      <c r="Z181" s="23" t="n">
        <f aca="false">DATE(YEAR(M181)+1,MONTH(M181),DAY(M181))</f>
        <v>44197</v>
      </c>
      <c r="AA181" s="25" t="n">
        <f aca="false">IF(N181&lt;=Z181, VLOOKUP(DATEDIF(M181,N181,"m"),Parameters!$L$2:$M$6,2,1), 0)</f>
        <v>1</v>
      </c>
      <c r="AB181" s="0" t="n">
        <f aca="false">IF(D181="Trong nước", DATEDIF(DATE(YEAR(K181),MONTH(K181),1),DATE(YEAR(L181),MONTH(L181),1),"m"), DATEDIF(DATE(J181,1,1),DATE(YEAR(L181),MONTH(L181),1),"m"))</f>
        <v>0</v>
      </c>
      <c r="AC181" s="0" t="str">
        <f aca="false">VLOOKUP(AB181,Parameters!$A$2:$B$6,2,1)</f>
        <v>&lt;6</v>
      </c>
      <c r="AD181" s="26" t="n">
        <v>1</v>
      </c>
      <c r="AE181" s="27" t="n">
        <f aca="false">IF(G181&lt;=$AE$2,INDEX('Bieu phi VCX'!$D$8:$H$33,MATCH(C181,'Bieu phi VCX'!$A$8:$A$33,0),MATCH(AC181,'Bieu phi VCX'!$D$7:$H$7,)),INDEX('Bieu phi VCX'!$I$8:$M$33,MATCH(C181,'Bieu phi VCX'!$A$8:$A$33,0),MATCH(AC181,'Bieu phi VCX'!$I$7:$M$7,)))</f>
        <v>0.0185</v>
      </c>
      <c r="AF181" s="27" t="n">
        <f aca="false">IF(O181="Y",$AF$2,0)</f>
        <v>0</v>
      </c>
      <c r="AG181" s="27" t="n">
        <f aca="false">IF(P181="Y", INDEX('Bieu phi VCX'!$P$8:$T$31,MATCH(C181,'Bieu phi VCX'!$A$8:$A$33,0),MATCH(AC181,'Bieu phi VCX'!$P$7:$T$7,0)), 0)</f>
        <v>0</v>
      </c>
      <c r="AH181" s="22" t="n">
        <f aca="false">VLOOKUP(Q181,Parameters!$F$2:$G$5,2,0)</f>
        <v>0</v>
      </c>
      <c r="AI181" s="27" t="n">
        <f aca="false">IF(R181="Y", INDEX('Bieu phi VCX'!$V$8:$Z$31,MATCH(C181,'Bieu phi VCX'!$A$8:$A$33,0),MATCH(AC181,'Bieu phi VCX'!$V$7:$Z$7,0)),0)</f>
        <v>0</v>
      </c>
      <c r="AJ181" s="27" t="n">
        <f aca="false">IF(S181="Y",INDEX('Bieu phi VCX'!$AG$8:$AI$31,MATCH(C181,'Bieu phi VCX'!$A$8:$A$33,0),MATCH(VLOOKUP(I181,Parameters!$I$2:$J$4,2),'Bieu phi VCX'!$AG$7:$AI$7,0))-AE181, 0)</f>
        <v>0</v>
      </c>
      <c r="AK181" s="0" t="n">
        <f aca="false">IF(T181="Y",$AK$2,1)</f>
        <v>1</v>
      </c>
      <c r="AL181" s="27" t="n">
        <f aca="false">IF(U181="Y", INDEX('Bieu phi VCX'!$AB$8:$AB$33,MATCH(C181,'Bieu phi VCX'!$A$8:$A$33,0),0),0)</f>
        <v>0</v>
      </c>
      <c r="AM181" s="27" t="n">
        <f aca="false">IF(V181="Y",IF(AB181&lt;120,IF(OR(C181='Bieu phi VCX'!$A$24,C181='Bieu phi VCX'!$A$25,C181='Bieu phi VCX'!$A$27),0.2%,IF(OR(AND(OR(E181="SEDAN",E181="HATCHBACK"),G181&gt;$AM$2),AND(OR(E181="SEDAN",E181="HATCHBACK"),F181="GERMANY")),INDEX('Bieu phi VCX'!$AC$8:$AC$33,MATCH(C181,'Bieu phi VCX'!$A$8:$A$33,0),0),INDEX('Bieu phi VCX'!$AD$8:$AD$33,MATCH(C181,'Bieu phi VCX'!$A$8:$A$33,0),0))),"NA"),0)</f>
        <v>0.0005</v>
      </c>
      <c r="AN181" s="28" t="n">
        <f aca="false">IF(X181="Y",$AN$2,0)</f>
        <v>0</v>
      </c>
      <c r="AO181" s="29" t="n">
        <f aca="false">IF(W181="Y",IF(N181-M181&gt;$AO$2,1.5%*15/365,1.5%*(N181-M181)/365),0)</f>
        <v>0</v>
      </c>
      <c r="AP181" s="30" t="n">
        <f aca="false">IF(N181&lt;=Z181,VLOOKUP(DATEDIF(M181,N181,"m"),Parameters!$L$2:$M$6,2,1),(DATEDIF(M181,N181,"m")+1)/12)</f>
        <v>1</v>
      </c>
      <c r="AQ181" s="31" t="n">
        <f aca="false">(AK181*(SUM(AE181,AF181,AG181,AI181,AJ181,AL181,AM181,AN181)*H181+AH181)+AO181*H181)*AP181</f>
        <v>7600000</v>
      </c>
    </row>
    <row r="182" customFormat="false" ht="15" hidden="false" customHeight="false" outlineLevel="0" collapsed="false">
      <c r="A182" s="20"/>
      <c r="B182" s="20" t="s">
        <v>115</v>
      </c>
      <c r="C182" s="21" t="s">
        <v>124</v>
      </c>
      <c r="D182" s="21" t="s">
        <v>95</v>
      </c>
      <c r="E182" s="21" t="s">
        <v>122</v>
      </c>
      <c r="F182" s="21" t="s">
        <v>97</v>
      </c>
      <c r="G182" s="22" t="n">
        <v>400000000</v>
      </c>
      <c r="H182" s="22" t="n">
        <v>400000000</v>
      </c>
      <c r="I182" s="22" t="n">
        <v>0</v>
      </c>
      <c r="J182" s="0" t="n">
        <v>2020</v>
      </c>
      <c r="K182" s="23" t="n">
        <v>43831</v>
      </c>
      <c r="L182" s="23" t="n">
        <v>43831</v>
      </c>
      <c r="M182" s="23" t="n">
        <v>43831</v>
      </c>
      <c r="N182" s="23" t="n">
        <v>44196</v>
      </c>
      <c r="O182" s="24" t="s">
        <v>98</v>
      </c>
      <c r="P182" s="24" t="s">
        <v>98</v>
      </c>
      <c r="Q182" s="22" t="s">
        <v>99</v>
      </c>
      <c r="R182" s="24" t="s">
        <v>98</v>
      </c>
      <c r="S182" s="24" t="s">
        <v>98</v>
      </c>
      <c r="T182" s="24" t="s">
        <v>98</v>
      </c>
      <c r="U182" s="24" t="s">
        <v>98</v>
      </c>
      <c r="V182" s="24" t="s">
        <v>98</v>
      </c>
      <c r="W182" s="24" t="s">
        <v>106</v>
      </c>
      <c r="X182" s="24" t="s">
        <v>98</v>
      </c>
      <c r="Y182" s="22" t="n">
        <v>500000</v>
      </c>
      <c r="Z182" s="23" t="n">
        <f aca="false">DATE(YEAR(M182)+1,MONTH(M182),DAY(M182))</f>
        <v>44197</v>
      </c>
      <c r="AA182" s="25" t="n">
        <f aca="false">IF(N182&lt;=Z182, VLOOKUP(DATEDIF(M182,N182,"m"),Parameters!$L$2:$M$6,2,1), 0)</f>
        <v>1</v>
      </c>
      <c r="AB182" s="0" t="n">
        <f aca="false">IF(D182="Trong nước", DATEDIF(DATE(YEAR(K182),MONTH(K182),1),DATE(YEAR(L182),MONTH(L182),1),"m"), DATEDIF(DATE(J182,1,1),DATE(YEAR(L182),MONTH(L182),1),"m"))</f>
        <v>0</v>
      </c>
      <c r="AC182" s="0" t="str">
        <f aca="false">VLOOKUP(AB182,Parameters!$A$2:$B$6,2,1)</f>
        <v>&lt;6</v>
      </c>
      <c r="AD182" s="26" t="n">
        <v>1</v>
      </c>
      <c r="AE182" s="27" t="n">
        <f aca="false">IF(G182&lt;=$AE$2,INDEX('Bieu phi VCX'!$D$8:$H$33,MATCH(C182,'Bieu phi VCX'!$A$8:$A$33,0),MATCH(AC182,'Bieu phi VCX'!$D$7:$H$7,)),INDEX('Bieu phi VCX'!$I$8:$M$33,MATCH(C182,'Bieu phi VCX'!$A$8:$A$33,0),MATCH(AC182,'Bieu phi VCX'!$I$7:$M$7,)))</f>
        <v>0.0185</v>
      </c>
      <c r="AF182" s="27" t="n">
        <f aca="false">IF(O182="Y",$AF$2,0)</f>
        <v>0</v>
      </c>
      <c r="AG182" s="27" t="n">
        <f aca="false">IF(P182="Y", INDEX('Bieu phi VCX'!$P$8:$T$31,MATCH(C182,'Bieu phi VCX'!$A$8:$A$33,0),MATCH(AC182,'Bieu phi VCX'!$P$7:$T$7,0)), 0)</f>
        <v>0</v>
      </c>
      <c r="AH182" s="22" t="n">
        <f aca="false">VLOOKUP(Q182,Parameters!$F$2:$G$5,2,0)</f>
        <v>0</v>
      </c>
      <c r="AI182" s="27" t="n">
        <f aca="false">IF(R182="Y", INDEX('Bieu phi VCX'!$V$8:$Z$31,MATCH(C182,'Bieu phi VCX'!$A$8:$A$33,0),MATCH(AC182,'Bieu phi VCX'!$V$7:$Z$7,0)),0)</f>
        <v>0</v>
      </c>
      <c r="AJ182" s="27" t="n">
        <f aca="false">IF(S182="Y",INDEX('Bieu phi VCX'!$AG$8:$AI$31,MATCH(C182,'Bieu phi VCX'!$A$8:$A$33,0),MATCH(VLOOKUP(I182,Parameters!$I$2:$J$4,2),'Bieu phi VCX'!$AG$7:$AI$7,0))-AE182, 0)</f>
        <v>0</v>
      </c>
      <c r="AK182" s="0" t="n">
        <f aca="false">IF(T182="Y",$AK$2,1)</f>
        <v>1</v>
      </c>
      <c r="AL182" s="27" t="n">
        <f aca="false">IF(U182="Y", INDEX('Bieu phi VCX'!$AB$8:$AB$33,MATCH(C182,'Bieu phi VCX'!$A$8:$A$33,0),0),0)</f>
        <v>0</v>
      </c>
      <c r="AM182" s="27" t="n">
        <f aca="false">IF(V182="Y",IF(AB182&lt;120,IF(OR(C182='Bieu phi VCX'!$A$24,C182='Bieu phi VCX'!$A$25,C182='Bieu phi VCX'!$A$27),0.2%,IF(OR(AND(OR(E182="SEDAN",E182="HATCHBACK"),G182&gt;$AM$2),AND(OR(E182="SEDAN",E182="HATCHBACK"),F182="GERMANY")),INDEX('Bieu phi VCX'!$AC$8:$AC$33,MATCH(C182,'Bieu phi VCX'!$A$8:$A$33,0),0),INDEX('Bieu phi VCX'!$AD$8:$AD$33,MATCH(C182,'Bieu phi VCX'!$A$8:$A$33,0),0))),"NA"),0)</f>
        <v>0</v>
      </c>
      <c r="AN182" s="28" t="n">
        <f aca="false">IF(X182="Y",$AN$2,0)</f>
        <v>0</v>
      </c>
      <c r="AO182" s="29" t="n">
        <f aca="false">IF(W182="Y",IF(N182-M182&gt;$AO$2,1.5%*15/365,1.5%*(N182-M182)/365),0)</f>
        <v>0.000616438356164384</v>
      </c>
      <c r="AP182" s="30" t="n">
        <f aca="false">IF(N182&lt;=Z182,VLOOKUP(DATEDIF(M182,N182,"m"),Parameters!$L$2:$M$6,2,1),(DATEDIF(M182,N182,"m")+1)/12)</f>
        <v>1</v>
      </c>
      <c r="AQ182" s="31" t="n">
        <f aca="false">(AK182*(SUM(AE182,AF182,AG182,AI182,AJ182,AL182,AM182,AN182)*H182+AH182)+AO182*H182)*AP182</f>
        <v>7646575.34246576</v>
      </c>
    </row>
    <row r="183" customFormat="false" ht="15" hidden="false" customHeight="false" outlineLevel="0" collapsed="false">
      <c r="A183" s="20"/>
      <c r="B183" s="20" t="s">
        <v>116</v>
      </c>
      <c r="C183" s="21" t="s">
        <v>124</v>
      </c>
      <c r="D183" s="21" t="s">
        <v>95</v>
      </c>
      <c r="E183" s="21" t="s">
        <v>122</v>
      </c>
      <c r="F183" s="21" t="s">
        <v>97</v>
      </c>
      <c r="G183" s="22" t="n">
        <v>400000000</v>
      </c>
      <c r="H183" s="22" t="n">
        <v>400000000</v>
      </c>
      <c r="I183" s="22" t="n">
        <v>0</v>
      </c>
      <c r="J183" s="0" t="n">
        <v>2020</v>
      </c>
      <c r="K183" s="23" t="n">
        <v>43831</v>
      </c>
      <c r="L183" s="23" t="n">
        <v>43831</v>
      </c>
      <c r="M183" s="23" t="n">
        <v>43831</v>
      </c>
      <c r="N183" s="23" t="n">
        <v>44196</v>
      </c>
      <c r="O183" s="24" t="s">
        <v>98</v>
      </c>
      <c r="P183" s="24" t="s">
        <v>98</v>
      </c>
      <c r="Q183" s="22" t="s">
        <v>99</v>
      </c>
      <c r="R183" s="24" t="s">
        <v>98</v>
      </c>
      <c r="S183" s="24" t="s">
        <v>98</v>
      </c>
      <c r="T183" s="24" t="s">
        <v>98</v>
      </c>
      <c r="U183" s="24" t="s">
        <v>98</v>
      </c>
      <c r="V183" s="24" t="s">
        <v>98</v>
      </c>
      <c r="W183" s="24" t="s">
        <v>98</v>
      </c>
      <c r="X183" s="24" t="s">
        <v>106</v>
      </c>
      <c r="Y183" s="22" t="n">
        <v>500000</v>
      </c>
      <c r="Z183" s="23" t="n">
        <f aca="false">DATE(YEAR(M183)+1,MONTH(M183),DAY(M183))</f>
        <v>44197</v>
      </c>
      <c r="AA183" s="25" t="n">
        <f aca="false">IF(N183&lt;=Z183, VLOOKUP(DATEDIF(M183,N183,"m"),Parameters!$L$2:$M$6,2,1), 0)</f>
        <v>1</v>
      </c>
      <c r="AB183" s="0" t="n">
        <f aca="false">IF(D183="Trong nước", DATEDIF(DATE(YEAR(K183),MONTH(K183),1),DATE(YEAR(L183),MONTH(L183),1),"m"), DATEDIF(DATE(J183,1,1),DATE(YEAR(L183),MONTH(L183),1),"m"))</f>
        <v>0</v>
      </c>
      <c r="AC183" s="0" t="str">
        <f aca="false">VLOOKUP(AB183,Parameters!$A$2:$B$6,2,1)</f>
        <v>&lt;6</v>
      </c>
      <c r="AD183" s="26" t="n">
        <v>1</v>
      </c>
      <c r="AE183" s="27" t="n">
        <f aca="false">IF(G183&lt;=$AE$2,INDEX('Bieu phi VCX'!$D$8:$H$33,MATCH(C183,'Bieu phi VCX'!$A$8:$A$33,0),MATCH(AC183,'Bieu phi VCX'!$D$7:$H$7,)),INDEX('Bieu phi VCX'!$I$8:$M$33,MATCH(C183,'Bieu phi VCX'!$A$8:$A$33,0),MATCH(AC183,'Bieu phi VCX'!$I$7:$M$7,)))</f>
        <v>0.0185</v>
      </c>
      <c r="AF183" s="27" t="n">
        <f aca="false">IF(O183="Y",$AF$2,0)</f>
        <v>0</v>
      </c>
      <c r="AG183" s="27" t="n">
        <f aca="false">IF(P183="Y", INDEX('Bieu phi VCX'!$P$8:$T$31,MATCH(C183,'Bieu phi VCX'!$A$8:$A$33,0),MATCH(AC183,'Bieu phi VCX'!$P$7:$T$7,0)), 0)</f>
        <v>0</v>
      </c>
      <c r="AH183" s="22" t="n">
        <f aca="false">VLOOKUP(Q183,Parameters!$F$2:$G$5,2,0)</f>
        <v>0</v>
      </c>
      <c r="AI183" s="27" t="n">
        <f aca="false">IF(R183="Y", INDEX('Bieu phi VCX'!$V$8:$Z$31,MATCH(C183,'Bieu phi VCX'!$A$8:$A$33,0),MATCH(AC183,'Bieu phi VCX'!$V$7:$Z$7,0)),0)</f>
        <v>0</v>
      </c>
      <c r="AJ183" s="27" t="n">
        <f aca="false">IF(S183="Y",INDEX('Bieu phi VCX'!$AG$8:$AI$31,MATCH(C183,'Bieu phi VCX'!$A$8:$A$33,0),MATCH(VLOOKUP(I183,Parameters!$I$2:$J$4,2),'Bieu phi VCX'!$AG$7:$AI$7,0))-AE183, 0)</f>
        <v>0</v>
      </c>
      <c r="AK183" s="0" t="n">
        <f aca="false">IF(T183="Y",$AK$2,1)</f>
        <v>1</v>
      </c>
      <c r="AL183" s="27" t="n">
        <f aca="false">IF(U183="Y", INDEX('Bieu phi VCX'!$AB$8:$AB$33,MATCH(C183,'Bieu phi VCX'!$A$8:$A$33,0),0),0)</f>
        <v>0</v>
      </c>
      <c r="AM183" s="27" t="n">
        <f aca="false">IF(V183="Y",IF(AB183&lt;120,IF(OR(C183='Bieu phi VCX'!$A$24,C183='Bieu phi VCX'!$A$25,C183='Bieu phi VCX'!$A$27),0.2%,IF(OR(AND(OR(E183="SEDAN",E183="HATCHBACK"),G183&gt;$AM$2),AND(OR(E183="SEDAN",E183="HATCHBACK"),F183="GERMANY")),INDEX('Bieu phi VCX'!$AC$8:$AC$33,MATCH(C183,'Bieu phi VCX'!$A$8:$A$33,0),0),INDEX('Bieu phi VCX'!$AD$8:$AD$33,MATCH(C183,'Bieu phi VCX'!$A$8:$A$33,0),0))),"NA"),0)</f>
        <v>0</v>
      </c>
      <c r="AN183" s="28" t="n">
        <f aca="false">IF(X183="Y",$AN$2,0)</f>
        <v>0.003</v>
      </c>
      <c r="AO183" s="29" t="n">
        <f aca="false">IF(W183="Y",IF(N183-M183&gt;$AO$2,1.5%*15/365,1.5%*(N183-M183)/365),0)</f>
        <v>0</v>
      </c>
      <c r="AP183" s="30" t="n">
        <f aca="false">IF(N183&lt;=Z183,VLOOKUP(DATEDIF(M183,N183,"m"),Parameters!$L$2:$M$6,2,1),(DATEDIF(M183,N183,"m")+1)/12)</f>
        <v>1</v>
      </c>
      <c r="AQ183" s="31" t="n">
        <f aca="false">(AK183*(SUM(AE183,AF183,AG183,AI183,AJ183,AL183,AM183,AN183)*H183+AH183)+AO183*H183)*AP183</f>
        <v>8600000</v>
      </c>
    </row>
    <row r="184" customFormat="false" ht="15" hidden="false" customHeight="false" outlineLevel="0" collapsed="false">
      <c r="A184" s="20" t="s">
        <v>92</v>
      </c>
      <c r="B184" s="20" t="s">
        <v>93</v>
      </c>
      <c r="C184" s="21" t="s">
        <v>125</v>
      </c>
      <c r="D184" s="21" t="s">
        <v>95</v>
      </c>
      <c r="E184" s="21" t="s">
        <v>122</v>
      </c>
      <c r="F184" s="21" t="s">
        <v>97</v>
      </c>
      <c r="G184" s="22" t="n">
        <v>390000000</v>
      </c>
      <c r="H184" s="22" t="n">
        <v>100000000</v>
      </c>
      <c r="I184" s="22" t="n">
        <v>0</v>
      </c>
      <c r="J184" s="0" t="n">
        <v>2020</v>
      </c>
      <c r="K184" s="23" t="n">
        <v>43831</v>
      </c>
      <c r="L184" s="23" t="n">
        <v>43831</v>
      </c>
      <c r="M184" s="23" t="n">
        <v>43831</v>
      </c>
      <c r="N184" s="23" t="n">
        <v>44196</v>
      </c>
      <c r="O184" s="24" t="s">
        <v>98</v>
      </c>
      <c r="P184" s="24" t="s">
        <v>98</v>
      </c>
      <c r="Q184" s="22" t="s">
        <v>99</v>
      </c>
      <c r="R184" s="24" t="s">
        <v>98</v>
      </c>
      <c r="S184" s="24" t="s">
        <v>98</v>
      </c>
      <c r="T184" s="24" t="s">
        <v>98</v>
      </c>
      <c r="U184" s="24" t="s">
        <v>98</v>
      </c>
      <c r="V184" s="24" t="s">
        <v>98</v>
      </c>
      <c r="W184" s="24" t="s">
        <v>98</v>
      </c>
      <c r="X184" s="24" t="s">
        <v>98</v>
      </c>
      <c r="Y184" s="22" t="n">
        <v>500000</v>
      </c>
      <c r="Z184" s="23" t="n">
        <f aca="false">DATE(YEAR(M184)+1,MONTH(M184),DAY(M184))</f>
        <v>44197</v>
      </c>
      <c r="AA184" s="25" t="n">
        <f aca="false">IF(N184&lt;=Z184, VLOOKUP(DATEDIF(M184,N184,"m"),Parameters!$L$2:$M$6,2,1), 0)</f>
        <v>1</v>
      </c>
      <c r="AB184" s="0" t="n">
        <f aca="false">IF(D184="Trong nước", DATEDIF(DATE(YEAR(K184),MONTH(K184),1),DATE(YEAR(L184),MONTH(L184),1),"m"), DATEDIF(DATE(J184,1,1),DATE(YEAR(L184),MONTH(L184),1),"m"))</f>
        <v>0</v>
      </c>
      <c r="AC184" s="0" t="str">
        <f aca="false">VLOOKUP(AB184,Parameters!$A$2:$B$6,2,1)</f>
        <v>&lt;6</v>
      </c>
      <c r="AD184" s="26" t="n">
        <v>1</v>
      </c>
      <c r="AE184" s="27" t="n">
        <f aca="false">IF(G184&lt;=$AE$2,INDEX('Bieu phi VCX'!$D$8:$H$33,MATCH(C184,'Bieu phi VCX'!$A$8:$A$33,0),MATCH(AC184,'Bieu phi VCX'!$D$7:$H$7,)),INDEX('Bieu phi VCX'!$I$8:$M$33,MATCH(C184,'Bieu phi VCX'!$A$8:$A$33,0),MATCH(AC184,'Bieu phi VCX'!$I$7:$M$7,)))</f>
        <v>0.025</v>
      </c>
      <c r="AF184" s="27" t="n">
        <f aca="false">IF(O184="Y",$AF$2,0)</f>
        <v>0</v>
      </c>
      <c r="AG184" s="27" t="n">
        <f aca="false">IF(P184="Y", INDEX('Bieu phi VCX'!$P$8:$T$31,MATCH(C184,'Bieu phi VCX'!$A$8:$A$33,0),MATCH(AC184,'Bieu phi VCX'!$P$7:$T$7,0)), 0)</f>
        <v>0</v>
      </c>
      <c r="AH184" s="22" t="n">
        <f aca="false">VLOOKUP(Q184,Parameters!$F$2:$G$5,2,0)</f>
        <v>0</v>
      </c>
      <c r="AI184" s="27" t="n">
        <f aca="false">IF(R184="Y", INDEX('Bieu phi VCX'!$V$8:$Z$31,MATCH(C184,'Bieu phi VCX'!$A$8:$A$33,0),MATCH(AC184,'Bieu phi VCX'!$V$7:$Z$7,0)),0)</f>
        <v>0</v>
      </c>
      <c r="AJ184" s="27" t="n">
        <f aca="false">IF(S184="Y",INDEX('Bieu phi VCX'!$AG$8:$AI$31,MATCH(C184,'Bieu phi VCX'!$A$8:$A$33,0),MATCH(VLOOKUP(I184,Parameters!$I$2:$J$4,2),'Bieu phi VCX'!$AG$7:$AI$7,0))-AE184, 0)</f>
        <v>0</v>
      </c>
      <c r="AK184" s="0" t="n">
        <f aca="false">IF(T184="Y",$AK$2,1)</f>
        <v>1</v>
      </c>
      <c r="AL184" s="27" t="n">
        <f aca="false">IF(U184="Y", INDEX('Bieu phi VCX'!$AB$8:$AB$33,MATCH(C184,'Bieu phi VCX'!$A$8:$A$33,0),0),0)</f>
        <v>0</v>
      </c>
      <c r="AM184" s="27" t="n">
        <f aca="false">IF(V184="Y",IF(AB184&lt;120,IF(OR(C184='Bieu phi VCX'!$A$24,C184='Bieu phi VCX'!$A$25,C184='Bieu phi VCX'!$A$27),0.2%,IF(OR(AND(OR(E184="SEDAN",E184="HATCHBACK"),G184&gt;$AM$2),AND(OR(E184="SEDAN",E184="HATCHBACK"),F184="GERMANY")),INDEX('Bieu phi VCX'!$AC$8:$AC$33,MATCH(C184,'Bieu phi VCX'!$A$8:$A$33,0),0),INDEX('Bieu phi VCX'!$AD$8:$AD$33,MATCH(C184,'Bieu phi VCX'!$A$8:$A$33,0),0))),"NA"),0)</f>
        <v>0</v>
      </c>
      <c r="AN184" s="28" t="n">
        <f aca="false">IF(X184="Y",$AN$2,0)</f>
        <v>0</v>
      </c>
      <c r="AO184" s="29" t="n">
        <f aca="false">IF(W184="Y",IF(N184-M184&gt;$AO$2,1.5%*15/365,1.5%*(N184-M184)/365),0)</f>
        <v>0</v>
      </c>
      <c r="AP184" s="30" t="n">
        <f aca="false">IF(N184&lt;=Z184,VLOOKUP(DATEDIF(M184,N184,"m"),Parameters!$L$2:$M$6,2,1),(DATEDIF(M184,N184,"m")+1)/12)</f>
        <v>1</v>
      </c>
      <c r="AQ184" s="31" t="n">
        <f aca="false">(AK184*(SUM(AE184,AF184,AG184,AI184,AJ184,AL184,AM184,AN184)*H184+AH184)+AO184*H184)*AP184</f>
        <v>2500000</v>
      </c>
    </row>
    <row r="185" customFormat="false" ht="15" hidden="false" customHeight="false" outlineLevel="0" collapsed="false">
      <c r="A185" s="20"/>
      <c r="B185" s="20" t="s">
        <v>100</v>
      </c>
      <c r="C185" s="21" t="s">
        <v>125</v>
      </c>
      <c r="D185" s="21" t="s">
        <v>95</v>
      </c>
      <c r="E185" s="21" t="s">
        <v>122</v>
      </c>
      <c r="F185" s="21" t="s">
        <v>97</v>
      </c>
      <c r="G185" s="22" t="n">
        <v>390000000</v>
      </c>
      <c r="H185" s="22" t="n">
        <v>100000000</v>
      </c>
      <c r="I185" s="22" t="n">
        <v>0</v>
      </c>
      <c r="J185" s="0" t="n">
        <v>2017</v>
      </c>
      <c r="K185" s="23" t="n">
        <v>42736</v>
      </c>
      <c r="L185" s="23" t="n">
        <v>43831</v>
      </c>
      <c r="M185" s="23" t="n">
        <v>43831</v>
      </c>
      <c r="N185" s="23" t="n">
        <v>44196</v>
      </c>
      <c r="O185" s="24" t="s">
        <v>98</v>
      </c>
      <c r="P185" s="24" t="s">
        <v>98</v>
      </c>
      <c r="Q185" s="22" t="s">
        <v>99</v>
      </c>
      <c r="R185" s="24" t="s">
        <v>98</v>
      </c>
      <c r="S185" s="24" t="s">
        <v>98</v>
      </c>
      <c r="T185" s="24" t="s">
        <v>98</v>
      </c>
      <c r="U185" s="24" t="s">
        <v>98</v>
      </c>
      <c r="V185" s="24" t="s">
        <v>98</v>
      </c>
      <c r="W185" s="24" t="s">
        <v>98</v>
      </c>
      <c r="X185" s="24" t="s">
        <v>98</v>
      </c>
      <c r="Y185" s="22" t="n">
        <v>500000</v>
      </c>
      <c r="Z185" s="23" t="n">
        <f aca="false">DATE(YEAR(M185)+1,MONTH(M185),DAY(M185))</f>
        <v>44197</v>
      </c>
      <c r="AA185" s="25" t="n">
        <f aca="false">IF(N185&lt;=Z185, VLOOKUP(DATEDIF(M185,N185,"m"),Parameters!$L$2:$M$6,2,1), 0)</f>
        <v>1</v>
      </c>
      <c r="AB185" s="0" t="n">
        <f aca="false">IF(D185="Trong nước", DATEDIF(DATE(YEAR(K185),MONTH(K185),1),DATE(YEAR(L185),MONTH(L185),1),"m"), DATEDIF(DATE(J185,1,1),DATE(YEAR(L185),MONTH(L185),1),"m"))</f>
        <v>36</v>
      </c>
      <c r="AC185" s="0" t="str">
        <f aca="false">VLOOKUP(AB185,Parameters!$A$2:$B$6,2,1)</f>
        <v>36-72</v>
      </c>
      <c r="AD185" s="26" t="n">
        <v>1</v>
      </c>
      <c r="AE185" s="27" t="n">
        <f aca="false">IF(G185&lt;=$AE$2,INDEX('Bieu phi VCX'!$D$8:$H$33,MATCH(C185,'Bieu phi VCX'!$A$8:$A$33,0),MATCH(AC185,'Bieu phi VCX'!$D$7:$H$7,)),INDEX('Bieu phi VCX'!$I$8:$M$33,MATCH(C185,'Bieu phi VCX'!$A$8:$A$33,0),MATCH(AC185,'Bieu phi VCX'!$I$7:$M$7,)))</f>
        <v>0.028</v>
      </c>
      <c r="AF185" s="27" t="n">
        <f aca="false">IF(O185="Y",$AF$2,0)</f>
        <v>0</v>
      </c>
      <c r="AG185" s="27" t="n">
        <f aca="false">IF(P185="Y", INDEX('Bieu phi VCX'!$P$8:$T$31,MATCH(C185,'Bieu phi VCX'!$A$8:$A$33,0),MATCH(AC185,'Bieu phi VCX'!$P$7:$T$7,0)), 0)</f>
        <v>0</v>
      </c>
      <c r="AH185" s="22" t="n">
        <f aca="false">VLOOKUP(Q185,Parameters!$F$2:$G$5,2,0)</f>
        <v>0</v>
      </c>
      <c r="AI185" s="27" t="n">
        <f aca="false">IF(R185="Y", INDEX('Bieu phi VCX'!$V$8:$Z$31,MATCH(C185,'Bieu phi VCX'!$A$8:$A$33,0),MATCH(AC185,'Bieu phi VCX'!$V$7:$Z$7,0)),0)</f>
        <v>0</v>
      </c>
      <c r="AJ185" s="27" t="n">
        <f aca="false">IF(S185="Y",INDEX('Bieu phi VCX'!$AG$8:$AI$31,MATCH(C185,'Bieu phi VCX'!$A$8:$A$33,0),MATCH(VLOOKUP(I185,Parameters!$I$2:$J$4,2),'Bieu phi VCX'!$AG$7:$AI$7,0))-AE185, 0)</f>
        <v>0</v>
      </c>
      <c r="AK185" s="0" t="n">
        <f aca="false">IF(T185="Y",$AK$2,1)</f>
        <v>1</v>
      </c>
      <c r="AL185" s="27" t="n">
        <f aca="false">IF(U185="Y", INDEX('Bieu phi VCX'!$AB$8:$AB$33,MATCH(C185,'Bieu phi VCX'!$A$8:$A$33,0),0),0)</f>
        <v>0</v>
      </c>
      <c r="AM185" s="27" t="n">
        <f aca="false">IF(V185="Y",IF(AB185&lt;120,IF(OR(C185='Bieu phi VCX'!$A$24,C185='Bieu phi VCX'!$A$25,C185='Bieu phi VCX'!$A$27),0.2%,IF(OR(AND(OR(E185="SEDAN",E185="HATCHBACK"),G185&gt;$AM$2),AND(OR(E185="SEDAN",E185="HATCHBACK"),F185="GERMANY")),INDEX('Bieu phi VCX'!$AC$8:$AC$33,MATCH(C185,'Bieu phi VCX'!$A$8:$A$33,0),0),INDEX('Bieu phi VCX'!$AD$8:$AD$33,MATCH(C185,'Bieu phi VCX'!$A$8:$A$33,0),0))),"NA"),0)</f>
        <v>0</v>
      </c>
      <c r="AN185" s="28" t="n">
        <f aca="false">IF(X185="Y",$AN$2,0)</f>
        <v>0</v>
      </c>
      <c r="AO185" s="29" t="n">
        <f aca="false">IF(W185="Y",IF(N185-M185&gt;$AO$2,1.5%*15/365,1.5%*(N185-M185)/365),0)</f>
        <v>0</v>
      </c>
      <c r="AP185" s="30" t="n">
        <f aca="false">IF(N185&lt;=Z185,VLOOKUP(DATEDIF(M185,N185,"m"),Parameters!$L$2:$M$6,2,1),(DATEDIF(M185,N185,"m")+1)/12)</f>
        <v>1</v>
      </c>
      <c r="AQ185" s="31" t="n">
        <f aca="false">(AK185*(SUM(AE185,AF185,AG185,AI185,AJ185,AL185,AM185,AN185)*H185+AH185)+AO185*H185)*AP185</f>
        <v>2800000</v>
      </c>
    </row>
    <row r="186" customFormat="false" ht="15" hidden="false" customHeight="false" outlineLevel="0" collapsed="false">
      <c r="A186" s="20"/>
      <c r="B186" s="20" t="s">
        <v>101</v>
      </c>
      <c r="C186" s="21" t="s">
        <v>125</v>
      </c>
      <c r="D186" s="21" t="s">
        <v>95</v>
      </c>
      <c r="E186" s="21" t="s">
        <v>122</v>
      </c>
      <c r="F186" s="21" t="s">
        <v>97</v>
      </c>
      <c r="G186" s="22" t="n">
        <v>390000000</v>
      </c>
      <c r="H186" s="22" t="n">
        <v>100000000</v>
      </c>
      <c r="I186" s="22" t="n">
        <v>0</v>
      </c>
      <c r="J186" s="0" t="n">
        <v>2014</v>
      </c>
      <c r="K186" s="23" t="n">
        <v>41640</v>
      </c>
      <c r="L186" s="23" t="n">
        <v>43831</v>
      </c>
      <c r="M186" s="23" t="n">
        <v>43831</v>
      </c>
      <c r="N186" s="23" t="n">
        <v>44196</v>
      </c>
      <c r="O186" s="24" t="s">
        <v>98</v>
      </c>
      <c r="P186" s="24" t="s">
        <v>98</v>
      </c>
      <c r="Q186" s="22" t="s">
        <v>99</v>
      </c>
      <c r="R186" s="24" t="s">
        <v>98</v>
      </c>
      <c r="S186" s="24" t="s">
        <v>98</v>
      </c>
      <c r="T186" s="24" t="s">
        <v>98</v>
      </c>
      <c r="U186" s="24" t="s">
        <v>98</v>
      </c>
      <c r="V186" s="24" t="s">
        <v>98</v>
      </c>
      <c r="W186" s="24" t="s">
        <v>98</v>
      </c>
      <c r="X186" s="24" t="s">
        <v>98</v>
      </c>
      <c r="Y186" s="22" t="n">
        <v>500000</v>
      </c>
      <c r="Z186" s="23" t="n">
        <f aca="false">DATE(YEAR(M186)+1,MONTH(M186),DAY(M186))</f>
        <v>44197</v>
      </c>
      <c r="AA186" s="25" t="n">
        <f aca="false">IF(N186&lt;=Z186, VLOOKUP(DATEDIF(M186,N186,"m"),Parameters!$L$2:$M$6,2,1), 0)</f>
        <v>1</v>
      </c>
      <c r="AB186" s="0" t="n">
        <f aca="false">IF(D186="Trong nước", DATEDIF(DATE(YEAR(K186),MONTH(K186),1),DATE(YEAR(L186),MONTH(L186),1),"m"), DATEDIF(DATE(J186,1,1),DATE(YEAR(L186),MONTH(L186),1),"m"))</f>
        <v>72</v>
      </c>
      <c r="AC186" s="0" t="str">
        <f aca="false">VLOOKUP(AB186,Parameters!$A$2:$B$6,2,1)</f>
        <v>72-120</v>
      </c>
      <c r="AD186" s="26" t="n">
        <v>1</v>
      </c>
      <c r="AE186" s="27" t="n">
        <f aca="false">IF(G186&lt;=$AE$2,INDEX('Bieu phi VCX'!$D$8:$H$33,MATCH(C186,'Bieu phi VCX'!$A$8:$A$33,0),MATCH(AC186,'Bieu phi VCX'!$D$7:$H$7,)),INDEX('Bieu phi VCX'!$I$8:$M$33,MATCH(C186,'Bieu phi VCX'!$A$8:$A$33,0),MATCH(AC186,'Bieu phi VCX'!$I$7:$M$7,)))</f>
        <v>0.0375</v>
      </c>
      <c r="AF186" s="27" t="n">
        <f aca="false">IF(O186="Y",$AF$2,0)</f>
        <v>0</v>
      </c>
      <c r="AG186" s="27" t="n">
        <f aca="false">IF(P186="Y", INDEX('Bieu phi VCX'!$P$8:$T$31,MATCH(C186,'Bieu phi VCX'!$A$8:$A$33,0),MATCH(AC186,'Bieu phi VCX'!$P$7:$T$7,0)), 0)</f>
        <v>0</v>
      </c>
      <c r="AH186" s="22" t="n">
        <f aca="false">VLOOKUP(Q186,Parameters!$F$2:$G$5,2,0)</f>
        <v>0</v>
      </c>
      <c r="AI186" s="27" t="n">
        <f aca="false">IF(R186="Y", INDEX('Bieu phi VCX'!$V$8:$Z$31,MATCH(C186,'Bieu phi VCX'!$A$8:$A$33,0),MATCH(AC186,'Bieu phi VCX'!$V$7:$Z$7,0)),0)</f>
        <v>0</v>
      </c>
      <c r="AJ186" s="27" t="n">
        <f aca="false">IF(S186="Y",INDEX('Bieu phi VCX'!$AG$8:$AI$31,MATCH(C186,'Bieu phi VCX'!$A$8:$A$33,0),MATCH(VLOOKUP(I186,Parameters!$I$2:$J$4,2),'Bieu phi VCX'!$AG$7:$AI$7,0))-AE186, 0)</f>
        <v>0</v>
      </c>
      <c r="AK186" s="0" t="n">
        <f aca="false">IF(T186="Y",$AK$2,1)</f>
        <v>1</v>
      </c>
      <c r="AL186" s="27" t="n">
        <f aca="false">IF(U186="Y", INDEX('Bieu phi VCX'!$AB$8:$AB$33,MATCH(C186,'Bieu phi VCX'!$A$8:$A$33,0),0),0)</f>
        <v>0</v>
      </c>
      <c r="AM186" s="27" t="n">
        <f aca="false">IF(V186="Y",IF(AB186&lt;120,IF(OR(C186='Bieu phi VCX'!$A$24,C186='Bieu phi VCX'!$A$25,C186='Bieu phi VCX'!$A$27),0.2%,IF(OR(AND(OR(E186="SEDAN",E186="HATCHBACK"),G186&gt;$AM$2),AND(OR(E186="SEDAN",E186="HATCHBACK"),F186="GERMANY")),INDEX('Bieu phi VCX'!$AC$8:$AC$33,MATCH(C186,'Bieu phi VCX'!$A$8:$A$33,0),0),INDEX('Bieu phi VCX'!$AD$8:$AD$33,MATCH(C186,'Bieu phi VCX'!$A$8:$A$33,0),0))),"NA"),0)</f>
        <v>0</v>
      </c>
      <c r="AN186" s="28" t="n">
        <f aca="false">IF(X186="Y",$AN$2,0)</f>
        <v>0</v>
      </c>
      <c r="AO186" s="29" t="n">
        <f aca="false">IF(W186="Y",IF(N186-M186&gt;$AO$2,1.5%*15/365,1.5%*(N186-M186)/365),0)</f>
        <v>0</v>
      </c>
      <c r="AP186" s="30" t="n">
        <f aca="false">IF(N186&lt;=Z186,VLOOKUP(DATEDIF(M186,N186,"m"),Parameters!$L$2:$M$6,2,1),(DATEDIF(M186,N186,"m")+1)/12)</f>
        <v>1</v>
      </c>
      <c r="AQ186" s="31" t="n">
        <f aca="false">(AK186*(SUM(AE186,AF186,AG186,AI186,AJ186,AL186,AM186,AN186)*H186+AH186)+AO186*H186)*AP186</f>
        <v>3750000</v>
      </c>
    </row>
    <row r="187" customFormat="false" ht="15" hidden="false" customHeight="false" outlineLevel="0" collapsed="false">
      <c r="A187" s="20"/>
      <c r="B187" s="20" t="s">
        <v>102</v>
      </c>
      <c r="C187" s="21" t="s">
        <v>125</v>
      </c>
      <c r="D187" s="21" t="s">
        <v>95</v>
      </c>
      <c r="E187" s="21" t="s">
        <v>122</v>
      </c>
      <c r="F187" s="21" t="s">
        <v>97</v>
      </c>
      <c r="G187" s="22" t="n">
        <v>390000000</v>
      </c>
      <c r="H187" s="22" t="n">
        <v>100000000</v>
      </c>
      <c r="I187" s="22" t="n">
        <v>0</v>
      </c>
      <c r="J187" s="0" t="n">
        <v>2010</v>
      </c>
      <c r="K187" s="23" t="n">
        <v>40179</v>
      </c>
      <c r="L187" s="23" t="n">
        <v>43831</v>
      </c>
      <c r="M187" s="23" t="n">
        <v>43831</v>
      </c>
      <c r="N187" s="23" t="n">
        <v>44196</v>
      </c>
      <c r="O187" s="24" t="s">
        <v>98</v>
      </c>
      <c r="P187" s="24" t="s">
        <v>98</v>
      </c>
      <c r="Q187" s="22" t="s">
        <v>99</v>
      </c>
      <c r="R187" s="24" t="s">
        <v>98</v>
      </c>
      <c r="S187" s="24" t="s">
        <v>98</v>
      </c>
      <c r="T187" s="24" t="s">
        <v>98</v>
      </c>
      <c r="U187" s="24" t="s">
        <v>98</v>
      </c>
      <c r="V187" s="24" t="s">
        <v>98</v>
      </c>
      <c r="W187" s="24" t="s">
        <v>98</v>
      </c>
      <c r="X187" s="24" t="s">
        <v>98</v>
      </c>
      <c r="Y187" s="22" t="n">
        <v>500000</v>
      </c>
      <c r="Z187" s="23" t="n">
        <f aca="false">DATE(YEAR(M187)+1,MONTH(M187),DAY(M187))</f>
        <v>44197</v>
      </c>
      <c r="AA187" s="25" t="n">
        <f aca="false">IF(N187&lt;=Z187, VLOOKUP(DATEDIF(M187,N187,"m"),Parameters!$L$2:$M$6,2,1), 0)</f>
        <v>1</v>
      </c>
      <c r="AB187" s="0" t="n">
        <f aca="false">IF(D187="Trong nước", DATEDIF(DATE(YEAR(K187),MONTH(K187),1),DATE(YEAR(L187),MONTH(L187),1),"m"), DATEDIF(DATE(J187,1,1),DATE(YEAR(L187),MONTH(L187),1),"m"))</f>
        <v>120</v>
      </c>
      <c r="AC187" s="0" t="str">
        <f aca="false">VLOOKUP(AB187,Parameters!$A$2:$B$6,2,1)</f>
        <v>&gt;=120</v>
      </c>
      <c r="AD187" s="26" t="n">
        <v>1</v>
      </c>
      <c r="AE187" s="27" t="n">
        <f aca="false">IF(G187&lt;=$AE$2,INDEX('Bieu phi VCX'!$D$8:$H$33,MATCH(C187,'Bieu phi VCX'!$A$8:$A$33,0),MATCH(AC187,'Bieu phi VCX'!$D$7:$H$7,)),INDEX('Bieu phi VCX'!$I$8:$M$33,MATCH(C187,'Bieu phi VCX'!$A$8:$A$33,0),MATCH(AC187,'Bieu phi VCX'!$I$7:$M$7,)))</f>
        <v>0.042</v>
      </c>
      <c r="AF187" s="27" t="n">
        <f aca="false">IF(O187="Y",$AF$2,0)</f>
        <v>0</v>
      </c>
      <c r="AG187" s="27" t="n">
        <f aca="false">IF(P187="Y", INDEX('Bieu phi VCX'!$P$8:$T$31,MATCH(C187,'Bieu phi VCX'!$A$8:$A$33,0),MATCH(AC187,'Bieu phi VCX'!$P$7:$T$7,0)), 0)</f>
        <v>0</v>
      </c>
      <c r="AH187" s="22" t="n">
        <f aca="false">VLOOKUP(Q187,Parameters!$F$2:$G$5,2,0)</f>
        <v>0</v>
      </c>
      <c r="AI187" s="27" t="n">
        <f aca="false">IF(R187="Y", INDEX('Bieu phi VCX'!$V$8:$Z$31,MATCH(C187,'Bieu phi VCX'!$A$8:$A$33,0),MATCH(AC187,'Bieu phi VCX'!$V$7:$Z$7,0)),0)</f>
        <v>0</v>
      </c>
      <c r="AJ187" s="27" t="n">
        <f aca="false">IF(S187="Y",INDEX('Bieu phi VCX'!$AG$8:$AI$31,MATCH(C187,'Bieu phi VCX'!$A$8:$A$33,0),MATCH(VLOOKUP(I187,Parameters!$I$2:$J$4,2),'Bieu phi VCX'!$AG$7:$AI$7,0))-AE187, 0)</f>
        <v>0</v>
      </c>
      <c r="AK187" s="0" t="n">
        <f aca="false">IF(T187="Y",$AK$2,1)</f>
        <v>1</v>
      </c>
      <c r="AL187" s="27" t="n">
        <f aca="false">IF(U187="Y", INDEX('Bieu phi VCX'!$AB$8:$AB$33,MATCH(C187,'Bieu phi VCX'!$A$8:$A$33,0),0),0)</f>
        <v>0</v>
      </c>
      <c r="AM187" s="27" t="n">
        <f aca="false">IF(V187="Y",IF(AB187&lt;120,IF(OR(C187='Bieu phi VCX'!$A$24,C187='Bieu phi VCX'!$A$25,C187='Bieu phi VCX'!$A$27),0.2%,IF(OR(AND(OR(E187="SEDAN",E187="HATCHBACK"),G187&gt;$AM$2),AND(OR(E187="SEDAN",E187="HATCHBACK"),F187="GERMANY")),INDEX('Bieu phi VCX'!$AC$8:$AC$33,MATCH(C187,'Bieu phi VCX'!$A$8:$A$33,0),0),INDEX('Bieu phi VCX'!$AD$8:$AD$33,MATCH(C187,'Bieu phi VCX'!$A$8:$A$33,0),0))),"NA"),0)</f>
        <v>0</v>
      </c>
      <c r="AN187" s="28" t="n">
        <f aca="false">IF(X187="Y",$AN$2,0)</f>
        <v>0</v>
      </c>
      <c r="AO187" s="29" t="n">
        <f aca="false">IF(W187="Y",IF(N187-M187&gt;$AO$2,1.5%*15/365,1.5%*(N187-M187)/365),0)</f>
        <v>0</v>
      </c>
      <c r="AP187" s="30" t="n">
        <f aca="false">IF(N187&lt;=Z187,VLOOKUP(DATEDIF(M187,N187,"m"),Parameters!$L$2:$M$6,2,1),(DATEDIF(M187,N187,"m")+1)/12)</f>
        <v>1</v>
      </c>
      <c r="AQ187" s="31" t="n">
        <f aca="false">(AK187*(SUM(AE187,AF187,AG187,AI187,AJ187,AL187,AM187,AN187)*H187+AH187)+AO187*H187)*AP187</f>
        <v>4200000</v>
      </c>
    </row>
    <row r="188" customFormat="false" ht="15" hidden="false" customHeight="false" outlineLevel="0" collapsed="false">
      <c r="A188" s="20" t="s">
        <v>103</v>
      </c>
      <c r="B188" s="20" t="s">
        <v>93</v>
      </c>
      <c r="C188" s="21" t="s">
        <v>125</v>
      </c>
      <c r="D188" s="21" t="s">
        <v>95</v>
      </c>
      <c r="E188" s="21" t="s">
        <v>122</v>
      </c>
      <c r="F188" s="21" t="s">
        <v>97</v>
      </c>
      <c r="G188" s="22" t="n">
        <v>400000000</v>
      </c>
      <c r="H188" s="22" t="n">
        <v>400000000</v>
      </c>
      <c r="I188" s="22" t="n">
        <v>0</v>
      </c>
      <c r="J188" s="0" t="n">
        <v>2020</v>
      </c>
      <c r="K188" s="23" t="n">
        <v>43831</v>
      </c>
      <c r="L188" s="23" t="n">
        <v>43831</v>
      </c>
      <c r="M188" s="23" t="n">
        <v>43831</v>
      </c>
      <c r="N188" s="23" t="n">
        <v>44196</v>
      </c>
      <c r="O188" s="24" t="s">
        <v>98</v>
      </c>
      <c r="P188" s="24" t="s">
        <v>98</v>
      </c>
      <c r="Q188" s="22" t="s">
        <v>99</v>
      </c>
      <c r="R188" s="24" t="s">
        <v>98</v>
      </c>
      <c r="S188" s="24" t="s">
        <v>98</v>
      </c>
      <c r="T188" s="24" t="s">
        <v>98</v>
      </c>
      <c r="U188" s="24" t="s">
        <v>98</v>
      </c>
      <c r="V188" s="24" t="s">
        <v>98</v>
      </c>
      <c r="W188" s="24" t="s">
        <v>98</v>
      </c>
      <c r="X188" s="24" t="s">
        <v>98</v>
      </c>
      <c r="Y188" s="22" t="n">
        <v>500000</v>
      </c>
      <c r="Z188" s="23" t="n">
        <f aca="false">DATE(YEAR(M188)+1,MONTH(M188),DAY(M188))</f>
        <v>44197</v>
      </c>
      <c r="AA188" s="25" t="n">
        <f aca="false">IF(N188&lt;=Z188, VLOOKUP(DATEDIF(M188,N188,"m"),Parameters!$L$2:$M$6,2,1), 0)</f>
        <v>1</v>
      </c>
      <c r="AB188" s="0" t="n">
        <f aca="false">IF(D188="Trong nước", DATEDIF(DATE(YEAR(K188),MONTH(K188),1),DATE(YEAR(L188),MONTH(L188),1),"m"), DATEDIF(DATE(J188,1,1),DATE(YEAR(L188),MONTH(L188),1),"m"))</f>
        <v>0</v>
      </c>
      <c r="AC188" s="0" t="str">
        <f aca="false">VLOOKUP(AB188,Parameters!$A$2:$B$6,2,1)</f>
        <v>&lt;6</v>
      </c>
      <c r="AD188" s="26" t="n">
        <v>1</v>
      </c>
      <c r="AE188" s="27" t="n">
        <f aca="false">IF(G188&lt;=$AE$2,INDEX('Bieu phi VCX'!$D$8:$H$33,MATCH(C188,'Bieu phi VCX'!$A$8:$A$33,0),MATCH(AC188,'Bieu phi VCX'!$D$7:$H$7,)),INDEX('Bieu phi VCX'!$I$8:$M$33,MATCH(C188,'Bieu phi VCX'!$A$8:$A$33,0),MATCH(AC188,'Bieu phi VCX'!$I$7:$M$7,)))</f>
        <v>0.025</v>
      </c>
      <c r="AF188" s="27" t="n">
        <f aca="false">IF(O188="Y",$AF$2,0)</f>
        <v>0</v>
      </c>
      <c r="AG188" s="27" t="n">
        <f aca="false">IF(P188="Y", INDEX('Bieu phi VCX'!$P$8:$T$31,MATCH(C188,'Bieu phi VCX'!$A$8:$A$33,0),MATCH(AC188,'Bieu phi VCX'!$P$7:$T$7,0)), 0)</f>
        <v>0</v>
      </c>
      <c r="AH188" s="22" t="n">
        <f aca="false">VLOOKUP(Q188,Parameters!$F$2:$G$5,2,0)</f>
        <v>0</v>
      </c>
      <c r="AI188" s="27" t="n">
        <f aca="false">IF(R188="Y", INDEX('Bieu phi VCX'!$V$8:$Z$31,MATCH(C188,'Bieu phi VCX'!$A$8:$A$33,0),MATCH(AC188,'Bieu phi VCX'!$V$7:$Z$7,0)),0)</f>
        <v>0</v>
      </c>
      <c r="AJ188" s="27" t="n">
        <f aca="false">IF(S188="Y",INDEX('Bieu phi VCX'!$AG$8:$AI$31,MATCH(C188,'Bieu phi VCX'!$A$8:$A$33,0),MATCH(VLOOKUP(I188,Parameters!$I$2:$J$4,2),'Bieu phi VCX'!$AG$7:$AI$7,0))-AE188, 0)</f>
        <v>0</v>
      </c>
      <c r="AK188" s="0" t="n">
        <f aca="false">IF(T188="Y",$AK$2,1)</f>
        <v>1</v>
      </c>
      <c r="AL188" s="27" t="n">
        <f aca="false">IF(U188="Y", INDEX('Bieu phi VCX'!$AB$8:$AB$33,MATCH(C188,'Bieu phi VCX'!$A$8:$A$33,0),0),0)</f>
        <v>0</v>
      </c>
      <c r="AM188" s="27" t="n">
        <f aca="false">IF(V188="Y",IF(AB188&lt;120,IF(OR(C188='Bieu phi VCX'!$A$24,C188='Bieu phi VCX'!$A$25,C188='Bieu phi VCX'!$A$27),0.2%,IF(OR(AND(OR(E188="SEDAN",E188="HATCHBACK"),G188&gt;$AM$2),AND(OR(E188="SEDAN",E188="HATCHBACK"),F188="GERMANY")),INDEX('Bieu phi VCX'!$AC$8:$AC$33,MATCH(C188,'Bieu phi VCX'!$A$8:$A$33,0),0),INDEX('Bieu phi VCX'!$AD$8:$AD$33,MATCH(C188,'Bieu phi VCX'!$A$8:$A$33,0),0))),"NA"),0)</f>
        <v>0</v>
      </c>
      <c r="AN188" s="28" t="n">
        <f aca="false">IF(X188="Y",$AN$2,0)</f>
        <v>0</v>
      </c>
      <c r="AO188" s="29" t="n">
        <f aca="false">IF(W188="Y",IF(N188-M188&gt;$AO$2,1.5%*15/365,1.5%*(N188-M188)/365),0)</f>
        <v>0</v>
      </c>
      <c r="AP188" s="30" t="n">
        <f aca="false">IF(N188&lt;=Z188,VLOOKUP(DATEDIF(M188,N188,"m"),Parameters!$L$2:$M$6,2,1),(DATEDIF(M188,N188,"m")+1)/12)</f>
        <v>1</v>
      </c>
      <c r="AQ188" s="31" t="n">
        <f aca="false">(AK188*(SUM(AE188,AF188,AG188,AI188,AJ188,AL188,AM188,AN188)*H188+AH188)+AO188*H188)*AP188</f>
        <v>10000000</v>
      </c>
    </row>
    <row r="189" customFormat="false" ht="15" hidden="false" customHeight="false" outlineLevel="0" collapsed="false">
      <c r="A189" s="20"/>
      <c r="B189" s="20" t="s">
        <v>100</v>
      </c>
      <c r="C189" s="21" t="s">
        <v>125</v>
      </c>
      <c r="D189" s="21" t="s">
        <v>95</v>
      </c>
      <c r="E189" s="21" t="s">
        <v>122</v>
      </c>
      <c r="F189" s="21" t="s">
        <v>97</v>
      </c>
      <c r="G189" s="22" t="n">
        <v>400000000</v>
      </c>
      <c r="H189" s="22" t="n">
        <v>400000000</v>
      </c>
      <c r="I189" s="22" t="n">
        <v>0</v>
      </c>
      <c r="J189" s="0" t="n">
        <v>2017</v>
      </c>
      <c r="K189" s="23" t="n">
        <v>42736</v>
      </c>
      <c r="L189" s="23" t="n">
        <v>43831</v>
      </c>
      <c r="M189" s="23" t="n">
        <v>43831</v>
      </c>
      <c r="N189" s="23" t="n">
        <v>44196</v>
      </c>
      <c r="O189" s="24" t="s">
        <v>98</v>
      </c>
      <c r="P189" s="24" t="s">
        <v>98</v>
      </c>
      <c r="Q189" s="22" t="s">
        <v>99</v>
      </c>
      <c r="R189" s="24" t="s">
        <v>98</v>
      </c>
      <c r="S189" s="24" t="s">
        <v>98</v>
      </c>
      <c r="T189" s="24" t="s">
        <v>98</v>
      </c>
      <c r="U189" s="24" t="s">
        <v>98</v>
      </c>
      <c r="V189" s="24" t="s">
        <v>98</v>
      </c>
      <c r="W189" s="24" t="s">
        <v>98</v>
      </c>
      <c r="X189" s="24" t="s">
        <v>98</v>
      </c>
      <c r="Y189" s="22" t="n">
        <v>500000</v>
      </c>
      <c r="Z189" s="23" t="n">
        <f aca="false">DATE(YEAR(M189)+1,MONTH(M189),DAY(M189))</f>
        <v>44197</v>
      </c>
      <c r="AA189" s="25" t="n">
        <f aca="false">IF(N189&lt;=Z189, VLOOKUP(DATEDIF(M189,N189,"m"),Parameters!$L$2:$M$6,2,1), 0)</f>
        <v>1</v>
      </c>
      <c r="AB189" s="0" t="n">
        <f aca="false">IF(D189="Trong nước", DATEDIF(DATE(YEAR(K189),MONTH(K189),1),DATE(YEAR(L189),MONTH(L189),1),"m"), DATEDIF(DATE(J189,1,1),DATE(YEAR(L189),MONTH(L189),1),"m"))</f>
        <v>36</v>
      </c>
      <c r="AC189" s="0" t="str">
        <f aca="false">VLOOKUP(AB189,Parameters!$A$2:$B$6,2,1)</f>
        <v>36-72</v>
      </c>
      <c r="AD189" s="26" t="n">
        <v>1</v>
      </c>
      <c r="AE189" s="27" t="n">
        <f aca="false">IF(G189&lt;=$AE$2,INDEX('Bieu phi VCX'!$D$8:$H$33,MATCH(C189,'Bieu phi VCX'!$A$8:$A$33,0),MATCH(AC189,'Bieu phi VCX'!$D$7:$H$7,)),INDEX('Bieu phi VCX'!$I$8:$M$33,MATCH(C189,'Bieu phi VCX'!$A$8:$A$33,0),MATCH(AC189,'Bieu phi VCX'!$I$7:$M$7,)))</f>
        <v>0.028</v>
      </c>
      <c r="AF189" s="27" t="n">
        <f aca="false">IF(O189="Y",$AF$2,0)</f>
        <v>0</v>
      </c>
      <c r="AG189" s="27" t="n">
        <f aca="false">IF(P189="Y", INDEX('Bieu phi VCX'!$P$8:$T$31,MATCH(C189,'Bieu phi VCX'!$A$8:$A$33,0),MATCH(AC189,'Bieu phi VCX'!$P$7:$T$7,0)), 0)</f>
        <v>0</v>
      </c>
      <c r="AH189" s="22" t="n">
        <f aca="false">VLOOKUP(Q189,Parameters!$F$2:$G$5,2,0)</f>
        <v>0</v>
      </c>
      <c r="AI189" s="27" t="n">
        <f aca="false">IF(R189="Y", INDEX('Bieu phi VCX'!$V$8:$Z$31,MATCH(C189,'Bieu phi VCX'!$A$8:$A$33,0),MATCH(AC189,'Bieu phi VCX'!$V$7:$Z$7,0)),0)</f>
        <v>0</v>
      </c>
      <c r="AJ189" s="27" t="n">
        <f aca="false">IF(S189="Y",INDEX('Bieu phi VCX'!$AG$8:$AI$31,MATCH(C189,'Bieu phi VCX'!$A$8:$A$33,0),MATCH(VLOOKUP(I189,Parameters!$I$2:$J$4,2),'Bieu phi VCX'!$AG$7:$AI$7,0))-AE189, 0)</f>
        <v>0</v>
      </c>
      <c r="AK189" s="0" t="n">
        <f aca="false">IF(T189="Y",$AK$2,1)</f>
        <v>1</v>
      </c>
      <c r="AL189" s="27" t="n">
        <f aca="false">IF(U189="Y", INDEX('Bieu phi VCX'!$AB$8:$AB$33,MATCH(C189,'Bieu phi VCX'!$A$8:$A$33,0),0),0)</f>
        <v>0</v>
      </c>
      <c r="AM189" s="27" t="n">
        <f aca="false">IF(V189="Y",IF(AB189&lt;120,IF(OR(C189='Bieu phi VCX'!$A$24,C189='Bieu phi VCX'!$A$25,C189='Bieu phi VCX'!$A$27),0.2%,IF(OR(AND(OR(E189="SEDAN",E189="HATCHBACK"),G189&gt;$AM$2),AND(OR(E189="SEDAN",E189="HATCHBACK"),F189="GERMANY")),INDEX('Bieu phi VCX'!$AC$8:$AC$33,MATCH(C189,'Bieu phi VCX'!$A$8:$A$33,0),0),INDEX('Bieu phi VCX'!$AD$8:$AD$33,MATCH(C189,'Bieu phi VCX'!$A$8:$A$33,0),0))),"NA"),0)</f>
        <v>0</v>
      </c>
      <c r="AN189" s="28" t="n">
        <f aca="false">IF(X189="Y",$AN$2,0)</f>
        <v>0</v>
      </c>
      <c r="AO189" s="29" t="n">
        <f aca="false">IF(W189="Y",IF(N189-M189&gt;$AO$2,1.5%*15/365,1.5%*(N189-M189)/365),0)</f>
        <v>0</v>
      </c>
      <c r="AP189" s="30" t="n">
        <f aca="false">IF(N189&lt;=Z189,VLOOKUP(DATEDIF(M189,N189,"m"),Parameters!$L$2:$M$6,2,1),(DATEDIF(M189,N189,"m")+1)/12)</f>
        <v>1</v>
      </c>
      <c r="AQ189" s="31" t="n">
        <f aca="false">(AK189*(SUM(AE189,AF189,AG189,AI189,AJ189,AL189,AM189,AN189)*H189+AH189)+AO189*H189)*AP189</f>
        <v>11200000</v>
      </c>
    </row>
    <row r="190" customFormat="false" ht="15" hidden="false" customHeight="false" outlineLevel="0" collapsed="false">
      <c r="A190" s="20"/>
      <c r="B190" s="20" t="s">
        <v>101</v>
      </c>
      <c r="C190" s="21" t="s">
        <v>125</v>
      </c>
      <c r="D190" s="21" t="s">
        <v>95</v>
      </c>
      <c r="E190" s="21" t="s">
        <v>122</v>
      </c>
      <c r="F190" s="21" t="s">
        <v>97</v>
      </c>
      <c r="G190" s="22" t="n">
        <v>400000000</v>
      </c>
      <c r="H190" s="22" t="n">
        <v>400000000</v>
      </c>
      <c r="I190" s="22" t="n">
        <v>0</v>
      </c>
      <c r="J190" s="0" t="n">
        <v>2014</v>
      </c>
      <c r="K190" s="23" t="n">
        <v>41640</v>
      </c>
      <c r="L190" s="23" t="n">
        <v>43831</v>
      </c>
      <c r="M190" s="23" t="n">
        <v>43831</v>
      </c>
      <c r="N190" s="23" t="n">
        <v>44196</v>
      </c>
      <c r="O190" s="24" t="s">
        <v>98</v>
      </c>
      <c r="P190" s="24" t="s">
        <v>98</v>
      </c>
      <c r="Q190" s="22" t="s">
        <v>99</v>
      </c>
      <c r="R190" s="24" t="s">
        <v>98</v>
      </c>
      <c r="S190" s="24" t="s">
        <v>98</v>
      </c>
      <c r="T190" s="24" t="s">
        <v>98</v>
      </c>
      <c r="U190" s="24" t="s">
        <v>98</v>
      </c>
      <c r="V190" s="24" t="s">
        <v>98</v>
      </c>
      <c r="W190" s="24" t="s">
        <v>98</v>
      </c>
      <c r="X190" s="24" t="s">
        <v>98</v>
      </c>
      <c r="Y190" s="22" t="n">
        <v>500000</v>
      </c>
      <c r="Z190" s="23" t="n">
        <f aca="false">DATE(YEAR(M190)+1,MONTH(M190),DAY(M190))</f>
        <v>44197</v>
      </c>
      <c r="AA190" s="25" t="n">
        <f aca="false">IF(N190&lt;=Z190, VLOOKUP(DATEDIF(M190,N190,"m"),Parameters!$L$2:$M$6,2,1), 0)</f>
        <v>1</v>
      </c>
      <c r="AB190" s="0" t="n">
        <f aca="false">IF(D190="Trong nước", DATEDIF(DATE(YEAR(K190),MONTH(K190),1),DATE(YEAR(L190),MONTH(L190),1),"m"), DATEDIF(DATE(J190,1,1),DATE(YEAR(L190),MONTH(L190),1),"m"))</f>
        <v>72</v>
      </c>
      <c r="AC190" s="0" t="str">
        <f aca="false">VLOOKUP(AB190,Parameters!$A$2:$B$6,2,1)</f>
        <v>72-120</v>
      </c>
      <c r="AD190" s="26" t="n">
        <v>1</v>
      </c>
      <c r="AE190" s="27" t="n">
        <f aca="false">IF(G190&lt;=$AE$2,INDEX('Bieu phi VCX'!$D$8:$H$33,MATCH(C190,'Bieu phi VCX'!$A$8:$A$33,0),MATCH(AC190,'Bieu phi VCX'!$D$7:$H$7,)),INDEX('Bieu phi VCX'!$I$8:$M$33,MATCH(C190,'Bieu phi VCX'!$A$8:$A$33,0),MATCH(AC190,'Bieu phi VCX'!$I$7:$M$7,)))</f>
        <v>0.0375</v>
      </c>
      <c r="AF190" s="27" t="n">
        <f aca="false">IF(O190="Y",$AF$2,0)</f>
        <v>0</v>
      </c>
      <c r="AG190" s="27" t="n">
        <f aca="false">IF(P190="Y", INDEX('Bieu phi VCX'!$P$8:$T$31,MATCH(C190,'Bieu phi VCX'!$A$8:$A$33,0),MATCH(AC190,'Bieu phi VCX'!$P$7:$T$7,0)), 0)</f>
        <v>0</v>
      </c>
      <c r="AH190" s="22" t="n">
        <f aca="false">VLOOKUP(Q190,Parameters!$F$2:$G$5,2,0)</f>
        <v>0</v>
      </c>
      <c r="AI190" s="27" t="n">
        <f aca="false">IF(R190="Y", INDEX('Bieu phi VCX'!$V$8:$Z$31,MATCH(C190,'Bieu phi VCX'!$A$8:$A$33,0),MATCH(AC190,'Bieu phi VCX'!$V$7:$Z$7,0)),0)</f>
        <v>0</v>
      </c>
      <c r="AJ190" s="27" t="n">
        <f aca="false">IF(S190="Y",INDEX('Bieu phi VCX'!$AG$8:$AI$31,MATCH(C190,'Bieu phi VCX'!$A$8:$A$33,0),MATCH(VLOOKUP(I190,Parameters!$I$2:$J$4,2),'Bieu phi VCX'!$AG$7:$AI$7,0))-AE190, 0)</f>
        <v>0</v>
      </c>
      <c r="AK190" s="0" t="n">
        <f aca="false">IF(T190="Y",$AK$2,1)</f>
        <v>1</v>
      </c>
      <c r="AL190" s="27" t="n">
        <f aca="false">IF(U190="Y", INDEX('Bieu phi VCX'!$AB$8:$AB$33,MATCH(C190,'Bieu phi VCX'!$A$8:$A$33,0),0),0)</f>
        <v>0</v>
      </c>
      <c r="AM190" s="27" t="n">
        <f aca="false">IF(V190="Y",IF(AB190&lt;120,IF(OR(C190='Bieu phi VCX'!$A$24,C190='Bieu phi VCX'!$A$25,C190='Bieu phi VCX'!$A$27),0.2%,IF(OR(AND(OR(E190="SEDAN",E190="HATCHBACK"),G190&gt;$AM$2),AND(OR(E190="SEDAN",E190="HATCHBACK"),F190="GERMANY")),INDEX('Bieu phi VCX'!$AC$8:$AC$33,MATCH(C190,'Bieu phi VCX'!$A$8:$A$33,0),0),INDEX('Bieu phi VCX'!$AD$8:$AD$33,MATCH(C190,'Bieu phi VCX'!$A$8:$A$33,0),0))),"NA"),0)</f>
        <v>0</v>
      </c>
      <c r="AN190" s="28" t="n">
        <f aca="false">IF(X190="Y",$AN$2,0)</f>
        <v>0</v>
      </c>
      <c r="AO190" s="29" t="n">
        <f aca="false">IF(W190="Y",IF(N190-M190&gt;$AO$2,1.5%*15/365,1.5%*(N190-M190)/365),0)</f>
        <v>0</v>
      </c>
      <c r="AP190" s="30" t="n">
        <f aca="false">IF(N190&lt;=Z190,VLOOKUP(DATEDIF(M190,N190,"m"),Parameters!$L$2:$M$6,2,1),(DATEDIF(M190,N190,"m")+1)/12)</f>
        <v>1</v>
      </c>
      <c r="AQ190" s="31" t="n">
        <f aca="false">(AK190*(SUM(AE190,AF190,AG190,AI190,AJ190,AL190,AM190,AN190)*H190+AH190)+AO190*H190)*AP190</f>
        <v>15000000</v>
      </c>
    </row>
    <row r="191" customFormat="false" ht="15" hidden="false" customHeight="false" outlineLevel="0" collapsed="false">
      <c r="A191" s="20"/>
      <c r="B191" s="20" t="s">
        <v>102</v>
      </c>
      <c r="C191" s="21" t="s">
        <v>125</v>
      </c>
      <c r="D191" s="21" t="s">
        <v>95</v>
      </c>
      <c r="E191" s="21" t="s">
        <v>122</v>
      </c>
      <c r="F191" s="21" t="s">
        <v>97</v>
      </c>
      <c r="G191" s="22" t="n">
        <v>400000000</v>
      </c>
      <c r="H191" s="22" t="n">
        <v>400000000</v>
      </c>
      <c r="I191" s="22" t="n">
        <v>0</v>
      </c>
      <c r="J191" s="0" t="n">
        <v>2010</v>
      </c>
      <c r="K191" s="23" t="n">
        <v>40179</v>
      </c>
      <c r="L191" s="23" t="n">
        <v>43831</v>
      </c>
      <c r="M191" s="23" t="n">
        <v>43831</v>
      </c>
      <c r="N191" s="23" t="n">
        <v>44196</v>
      </c>
      <c r="O191" s="24" t="s">
        <v>98</v>
      </c>
      <c r="P191" s="24" t="s">
        <v>98</v>
      </c>
      <c r="Q191" s="22" t="s">
        <v>99</v>
      </c>
      <c r="R191" s="24" t="s">
        <v>98</v>
      </c>
      <c r="S191" s="24" t="s">
        <v>98</v>
      </c>
      <c r="T191" s="24" t="s">
        <v>98</v>
      </c>
      <c r="U191" s="24" t="s">
        <v>98</v>
      </c>
      <c r="V191" s="24" t="s">
        <v>98</v>
      </c>
      <c r="W191" s="24" t="s">
        <v>98</v>
      </c>
      <c r="X191" s="24" t="s">
        <v>98</v>
      </c>
      <c r="Y191" s="22" t="n">
        <v>500000</v>
      </c>
      <c r="Z191" s="23" t="n">
        <f aca="false">DATE(YEAR(M191)+1,MONTH(M191),DAY(M191))</f>
        <v>44197</v>
      </c>
      <c r="AA191" s="25" t="n">
        <f aca="false">IF(N191&lt;=Z191, VLOOKUP(DATEDIF(M191,N191,"m"),Parameters!$L$2:$M$6,2,1), 0)</f>
        <v>1</v>
      </c>
      <c r="AB191" s="0" t="n">
        <f aca="false">IF(D191="Trong nước", DATEDIF(DATE(YEAR(K191),MONTH(K191),1),DATE(YEAR(L191),MONTH(L191),1),"m"), DATEDIF(DATE(J191,1,1),DATE(YEAR(L191),MONTH(L191),1),"m"))</f>
        <v>120</v>
      </c>
      <c r="AC191" s="0" t="str">
        <f aca="false">VLOOKUP(AB191,Parameters!$A$2:$B$6,2,1)</f>
        <v>&gt;=120</v>
      </c>
      <c r="AD191" s="26" t="n">
        <v>1</v>
      </c>
      <c r="AE191" s="27" t="n">
        <f aca="false">IF(G191&lt;=$AE$2,INDEX('Bieu phi VCX'!$D$8:$H$33,MATCH(C191,'Bieu phi VCX'!$A$8:$A$33,0),MATCH(AC191,'Bieu phi VCX'!$D$7:$H$7,)),INDEX('Bieu phi VCX'!$I$8:$M$33,MATCH(C191,'Bieu phi VCX'!$A$8:$A$33,0),MATCH(AC191,'Bieu phi VCX'!$I$7:$M$7,)))</f>
        <v>0.042</v>
      </c>
      <c r="AF191" s="27" t="n">
        <f aca="false">IF(O191="Y",$AF$2,0)</f>
        <v>0</v>
      </c>
      <c r="AG191" s="27" t="n">
        <f aca="false">IF(P191="Y", INDEX('Bieu phi VCX'!$P$8:$T$31,MATCH(C191,'Bieu phi VCX'!$A$8:$A$33,0),MATCH(AC191,'Bieu phi VCX'!$P$7:$T$7,0)), 0)</f>
        <v>0</v>
      </c>
      <c r="AH191" s="22" t="n">
        <f aca="false">VLOOKUP(Q191,Parameters!$F$2:$G$5,2,0)</f>
        <v>0</v>
      </c>
      <c r="AI191" s="27" t="n">
        <f aca="false">IF(R191="Y", INDEX('Bieu phi VCX'!$V$8:$Z$31,MATCH(C191,'Bieu phi VCX'!$A$8:$A$33,0),MATCH(AC191,'Bieu phi VCX'!$V$7:$Z$7,0)),0)</f>
        <v>0</v>
      </c>
      <c r="AJ191" s="27" t="n">
        <f aca="false">IF(S191="Y",INDEX('Bieu phi VCX'!$AG$8:$AI$31,MATCH(C191,'Bieu phi VCX'!$A$8:$A$33,0),MATCH(VLOOKUP(I191,Parameters!$I$2:$J$4,2),'Bieu phi VCX'!$AG$7:$AI$7,0))-AE191, 0)</f>
        <v>0</v>
      </c>
      <c r="AK191" s="0" t="n">
        <f aca="false">IF(T191="Y",$AK$2,1)</f>
        <v>1</v>
      </c>
      <c r="AL191" s="27" t="n">
        <f aca="false">IF(U191="Y", INDEX('Bieu phi VCX'!$AB$8:$AB$33,MATCH(C191,'Bieu phi VCX'!$A$8:$A$33,0),0),0)</f>
        <v>0</v>
      </c>
      <c r="AM191" s="27" t="n">
        <f aca="false">IF(V191="Y",IF(AB191&lt;120,IF(OR(C191='Bieu phi VCX'!$A$24,C191='Bieu phi VCX'!$A$25,C191='Bieu phi VCX'!$A$27),0.2%,IF(OR(AND(OR(E191="SEDAN",E191="HATCHBACK"),G191&gt;$AM$2),AND(OR(E191="SEDAN",E191="HATCHBACK"),F191="GERMANY")),INDEX('Bieu phi VCX'!$AC$8:$AC$33,MATCH(C191,'Bieu phi VCX'!$A$8:$A$33,0),0),INDEX('Bieu phi VCX'!$AD$8:$AD$33,MATCH(C191,'Bieu phi VCX'!$A$8:$A$33,0),0))),"NA"),0)</f>
        <v>0</v>
      </c>
      <c r="AN191" s="28" t="n">
        <f aca="false">IF(X191="Y",$AN$2,0)</f>
        <v>0</v>
      </c>
      <c r="AO191" s="29" t="n">
        <f aca="false">IF(W191="Y",IF(N191-M191&gt;$AO$2,1.5%*15/365,1.5%*(N191-M191)/365),0)</f>
        <v>0</v>
      </c>
      <c r="AP191" s="30" t="n">
        <f aca="false">IF(N191&lt;=Z191,VLOOKUP(DATEDIF(M191,N191,"m"),Parameters!$L$2:$M$6,2,1),(DATEDIF(M191,N191,"m")+1)/12)</f>
        <v>1</v>
      </c>
      <c r="AQ191" s="31" t="n">
        <f aca="false">(AK191*(SUM(AE191,AF191,AG191,AI191,AJ191,AL191,AM191,AN191)*H191+AH191)+AO191*H191)*AP191</f>
        <v>16800000</v>
      </c>
    </row>
    <row r="192" customFormat="false" ht="15" hidden="false" customHeight="false" outlineLevel="0" collapsed="false">
      <c r="A192" s="20" t="s">
        <v>104</v>
      </c>
      <c r="B192" s="20" t="s">
        <v>105</v>
      </c>
      <c r="C192" s="21" t="s">
        <v>125</v>
      </c>
      <c r="D192" s="21" t="s">
        <v>95</v>
      </c>
      <c r="E192" s="21" t="s">
        <v>122</v>
      </c>
      <c r="F192" s="21" t="s">
        <v>97</v>
      </c>
      <c r="G192" s="22" t="n">
        <v>390000000</v>
      </c>
      <c r="H192" s="22" t="n">
        <v>100000000</v>
      </c>
      <c r="I192" s="22" t="n">
        <v>0</v>
      </c>
      <c r="J192" s="0" t="n">
        <v>2020</v>
      </c>
      <c r="K192" s="23" t="n">
        <v>43831</v>
      </c>
      <c r="L192" s="23" t="n">
        <v>43831</v>
      </c>
      <c r="M192" s="23" t="n">
        <v>43831</v>
      </c>
      <c r="N192" s="23" t="n">
        <v>44196</v>
      </c>
      <c r="O192" s="24" t="s">
        <v>106</v>
      </c>
      <c r="P192" s="24" t="s">
        <v>106</v>
      </c>
      <c r="Q192" s="22" t="n">
        <v>9000000</v>
      </c>
      <c r="R192" s="24" t="s">
        <v>106</v>
      </c>
      <c r="S192" s="24" t="s">
        <v>106</v>
      </c>
      <c r="T192" s="24" t="s">
        <v>106</v>
      </c>
      <c r="U192" s="24" t="s">
        <v>106</v>
      </c>
      <c r="V192" s="24" t="s">
        <v>106</v>
      </c>
      <c r="W192" s="24" t="s">
        <v>106</v>
      </c>
      <c r="X192" s="24" t="s">
        <v>106</v>
      </c>
      <c r="Y192" s="22" t="n">
        <v>500000</v>
      </c>
      <c r="Z192" s="23" t="n">
        <f aca="false">DATE(YEAR(M192)+1,MONTH(M192),DAY(M192))</f>
        <v>44197</v>
      </c>
      <c r="AA192" s="25" t="n">
        <f aca="false">IF(N192&lt;=Z192, VLOOKUP(DATEDIF(M192,N192,"m"),Parameters!$L$2:$M$6,2,1), 0)</f>
        <v>1</v>
      </c>
      <c r="AB192" s="0" t="n">
        <f aca="false">IF(D192="Trong nước", DATEDIF(DATE(YEAR(K192),MONTH(K192),1),DATE(YEAR(L192),MONTH(L192),1),"m"), DATEDIF(DATE(J192,1,1),DATE(YEAR(L192),MONTH(L192),1),"m"))</f>
        <v>0</v>
      </c>
      <c r="AC192" s="0" t="str">
        <f aca="false">VLOOKUP(AB192,Parameters!$A$2:$B$6,2,1)</f>
        <v>&lt;6</v>
      </c>
      <c r="AD192" s="26" t="n">
        <v>1</v>
      </c>
      <c r="AE192" s="27" t="n">
        <f aca="false">IF(G192&lt;=$AE$2,INDEX('Bieu phi VCX'!$D$8:$H$33,MATCH(C192,'Bieu phi VCX'!$A$8:$A$33,0),MATCH(AC192,'Bieu phi VCX'!$D$7:$H$7,)),INDEX('Bieu phi VCX'!$I$8:$M$33,MATCH(C192,'Bieu phi VCX'!$A$8:$A$33,0),MATCH(AC192,'Bieu phi VCX'!$I$7:$M$7,)))</f>
        <v>0.025</v>
      </c>
      <c r="AF192" s="27" t="n">
        <f aca="false">IF(O192="Y",$AF$2,0)</f>
        <v>0.0005</v>
      </c>
      <c r="AG192" s="27" t="n">
        <f aca="false">IF(P192="Y", INDEX('Bieu phi VCX'!$P$8:$T$31,MATCH(C192,'Bieu phi VCX'!$A$8:$A$33,0),MATCH(AC192,'Bieu phi VCX'!$P$7:$T$7,0)), 0)</f>
        <v>0</v>
      </c>
      <c r="AH192" s="22" t="n">
        <f aca="false">VLOOKUP(Q192,Parameters!$F$2:$G$5,2,0)</f>
        <v>1400000</v>
      </c>
      <c r="AI192" s="27" t="n">
        <f aca="false">IF(R192="Y", INDEX('Bieu phi VCX'!$V$8:$Z$31,MATCH(C192,'Bieu phi VCX'!$A$8:$A$33,0),MATCH(AC192,'Bieu phi VCX'!$V$7:$Z$7,0)),0)</f>
        <v>0.001</v>
      </c>
      <c r="AJ192" s="27" t="n">
        <f aca="false">IF(S192="Y",INDEX('Bieu phi VCX'!$AG$8:$AI$31,MATCH(C192,'Bieu phi VCX'!$A$8:$A$33,0),MATCH(VLOOKUP(I192,Parameters!$I$2:$J$4,2),'Bieu phi VCX'!$AG$7:$AI$7,0))-AE192, 0)</f>
        <v>0.025</v>
      </c>
      <c r="AK192" s="0" t="n">
        <f aca="false">IF(T192="Y",$AK$2,1)</f>
        <v>1.5</v>
      </c>
      <c r="AL192" s="27" t="n">
        <f aca="false">IF(U192="Y", INDEX('Bieu phi VCX'!$AB$8:$AB$33,MATCH(C192,'Bieu phi VCX'!$A$8:$A$33,0),0),0)</f>
        <v>0.0025</v>
      </c>
      <c r="AM192" s="27" t="n">
        <f aca="false">IF(V192="Y",IF(AB192&lt;120,IF(OR(C192='Bieu phi VCX'!$A$24,C192='Bieu phi VCX'!$A$25,C192='Bieu phi VCX'!$A$27),0.2%,IF(OR(AND(OR(E192="SEDAN",E192="HATCHBACK"),G192&gt;$AM$2),AND(OR(E192="SEDAN",E192="HATCHBACK"),F192="GERMANY")),INDEX('Bieu phi VCX'!$AC$8:$AC$33,MATCH(C192,'Bieu phi VCX'!$A$8:$A$33,0),0),INDEX('Bieu phi VCX'!$AD$8:$AD$33,MATCH(C192,'Bieu phi VCX'!$A$8:$A$33,0),0))),"NA"),0)</f>
        <v>0.0005</v>
      </c>
      <c r="AN192" s="28" t="n">
        <f aca="false">IF(X192="Y",$AN$2,0)</f>
        <v>0.003</v>
      </c>
      <c r="AO192" s="29" t="n">
        <f aca="false">IF(W192="Y",IF(N192-M192&gt;$AO$2,1.5%*15/365,1.5%*(N192-M192)/365),0)</f>
        <v>0.000616438356164384</v>
      </c>
      <c r="AP192" s="30" t="n">
        <f aca="false">IF(N192&lt;=Z192,VLOOKUP(DATEDIF(M192,N192,"m"),Parameters!$L$2:$M$6,2,1),(DATEDIF(M192,N192,"m")+1)/12)</f>
        <v>1</v>
      </c>
      <c r="AQ192" s="31" t="n">
        <f aca="false">(AK192*(SUM(AE192,AF192,AG192,AI192,AJ192,AL192,AM192,AN192)*H192+AH192)+AO192*H192)*AP192</f>
        <v>10786643.8356164</v>
      </c>
    </row>
    <row r="193" customFormat="false" ht="15" hidden="false" customHeight="false" outlineLevel="0" collapsed="false">
      <c r="A193" s="20"/>
      <c r="B193" s="20" t="s">
        <v>107</v>
      </c>
      <c r="C193" s="21" t="s">
        <v>125</v>
      </c>
      <c r="D193" s="21" t="s">
        <v>95</v>
      </c>
      <c r="E193" s="21" t="s">
        <v>122</v>
      </c>
      <c r="F193" s="21" t="s">
        <v>97</v>
      </c>
      <c r="G193" s="22" t="n">
        <v>390000000</v>
      </c>
      <c r="H193" s="22" t="n">
        <v>100000000</v>
      </c>
      <c r="I193" s="22" t="n">
        <v>0</v>
      </c>
      <c r="J193" s="0" t="n">
        <v>2020</v>
      </c>
      <c r="K193" s="23" t="n">
        <v>43831</v>
      </c>
      <c r="L193" s="23" t="n">
        <v>43831</v>
      </c>
      <c r="M193" s="23" t="n">
        <v>43831</v>
      </c>
      <c r="N193" s="23" t="n">
        <v>44196</v>
      </c>
      <c r="O193" s="24" t="s">
        <v>106</v>
      </c>
      <c r="P193" s="24" t="s">
        <v>98</v>
      </c>
      <c r="Q193" s="22" t="s">
        <v>99</v>
      </c>
      <c r="R193" s="24" t="s">
        <v>98</v>
      </c>
      <c r="S193" s="24" t="s">
        <v>98</v>
      </c>
      <c r="T193" s="24" t="s">
        <v>98</v>
      </c>
      <c r="U193" s="24" t="s">
        <v>98</v>
      </c>
      <c r="V193" s="24" t="s">
        <v>98</v>
      </c>
      <c r="W193" s="24" t="s">
        <v>98</v>
      </c>
      <c r="X193" s="24" t="s">
        <v>98</v>
      </c>
      <c r="Y193" s="22" t="n">
        <v>500000</v>
      </c>
      <c r="Z193" s="23" t="n">
        <f aca="false">DATE(YEAR(M193)+1,MONTH(M193),DAY(M193))</f>
        <v>44197</v>
      </c>
      <c r="AA193" s="25" t="n">
        <f aca="false">IF(N193&lt;=Z193, VLOOKUP(DATEDIF(M193,N193,"m"),Parameters!$L$2:$M$6,2,1), 0)</f>
        <v>1</v>
      </c>
      <c r="AB193" s="0" t="n">
        <f aca="false">IF(D193="Trong nước", DATEDIF(DATE(YEAR(K193),MONTH(K193),1),DATE(YEAR(L193),MONTH(L193),1),"m"), DATEDIF(DATE(J193,1,1),DATE(YEAR(L193),MONTH(L193),1),"m"))</f>
        <v>0</v>
      </c>
      <c r="AC193" s="0" t="str">
        <f aca="false">VLOOKUP(AB193,Parameters!$A$2:$B$6,2,1)</f>
        <v>&lt;6</v>
      </c>
      <c r="AD193" s="26" t="n">
        <v>1</v>
      </c>
      <c r="AE193" s="27" t="n">
        <f aca="false">IF(G193&lt;=$AE$2,INDEX('Bieu phi VCX'!$D$8:$H$33,MATCH(C193,'Bieu phi VCX'!$A$8:$A$33,0),MATCH(AC193,'Bieu phi VCX'!$D$7:$H$7,)),INDEX('Bieu phi VCX'!$I$8:$M$33,MATCH(C193,'Bieu phi VCX'!$A$8:$A$33,0),MATCH(AC193,'Bieu phi VCX'!$I$7:$M$7,)))</f>
        <v>0.025</v>
      </c>
      <c r="AF193" s="27" t="n">
        <f aca="false">IF(O193="Y",$AF$2,0)</f>
        <v>0.0005</v>
      </c>
      <c r="AG193" s="27" t="n">
        <f aca="false">IF(P193="Y", INDEX('Bieu phi VCX'!$P$8:$T$31,MATCH(C193,'Bieu phi VCX'!$A$8:$A$33,0),MATCH(AC193,'Bieu phi VCX'!$P$7:$T$7,0)), 0)</f>
        <v>0</v>
      </c>
      <c r="AH193" s="22" t="n">
        <f aca="false">VLOOKUP(Q193,Parameters!$F$2:$G$5,2,0)</f>
        <v>0</v>
      </c>
      <c r="AI193" s="27" t="n">
        <f aca="false">IF(R193="Y", INDEX('Bieu phi VCX'!$V$8:$Z$31,MATCH(C193,'Bieu phi VCX'!$A$8:$A$33,0),MATCH(AC193,'Bieu phi VCX'!$V$7:$Z$7,0)),0)</f>
        <v>0</v>
      </c>
      <c r="AJ193" s="27" t="n">
        <f aca="false">IF(S193="Y",INDEX('Bieu phi VCX'!$AG$8:$AI$31,MATCH(C193,'Bieu phi VCX'!$A$8:$A$33,0),MATCH(VLOOKUP(I193,Parameters!$I$2:$J$4,2),'Bieu phi VCX'!$AG$7:$AI$7,0))-AE193, 0)</f>
        <v>0</v>
      </c>
      <c r="AK193" s="0" t="n">
        <f aca="false">IF(T193="Y",$AK$2,1)</f>
        <v>1</v>
      </c>
      <c r="AL193" s="27" t="n">
        <f aca="false">IF(U193="Y", INDEX('Bieu phi VCX'!$AB$8:$AB$33,MATCH(C193,'Bieu phi VCX'!$A$8:$A$33,0),0),0)</f>
        <v>0</v>
      </c>
      <c r="AM193" s="27" t="n">
        <f aca="false">IF(V193="Y",IF(AB193&lt;120,IF(OR(C193='Bieu phi VCX'!$A$24,C193='Bieu phi VCX'!$A$25,C193='Bieu phi VCX'!$A$27),0.2%,IF(OR(AND(OR(E193="SEDAN",E193="HATCHBACK"),G193&gt;$AM$2),AND(OR(E193="SEDAN",E193="HATCHBACK"),F193="GERMANY")),INDEX('Bieu phi VCX'!$AC$8:$AC$33,MATCH(C193,'Bieu phi VCX'!$A$8:$A$33,0),0),INDEX('Bieu phi VCX'!$AD$8:$AD$33,MATCH(C193,'Bieu phi VCX'!$A$8:$A$33,0),0))),"NA"),0)</f>
        <v>0</v>
      </c>
      <c r="AN193" s="28" t="n">
        <f aca="false">IF(X193="Y",$AN$2,0)</f>
        <v>0</v>
      </c>
      <c r="AO193" s="29" t="n">
        <f aca="false">IF(W193="Y",IF(N193-M193&gt;$AO$2,1.5%*15/365,1.5%*(N193-M193)/365),0)</f>
        <v>0</v>
      </c>
      <c r="AP193" s="30" t="n">
        <f aca="false">IF(N193&lt;=Z193,VLOOKUP(DATEDIF(M193,N193,"m"),Parameters!$L$2:$M$6,2,1),(DATEDIF(M193,N193,"m")+1)/12)</f>
        <v>1</v>
      </c>
      <c r="AQ193" s="31" t="n">
        <f aca="false">(AK193*(SUM(AE193,AF193,AG193,AI193,AJ193,AL193,AM193,AN193)*H193+AH193)+AO193*H193)*AP193</f>
        <v>2550000</v>
      </c>
    </row>
    <row r="194" customFormat="false" ht="15" hidden="false" customHeight="false" outlineLevel="0" collapsed="false">
      <c r="A194" s="20"/>
      <c r="B194" s="20" t="s">
        <v>108</v>
      </c>
      <c r="C194" s="21" t="s">
        <v>125</v>
      </c>
      <c r="D194" s="21" t="s">
        <v>95</v>
      </c>
      <c r="E194" s="21" t="s">
        <v>122</v>
      </c>
      <c r="F194" s="21" t="s">
        <v>97</v>
      </c>
      <c r="G194" s="22" t="n">
        <v>390000000</v>
      </c>
      <c r="H194" s="22" t="n">
        <v>100000000</v>
      </c>
      <c r="I194" s="22" t="n">
        <v>0</v>
      </c>
      <c r="J194" s="0" t="n">
        <v>2020</v>
      </c>
      <c r="K194" s="23" t="n">
        <v>43831</v>
      </c>
      <c r="L194" s="23" t="n">
        <v>43831</v>
      </c>
      <c r="M194" s="23" t="n">
        <v>43831</v>
      </c>
      <c r="N194" s="23" t="n">
        <v>44196</v>
      </c>
      <c r="O194" s="24" t="s">
        <v>98</v>
      </c>
      <c r="P194" s="24" t="s">
        <v>106</v>
      </c>
      <c r="Q194" s="22" t="s">
        <v>99</v>
      </c>
      <c r="R194" s="24" t="s">
        <v>98</v>
      </c>
      <c r="S194" s="24" t="s">
        <v>98</v>
      </c>
      <c r="T194" s="24" t="s">
        <v>98</v>
      </c>
      <c r="U194" s="24" t="s">
        <v>98</v>
      </c>
      <c r="V194" s="24" t="s">
        <v>98</v>
      </c>
      <c r="W194" s="24" t="s">
        <v>98</v>
      </c>
      <c r="X194" s="24" t="s">
        <v>98</v>
      </c>
      <c r="Y194" s="22" t="n">
        <v>500000</v>
      </c>
      <c r="Z194" s="23" t="n">
        <f aca="false">DATE(YEAR(M194)+1,MONTH(M194),DAY(M194))</f>
        <v>44197</v>
      </c>
      <c r="AA194" s="25" t="n">
        <f aca="false">IF(N194&lt;=Z194, VLOOKUP(DATEDIF(M194,N194,"m"),Parameters!$L$2:$M$6,2,1), 0)</f>
        <v>1</v>
      </c>
      <c r="AB194" s="0" t="n">
        <f aca="false">IF(D194="Trong nước", DATEDIF(DATE(YEAR(K194),MONTH(K194),1),DATE(YEAR(L194),MONTH(L194),1),"m"), DATEDIF(DATE(J194,1,1),DATE(YEAR(L194),MONTH(L194),1),"m"))</f>
        <v>0</v>
      </c>
      <c r="AC194" s="0" t="str">
        <f aca="false">VLOOKUP(AB194,Parameters!$A$2:$B$6,2,1)</f>
        <v>&lt;6</v>
      </c>
      <c r="AD194" s="26" t="n">
        <v>1</v>
      </c>
      <c r="AE194" s="27" t="n">
        <f aca="false">IF(G194&lt;=$AE$2,INDEX('Bieu phi VCX'!$D$8:$H$33,MATCH(C194,'Bieu phi VCX'!$A$8:$A$33,0),MATCH(AC194,'Bieu phi VCX'!$D$7:$H$7,)),INDEX('Bieu phi VCX'!$I$8:$M$33,MATCH(C194,'Bieu phi VCX'!$A$8:$A$33,0),MATCH(AC194,'Bieu phi VCX'!$I$7:$M$7,)))</f>
        <v>0.025</v>
      </c>
      <c r="AF194" s="27" t="n">
        <f aca="false">IF(O194="Y",$AF$2,0)</f>
        <v>0</v>
      </c>
      <c r="AG194" s="27" t="n">
        <f aca="false">IF(P194="Y", INDEX('Bieu phi VCX'!$P$8:$T$31,MATCH(C194,'Bieu phi VCX'!$A$8:$A$33,0),MATCH(AC194,'Bieu phi VCX'!$P$7:$T$7,0)), 0)</f>
        <v>0</v>
      </c>
      <c r="AH194" s="22" t="n">
        <f aca="false">VLOOKUP(Q194,Parameters!$F$2:$G$5,2,0)</f>
        <v>0</v>
      </c>
      <c r="AI194" s="27" t="n">
        <f aca="false">IF(R194="Y", INDEX('Bieu phi VCX'!$V$8:$Z$31,MATCH(C194,'Bieu phi VCX'!$A$8:$A$33,0),MATCH(AC194,'Bieu phi VCX'!$V$7:$Z$7,0)),0)</f>
        <v>0</v>
      </c>
      <c r="AJ194" s="27" t="n">
        <f aca="false">IF(S194="Y",INDEX('Bieu phi VCX'!$AG$8:$AI$31,MATCH(C194,'Bieu phi VCX'!$A$8:$A$33,0),MATCH(VLOOKUP(I194,Parameters!$I$2:$J$4,2),'Bieu phi VCX'!$AG$7:$AI$7,0))-AE194, 0)</f>
        <v>0</v>
      </c>
      <c r="AK194" s="0" t="n">
        <f aca="false">IF(T194="Y",$AK$2,1)</f>
        <v>1</v>
      </c>
      <c r="AL194" s="27" t="n">
        <f aca="false">IF(U194="Y", INDEX('Bieu phi VCX'!$AB$8:$AB$33,MATCH(C194,'Bieu phi VCX'!$A$8:$A$33,0),0),0)</f>
        <v>0</v>
      </c>
      <c r="AM194" s="27" t="n">
        <f aca="false">IF(V194="Y",IF(AB194&lt;120,IF(OR(C194='Bieu phi VCX'!$A$24,C194='Bieu phi VCX'!$A$25,C194='Bieu phi VCX'!$A$27),0.2%,IF(OR(AND(OR(E194="SEDAN",E194="HATCHBACK"),G194&gt;$AM$2),AND(OR(E194="SEDAN",E194="HATCHBACK"),F194="GERMANY")),INDEX('Bieu phi VCX'!$AC$8:$AC$33,MATCH(C194,'Bieu phi VCX'!$A$8:$A$33,0),0),INDEX('Bieu phi VCX'!$AD$8:$AD$33,MATCH(C194,'Bieu phi VCX'!$A$8:$A$33,0),0))),"NA"),0)</f>
        <v>0</v>
      </c>
      <c r="AN194" s="28" t="n">
        <f aca="false">IF(X194="Y",$AN$2,0)</f>
        <v>0</v>
      </c>
      <c r="AO194" s="29" t="n">
        <f aca="false">IF(W194="Y",IF(N194-M194&gt;$AO$2,1.5%*15/365,1.5%*(N194-M194)/365),0)</f>
        <v>0</v>
      </c>
      <c r="AP194" s="30" t="n">
        <f aca="false">IF(N194&lt;=Z194,VLOOKUP(DATEDIF(M194,N194,"m"),Parameters!$L$2:$M$6,2,1),(DATEDIF(M194,N194,"m")+1)/12)</f>
        <v>1</v>
      </c>
      <c r="AQ194" s="31" t="n">
        <f aca="false">(AK194*(SUM(AE194,AF194,AG194,AI194,AJ194,AL194,AM194,AN194)*H194+AH194)+AO194*H194)*AP194</f>
        <v>2500000</v>
      </c>
    </row>
    <row r="195" customFormat="false" ht="15" hidden="false" customHeight="false" outlineLevel="0" collapsed="false">
      <c r="A195" s="20"/>
      <c r="B195" s="20" t="s">
        <v>109</v>
      </c>
      <c r="C195" s="21" t="s">
        <v>125</v>
      </c>
      <c r="D195" s="21" t="s">
        <v>95</v>
      </c>
      <c r="E195" s="21" t="s">
        <v>122</v>
      </c>
      <c r="F195" s="21" t="s">
        <v>97</v>
      </c>
      <c r="G195" s="22" t="n">
        <v>390000000</v>
      </c>
      <c r="H195" s="22" t="n">
        <v>100000000</v>
      </c>
      <c r="I195" s="22" t="n">
        <v>0</v>
      </c>
      <c r="J195" s="0" t="n">
        <v>2020</v>
      </c>
      <c r="K195" s="23" t="n">
        <v>43831</v>
      </c>
      <c r="L195" s="23" t="n">
        <v>43831</v>
      </c>
      <c r="M195" s="23" t="n">
        <v>43831</v>
      </c>
      <c r="N195" s="23" t="n">
        <v>44196</v>
      </c>
      <c r="O195" s="24" t="s">
        <v>98</v>
      </c>
      <c r="P195" s="24" t="s">
        <v>98</v>
      </c>
      <c r="Q195" s="22" t="n">
        <v>9000000</v>
      </c>
      <c r="R195" s="24" t="s">
        <v>98</v>
      </c>
      <c r="S195" s="24" t="s">
        <v>98</v>
      </c>
      <c r="T195" s="24" t="s">
        <v>98</v>
      </c>
      <c r="U195" s="24" t="s">
        <v>98</v>
      </c>
      <c r="V195" s="24" t="s">
        <v>98</v>
      </c>
      <c r="W195" s="24" t="s">
        <v>98</v>
      </c>
      <c r="X195" s="24" t="s">
        <v>98</v>
      </c>
      <c r="Y195" s="22" t="n">
        <v>500000</v>
      </c>
      <c r="Z195" s="23" t="n">
        <f aca="false">DATE(YEAR(M195)+1,MONTH(M195),DAY(M195))</f>
        <v>44197</v>
      </c>
      <c r="AA195" s="25" t="n">
        <f aca="false">IF(N195&lt;=Z195, VLOOKUP(DATEDIF(M195,N195,"m"),Parameters!$L$2:$M$6,2,1), 0)</f>
        <v>1</v>
      </c>
      <c r="AB195" s="0" t="n">
        <f aca="false">IF(D195="Trong nước", DATEDIF(DATE(YEAR(K195),MONTH(K195),1),DATE(YEAR(L195),MONTH(L195),1),"m"), DATEDIF(DATE(J195,1,1),DATE(YEAR(L195),MONTH(L195),1),"m"))</f>
        <v>0</v>
      </c>
      <c r="AC195" s="0" t="str">
        <f aca="false">VLOOKUP(AB195,Parameters!$A$2:$B$6,2,1)</f>
        <v>&lt;6</v>
      </c>
      <c r="AD195" s="26" t="n">
        <v>1</v>
      </c>
      <c r="AE195" s="27" t="n">
        <f aca="false">IF(G195&lt;=$AE$2,INDEX('Bieu phi VCX'!$D$8:$H$33,MATCH(C195,'Bieu phi VCX'!$A$8:$A$33,0),MATCH(AC195,'Bieu phi VCX'!$D$7:$H$7,)),INDEX('Bieu phi VCX'!$I$8:$M$33,MATCH(C195,'Bieu phi VCX'!$A$8:$A$33,0),MATCH(AC195,'Bieu phi VCX'!$I$7:$M$7,)))</f>
        <v>0.025</v>
      </c>
      <c r="AF195" s="27" t="n">
        <f aca="false">IF(O195="Y",$AF$2,0)</f>
        <v>0</v>
      </c>
      <c r="AG195" s="27" t="n">
        <f aca="false">IF(P195="Y", INDEX('Bieu phi VCX'!$P$8:$T$31,MATCH(C195,'Bieu phi VCX'!$A$8:$A$33,0),MATCH(AC195,'Bieu phi VCX'!$P$7:$T$7,0)), 0)</f>
        <v>0</v>
      </c>
      <c r="AH195" s="22" t="n">
        <f aca="false">VLOOKUP(Q195,Parameters!$F$2:$G$5,2,0)</f>
        <v>1400000</v>
      </c>
      <c r="AI195" s="27" t="n">
        <f aca="false">IF(R195="Y", INDEX('Bieu phi VCX'!$V$8:$Z$31,MATCH(C195,'Bieu phi VCX'!$A$8:$A$33,0),MATCH(AC195,'Bieu phi VCX'!$V$7:$Z$7,0)),0)</f>
        <v>0</v>
      </c>
      <c r="AJ195" s="27" t="n">
        <f aca="false">IF(S195="Y",INDEX('Bieu phi VCX'!$AG$8:$AI$31,MATCH(C195,'Bieu phi VCX'!$A$8:$A$33,0),MATCH(VLOOKUP(I195,Parameters!$I$2:$J$4,2),'Bieu phi VCX'!$AG$7:$AI$7,0))-AE195, 0)</f>
        <v>0</v>
      </c>
      <c r="AK195" s="0" t="n">
        <f aca="false">IF(T195="Y",$AK$2,1)</f>
        <v>1</v>
      </c>
      <c r="AL195" s="27" t="n">
        <f aca="false">IF(U195="Y", INDEX('Bieu phi VCX'!$AB$8:$AB$33,MATCH(C195,'Bieu phi VCX'!$A$8:$A$33,0),0),0)</f>
        <v>0</v>
      </c>
      <c r="AM195" s="27" t="n">
        <f aca="false">IF(V195="Y",IF(AB195&lt;120,IF(OR(C195='Bieu phi VCX'!$A$24,C195='Bieu phi VCX'!$A$25,C195='Bieu phi VCX'!$A$27),0.2%,IF(OR(AND(OR(E195="SEDAN",E195="HATCHBACK"),G195&gt;$AM$2),AND(OR(E195="SEDAN",E195="HATCHBACK"),F195="GERMANY")),INDEX('Bieu phi VCX'!$AC$8:$AC$33,MATCH(C195,'Bieu phi VCX'!$A$8:$A$33,0),0),INDEX('Bieu phi VCX'!$AD$8:$AD$33,MATCH(C195,'Bieu phi VCX'!$A$8:$A$33,0),0))),"NA"),0)</f>
        <v>0</v>
      </c>
      <c r="AN195" s="28" t="n">
        <f aca="false">IF(X195="Y",$AN$2,0)</f>
        <v>0</v>
      </c>
      <c r="AO195" s="29" t="n">
        <f aca="false">IF(W195="Y",IF(N195-M195&gt;$AO$2,1.5%*15/365,1.5%*(N195-M195)/365),0)</f>
        <v>0</v>
      </c>
      <c r="AP195" s="30" t="n">
        <f aca="false">IF(N195&lt;=Z195,VLOOKUP(DATEDIF(M195,N195,"m"),Parameters!$L$2:$M$6,2,1),(DATEDIF(M195,N195,"m")+1)/12)</f>
        <v>1</v>
      </c>
      <c r="AQ195" s="31" t="n">
        <f aca="false">(AK195*(SUM(AE195,AF195,AG195,AI195,AJ195,AL195,AM195,AN195)*H195+AH195)+AO195*H195)*AP195</f>
        <v>3900000</v>
      </c>
    </row>
    <row r="196" customFormat="false" ht="15" hidden="false" customHeight="false" outlineLevel="0" collapsed="false">
      <c r="A196" s="20"/>
      <c r="B196" s="20" t="s">
        <v>110</v>
      </c>
      <c r="C196" s="21" t="s">
        <v>125</v>
      </c>
      <c r="D196" s="21" t="s">
        <v>95</v>
      </c>
      <c r="E196" s="21" t="s">
        <v>122</v>
      </c>
      <c r="F196" s="21" t="s">
        <v>97</v>
      </c>
      <c r="G196" s="22" t="n">
        <v>390000000</v>
      </c>
      <c r="H196" s="22" t="n">
        <v>100000000</v>
      </c>
      <c r="I196" s="22" t="n">
        <v>0</v>
      </c>
      <c r="J196" s="0" t="n">
        <v>2020</v>
      </c>
      <c r="K196" s="23" t="n">
        <v>43831</v>
      </c>
      <c r="L196" s="23" t="n">
        <v>43831</v>
      </c>
      <c r="M196" s="23" t="n">
        <v>43831</v>
      </c>
      <c r="N196" s="23" t="n">
        <v>44196</v>
      </c>
      <c r="O196" s="24" t="s">
        <v>98</v>
      </c>
      <c r="P196" s="24" t="s">
        <v>98</v>
      </c>
      <c r="Q196" s="22" t="s">
        <v>99</v>
      </c>
      <c r="R196" s="24" t="s">
        <v>106</v>
      </c>
      <c r="S196" s="24" t="s">
        <v>98</v>
      </c>
      <c r="T196" s="24" t="s">
        <v>98</v>
      </c>
      <c r="U196" s="24" t="s">
        <v>98</v>
      </c>
      <c r="V196" s="24" t="s">
        <v>98</v>
      </c>
      <c r="W196" s="24" t="s">
        <v>98</v>
      </c>
      <c r="X196" s="24" t="s">
        <v>98</v>
      </c>
      <c r="Y196" s="22" t="n">
        <v>500000</v>
      </c>
      <c r="Z196" s="23" t="n">
        <f aca="false">DATE(YEAR(M196)+1,MONTH(M196),DAY(M196))</f>
        <v>44197</v>
      </c>
      <c r="AA196" s="25" t="n">
        <f aca="false">IF(N196&lt;=Z196, VLOOKUP(DATEDIF(M196,N196,"m"),Parameters!$L$2:$M$6,2,1), 0)</f>
        <v>1</v>
      </c>
      <c r="AB196" s="0" t="n">
        <f aca="false">IF(D196="Trong nước", DATEDIF(DATE(YEAR(K196),MONTH(K196),1),DATE(YEAR(L196),MONTH(L196),1),"m"), DATEDIF(DATE(J196,1,1),DATE(YEAR(L196),MONTH(L196),1),"m"))</f>
        <v>0</v>
      </c>
      <c r="AC196" s="0" t="str">
        <f aca="false">VLOOKUP(AB196,Parameters!$A$2:$B$6,2,1)</f>
        <v>&lt;6</v>
      </c>
      <c r="AD196" s="26" t="n">
        <v>1</v>
      </c>
      <c r="AE196" s="27" t="n">
        <f aca="false">IF(G196&lt;=$AE$2,INDEX('Bieu phi VCX'!$D$8:$H$33,MATCH(C196,'Bieu phi VCX'!$A$8:$A$33,0),MATCH(AC196,'Bieu phi VCX'!$D$7:$H$7,)),INDEX('Bieu phi VCX'!$I$8:$M$33,MATCH(C196,'Bieu phi VCX'!$A$8:$A$33,0),MATCH(AC196,'Bieu phi VCX'!$I$7:$M$7,)))</f>
        <v>0.025</v>
      </c>
      <c r="AF196" s="27" t="n">
        <f aca="false">IF(O196="Y",$AF$2,0)</f>
        <v>0</v>
      </c>
      <c r="AG196" s="27" t="n">
        <f aca="false">IF(P196="Y", INDEX('Bieu phi VCX'!$P$8:$T$31,MATCH(C196,'Bieu phi VCX'!$A$8:$A$33,0),MATCH(AC196,'Bieu phi VCX'!$P$7:$T$7,0)), 0)</f>
        <v>0</v>
      </c>
      <c r="AH196" s="22" t="n">
        <f aca="false">VLOOKUP(Q196,Parameters!$F$2:$G$5,2,0)</f>
        <v>0</v>
      </c>
      <c r="AI196" s="27" t="n">
        <f aca="false">IF(R196="Y", INDEX('Bieu phi VCX'!$V$8:$Z$31,MATCH(C196,'Bieu phi VCX'!$A$8:$A$33,0),MATCH(AC196,'Bieu phi VCX'!$V$7:$Z$7,0)),0)</f>
        <v>0.001</v>
      </c>
      <c r="AJ196" s="27" t="n">
        <f aca="false">IF(S196="Y",INDEX('Bieu phi VCX'!$AG$8:$AI$31,MATCH(C196,'Bieu phi VCX'!$A$8:$A$33,0),MATCH(VLOOKUP(I196,Parameters!$I$2:$J$4,2),'Bieu phi VCX'!$AG$7:$AI$7,0))-AE196, 0)</f>
        <v>0</v>
      </c>
      <c r="AK196" s="0" t="n">
        <f aca="false">IF(T196="Y",$AK$2,1)</f>
        <v>1</v>
      </c>
      <c r="AL196" s="27" t="n">
        <f aca="false">IF(U196="Y", INDEX('Bieu phi VCX'!$AB$8:$AB$33,MATCH(C196,'Bieu phi VCX'!$A$8:$A$33,0),0),0)</f>
        <v>0</v>
      </c>
      <c r="AM196" s="27" t="n">
        <f aca="false">IF(V196="Y",IF(AB196&lt;120,IF(OR(C196='Bieu phi VCX'!$A$24,C196='Bieu phi VCX'!$A$25,C196='Bieu phi VCX'!$A$27),0.2%,IF(OR(AND(OR(E196="SEDAN",E196="HATCHBACK"),G196&gt;$AM$2),AND(OR(E196="SEDAN",E196="HATCHBACK"),F196="GERMANY")),INDEX('Bieu phi VCX'!$AC$8:$AC$33,MATCH(C196,'Bieu phi VCX'!$A$8:$A$33,0),0),INDEX('Bieu phi VCX'!$AD$8:$AD$33,MATCH(C196,'Bieu phi VCX'!$A$8:$A$33,0),0))),"NA"),0)</f>
        <v>0</v>
      </c>
      <c r="AN196" s="28" t="n">
        <f aca="false">IF(X196="Y",$AN$2,0)</f>
        <v>0</v>
      </c>
      <c r="AO196" s="29" t="n">
        <f aca="false">IF(W196="Y",IF(N196-M196&gt;$AO$2,1.5%*15/365,1.5%*(N196-M196)/365),0)</f>
        <v>0</v>
      </c>
      <c r="AP196" s="30" t="n">
        <f aca="false">IF(N196&lt;=Z196,VLOOKUP(DATEDIF(M196,N196,"m"),Parameters!$L$2:$M$6,2,1),(DATEDIF(M196,N196,"m")+1)/12)</f>
        <v>1</v>
      </c>
      <c r="AQ196" s="31" t="n">
        <f aca="false">(AK196*(SUM(AE196,AF196,AG196,AI196,AJ196,AL196,AM196,AN196)*H196+AH196)+AO196*H196)*AP196</f>
        <v>2600000</v>
      </c>
    </row>
    <row r="197" customFormat="false" ht="15" hidden="false" customHeight="false" outlineLevel="0" collapsed="false">
      <c r="A197" s="20"/>
      <c r="B197" s="20" t="s">
        <v>111</v>
      </c>
      <c r="C197" s="21" t="s">
        <v>125</v>
      </c>
      <c r="D197" s="21" t="s">
        <v>95</v>
      </c>
      <c r="E197" s="21" t="s">
        <v>122</v>
      </c>
      <c r="F197" s="21" t="s">
        <v>97</v>
      </c>
      <c r="G197" s="22" t="n">
        <v>390000000</v>
      </c>
      <c r="H197" s="22" t="n">
        <v>100000000</v>
      </c>
      <c r="I197" s="22" t="n">
        <v>0</v>
      </c>
      <c r="J197" s="0" t="n">
        <v>2020</v>
      </c>
      <c r="K197" s="23" t="n">
        <v>43831</v>
      </c>
      <c r="L197" s="23" t="n">
        <v>43831</v>
      </c>
      <c r="M197" s="23" t="n">
        <v>43831</v>
      </c>
      <c r="N197" s="23" t="n">
        <v>44196</v>
      </c>
      <c r="O197" s="24" t="s">
        <v>98</v>
      </c>
      <c r="P197" s="24" t="s">
        <v>98</v>
      </c>
      <c r="Q197" s="22" t="s">
        <v>99</v>
      </c>
      <c r="R197" s="24" t="s">
        <v>98</v>
      </c>
      <c r="S197" s="24" t="s">
        <v>106</v>
      </c>
      <c r="T197" s="24" t="s">
        <v>98</v>
      </c>
      <c r="U197" s="24" t="s">
        <v>98</v>
      </c>
      <c r="V197" s="24" t="s">
        <v>98</v>
      </c>
      <c r="W197" s="24" t="s">
        <v>98</v>
      </c>
      <c r="X197" s="24" t="s">
        <v>98</v>
      </c>
      <c r="Y197" s="22" t="n">
        <v>500000</v>
      </c>
      <c r="Z197" s="23" t="n">
        <f aca="false">DATE(YEAR(M197)+1,MONTH(M197),DAY(M197))</f>
        <v>44197</v>
      </c>
      <c r="AA197" s="25" t="n">
        <f aca="false">IF(N197&lt;=Z197, VLOOKUP(DATEDIF(M197,N197,"m"),Parameters!$L$2:$M$6,2,1), 0)</f>
        <v>1</v>
      </c>
      <c r="AB197" s="0" t="n">
        <f aca="false">IF(D197="Trong nước", DATEDIF(DATE(YEAR(K197),MONTH(K197),1),DATE(YEAR(L197),MONTH(L197),1),"m"), DATEDIF(DATE(J197,1,1),DATE(YEAR(L197),MONTH(L197),1),"m"))</f>
        <v>0</v>
      </c>
      <c r="AC197" s="0" t="str">
        <f aca="false">VLOOKUP(AB197,Parameters!$A$2:$B$6,2,1)</f>
        <v>&lt;6</v>
      </c>
      <c r="AD197" s="26" t="n">
        <v>1</v>
      </c>
      <c r="AE197" s="27" t="n">
        <f aca="false">IF(G197&lt;=$AE$2,INDEX('Bieu phi VCX'!$D$8:$H$33,MATCH(C197,'Bieu phi VCX'!$A$8:$A$33,0),MATCH(AC197,'Bieu phi VCX'!$D$7:$H$7,)),INDEX('Bieu phi VCX'!$I$8:$M$33,MATCH(C197,'Bieu phi VCX'!$A$8:$A$33,0),MATCH(AC197,'Bieu phi VCX'!$I$7:$M$7,)))</f>
        <v>0.025</v>
      </c>
      <c r="AF197" s="27" t="n">
        <f aca="false">IF(O197="Y",$AF$2,0)</f>
        <v>0</v>
      </c>
      <c r="AG197" s="27" t="n">
        <f aca="false">IF(P197="Y", INDEX('Bieu phi VCX'!$P$8:$T$31,MATCH(C197,'Bieu phi VCX'!$A$8:$A$33,0),MATCH(AC197,'Bieu phi VCX'!$P$7:$T$7,0)), 0)</f>
        <v>0</v>
      </c>
      <c r="AH197" s="22" t="n">
        <f aca="false">VLOOKUP(Q197,Parameters!$F$2:$G$5,2,0)</f>
        <v>0</v>
      </c>
      <c r="AI197" s="27" t="n">
        <f aca="false">IF(R197="Y", INDEX('Bieu phi VCX'!$V$8:$Z$31,MATCH(C197,'Bieu phi VCX'!$A$8:$A$33,0),MATCH(AC197,'Bieu phi VCX'!$V$7:$Z$7,0)),0)</f>
        <v>0</v>
      </c>
      <c r="AJ197" s="27" t="n">
        <f aca="false">IF(S197="Y",INDEX('Bieu phi VCX'!$AG$8:$AI$31,MATCH(C197,'Bieu phi VCX'!$A$8:$A$33,0),MATCH(VLOOKUP(I197,Parameters!$I$2:$J$4,2),'Bieu phi VCX'!$AG$7:$AI$7,0))-AE197, 0)</f>
        <v>0.025</v>
      </c>
      <c r="AK197" s="0" t="n">
        <f aca="false">IF(T197="Y",$AK$2,1)</f>
        <v>1</v>
      </c>
      <c r="AL197" s="27" t="n">
        <f aca="false">IF(U197="Y", INDEX('Bieu phi VCX'!$AB$8:$AB$33,MATCH(C197,'Bieu phi VCX'!$A$8:$A$33,0),0),0)</f>
        <v>0</v>
      </c>
      <c r="AM197" s="27" t="n">
        <f aca="false">IF(V197="Y",IF(AB197&lt;120,IF(OR(C197='Bieu phi VCX'!$A$24,C197='Bieu phi VCX'!$A$25,C197='Bieu phi VCX'!$A$27),0.2%,IF(OR(AND(OR(E197="SEDAN",E197="HATCHBACK"),G197&gt;$AM$2),AND(OR(E197="SEDAN",E197="HATCHBACK"),F197="GERMANY")),INDEX('Bieu phi VCX'!$AC$8:$AC$33,MATCH(C197,'Bieu phi VCX'!$A$8:$A$33,0),0),INDEX('Bieu phi VCX'!$AD$8:$AD$33,MATCH(C197,'Bieu phi VCX'!$A$8:$A$33,0),0))),"NA"),0)</f>
        <v>0</v>
      </c>
      <c r="AN197" s="28" t="n">
        <f aca="false">IF(X197="Y",$AN$2,0)</f>
        <v>0</v>
      </c>
      <c r="AO197" s="29" t="n">
        <f aca="false">IF(W197="Y",IF(N197-M197&gt;$AO$2,1.5%*15/365,1.5%*(N197-M197)/365),0)</f>
        <v>0</v>
      </c>
      <c r="AP197" s="30" t="n">
        <f aca="false">IF(N197&lt;=Z197,VLOOKUP(DATEDIF(M197,N197,"m"),Parameters!$L$2:$M$6,2,1),(DATEDIF(M197,N197,"m")+1)/12)</f>
        <v>1</v>
      </c>
      <c r="AQ197" s="31" t="n">
        <f aca="false">(AK197*(SUM(AE197,AF197,AG197,AI197,AJ197,AL197,AM197,AN197)*H197+AH197)+AO197*H197)*AP197</f>
        <v>5000000</v>
      </c>
    </row>
    <row r="198" customFormat="false" ht="15" hidden="false" customHeight="false" outlineLevel="0" collapsed="false">
      <c r="A198" s="20"/>
      <c r="B198" s="20" t="s">
        <v>112</v>
      </c>
      <c r="C198" s="21" t="s">
        <v>125</v>
      </c>
      <c r="D198" s="21" t="s">
        <v>95</v>
      </c>
      <c r="E198" s="21" t="s">
        <v>122</v>
      </c>
      <c r="F198" s="21" t="s">
        <v>97</v>
      </c>
      <c r="G198" s="22" t="n">
        <v>390000000</v>
      </c>
      <c r="H198" s="22" t="n">
        <v>100000000</v>
      </c>
      <c r="I198" s="22" t="n">
        <v>0</v>
      </c>
      <c r="J198" s="0" t="n">
        <v>2020</v>
      </c>
      <c r="K198" s="23" t="n">
        <v>43831</v>
      </c>
      <c r="L198" s="23" t="n">
        <v>43831</v>
      </c>
      <c r="M198" s="23" t="n">
        <v>43831</v>
      </c>
      <c r="N198" s="23" t="n">
        <v>44196</v>
      </c>
      <c r="O198" s="24" t="s">
        <v>98</v>
      </c>
      <c r="P198" s="24" t="s">
        <v>98</v>
      </c>
      <c r="Q198" s="22" t="s">
        <v>99</v>
      </c>
      <c r="R198" s="24" t="s">
        <v>98</v>
      </c>
      <c r="S198" s="24" t="s">
        <v>98</v>
      </c>
      <c r="T198" s="24" t="s">
        <v>106</v>
      </c>
      <c r="U198" s="24" t="s">
        <v>98</v>
      </c>
      <c r="V198" s="24" t="s">
        <v>98</v>
      </c>
      <c r="W198" s="24" t="s">
        <v>98</v>
      </c>
      <c r="X198" s="24" t="s">
        <v>98</v>
      </c>
      <c r="Y198" s="22" t="n">
        <v>500000</v>
      </c>
      <c r="Z198" s="23" t="n">
        <f aca="false">DATE(YEAR(M198)+1,MONTH(M198),DAY(M198))</f>
        <v>44197</v>
      </c>
      <c r="AA198" s="25" t="n">
        <f aca="false">IF(N198&lt;=Z198, VLOOKUP(DATEDIF(M198,N198,"m"),Parameters!$L$2:$M$6,2,1), 0)</f>
        <v>1</v>
      </c>
      <c r="AB198" s="0" t="n">
        <f aca="false">IF(D198="Trong nước", DATEDIF(DATE(YEAR(K198),MONTH(K198),1),DATE(YEAR(L198),MONTH(L198),1),"m"), DATEDIF(DATE(J198,1,1),DATE(YEAR(L198),MONTH(L198),1),"m"))</f>
        <v>0</v>
      </c>
      <c r="AC198" s="0" t="str">
        <f aca="false">VLOOKUP(AB198,Parameters!$A$2:$B$6,2,1)</f>
        <v>&lt;6</v>
      </c>
      <c r="AD198" s="26" t="n">
        <v>1</v>
      </c>
      <c r="AE198" s="27" t="n">
        <f aca="false">IF(G198&lt;=$AE$2,INDEX('Bieu phi VCX'!$D$8:$H$33,MATCH(C198,'Bieu phi VCX'!$A$8:$A$33,0),MATCH(AC198,'Bieu phi VCX'!$D$7:$H$7,)),INDEX('Bieu phi VCX'!$I$8:$M$33,MATCH(C198,'Bieu phi VCX'!$A$8:$A$33,0),MATCH(AC198,'Bieu phi VCX'!$I$7:$M$7,)))</f>
        <v>0.025</v>
      </c>
      <c r="AF198" s="27" t="n">
        <f aca="false">IF(O198="Y",$AF$2,0)</f>
        <v>0</v>
      </c>
      <c r="AG198" s="27" t="n">
        <f aca="false">IF(P198="Y", INDEX('Bieu phi VCX'!$P$8:$T$31,MATCH(C198,'Bieu phi VCX'!$A$8:$A$33,0),MATCH(AC198,'Bieu phi VCX'!$P$7:$T$7,0)), 0)</f>
        <v>0</v>
      </c>
      <c r="AH198" s="22" t="n">
        <f aca="false">VLOOKUP(Q198,Parameters!$F$2:$G$5,2,0)</f>
        <v>0</v>
      </c>
      <c r="AI198" s="27" t="n">
        <f aca="false">IF(R198="Y", INDEX('Bieu phi VCX'!$V$8:$Z$31,MATCH(C198,'Bieu phi VCX'!$A$8:$A$33,0),MATCH(AC198,'Bieu phi VCX'!$V$7:$Z$7,0)),0)</f>
        <v>0</v>
      </c>
      <c r="AJ198" s="27" t="n">
        <f aca="false">IF(S198="Y",INDEX('Bieu phi VCX'!$AG$8:$AI$31,MATCH(C198,'Bieu phi VCX'!$A$8:$A$33,0),MATCH(VLOOKUP(I198,Parameters!$I$2:$J$4,2),'Bieu phi VCX'!$AG$7:$AI$7,0))-AE198, 0)</f>
        <v>0</v>
      </c>
      <c r="AK198" s="0" t="n">
        <f aca="false">IF(T198="Y",$AK$2,1)</f>
        <v>1.5</v>
      </c>
      <c r="AL198" s="27" t="n">
        <f aca="false">IF(U198="Y", INDEX('Bieu phi VCX'!$AB$8:$AB$33,MATCH(C198,'Bieu phi VCX'!$A$8:$A$33,0),0),0)</f>
        <v>0</v>
      </c>
      <c r="AM198" s="27" t="n">
        <f aca="false">IF(V198="Y",IF(AB198&lt;120,IF(OR(C198='Bieu phi VCX'!$A$24,C198='Bieu phi VCX'!$A$25,C198='Bieu phi VCX'!$A$27),0.2%,IF(OR(AND(OR(E198="SEDAN",E198="HATCHBACK"),G198&gt;$AM$2),AND(OR(E198="SEDAN",E198="HATCHBACK"),F198="GERMANY")),INDEX('Bieu phi VCX'!$AC$8:$AC$33,MATCH(C198,'Bieu phi VCX'!$A$8:$A$33,0),0),INDEX('Bieu phi VCX'!$AD$8:$AD$33,MATCH(C198,'Bieu phi VCX'!$A$8:$A$33,0),0))),"NA"),0)</f>
        <v>0</v>
      </c>
      <c r="AN198" s="28" t="n">
        <f aca="false">IF(X198="Y",$AN$2,0)</f>
        <v>0</v>
      </c>
      <c r="AO198" s="29" t="n">
        <f aca="false">IF(W198="Y",IF(N198-M198&gt;$AO$2,1.5%*15/365,1.5%*(N198-M198)/365),0)</f>
        <v>0</v>
      </c>
      <c r="AP198" s="30" t="n">
        <f aca="false">IF(N198&lt;=Z198,VLOOKUP(DATEDIF(M198,N198,"m"),Parameters!$L$2:$M$6,2,1),(DATEDIF(M198,N198,"m")+1)/12)</f>
        <v>1</v>
      </c>
      <c r="AQ198" s="31" t="n">
        <f aca="false">(AK198*(SUM(AE198,AF198,AG198,AI198,AJ198,AL198,AM198,AN198)*H198+AH198)+AO198*H198)*AP198</f>
        <v>3750000</v>
      </c>
    </row>
    <row r="199" customFormat="false" ht="15" hidden="false" customHeight="false" outlineLevel="0" collapsed="false">
      <c r="A199" s="20"/>
      <c r="B199" s="20" t="s">
        <v>113</v>
      </c>
      <c r="C199" s="21" t="s">
        <v>125</v>
      </c>
      <c r="D199" s="21" t="s">
        <v>95</v>
      </c>
      <c r="E199" s="21" t="s">
        <v>122</v>
      </c>
      <c r="F199" s="21" t="s">
        <v>97</v>
      </c>
      <c r="G199" s="22" t="n">
        <v>390000000</v>
      </c>
      <c r="H199" s="22" t="n">
        <v>100000000</v>
      </c>
      <c r="I199" s="22" t="n">
        <v>0</v>
      </c>
      <c r="J199" s="0" t="n">
        <v>2020</v>
      </c>
      <c r="K199" s="23" t="n">
        <v>43831</v>
      </c>
      <c r="L199" s="23" t="n">
        <v>43831</v>
      </c>
      <c r="M199" s="23" t="n">
        <v>43831</v>
      </c>
      <c r="N199" s="23" t="n">
        <v>44196</v>
      </c>
      <c r="O199" s="24" t="s">
        <v>98</v>
      </c>
      <c r="P199" s="24" t="s">
        <v>98</v>
      </c>
      <c r="Q199" s="22" t="s">
        <v>99</v>
      </c>
      <c r="R199" s="24" t="s">
        <v>98</v>
      </c>
      <c r="S199" s="24" t="s">
        <v>98</v>
      </c>
      <c r="T199" s="24" t="s">
        <v>98</v>
      </c>
      <c r="U199" s="24" t="s">
        <v>106</v>
      </c>
      <c r="V199" s="24" t="s">
        <v>98</v>
      </c>
      <c r="W199" s="24" t="s">
        <v>98</v>
      </c>
      <c r="X199" s="24" t="s">
        <v>98</v>
      </c>
      <c r="Y199" s="22" t="n">
        <v>500000</v>
      </c>
      <c r="Z199" s="23" t="n">
        <f aca="false">DATE(YEAR(M199)+1,MONTH(M199),DAY(M199))</f>
        <v>44197</v>
      </c>
      <c r="AA199" s="25" t="n">
        <f aca="false">IF(N199&lt;=Z199, VLOOKUP(DATEDIF(M199,N199,"m"),Parameters!$L$2:$M$6,2,1), 0)</f>
        <v>1</v>
      </c>
      <c r="AB199" s="0" t="n">
        <f aca="false">IF(D199="Trong nước", DATEDIF(DATE(YEAR(K199),MONTH(K199),1),DATE(YEAR(L199),MONTH(L199),1),"m"), DATEDIF(DATE(J199,1,1),DATE(YEAR(L199),MONTH(L199),1),"m"))</f>
        <v>0</v>
      </c>
      <c r="AC199" s="0" t="str">
        <f aca="false">VLOOKUP(AB199,Parameters!$A$2:$B$6,2,1)</f>
        <v>&lt;6</v>
      </c>
      <c r="AD199" s="26" t="n">
        <v>1</v>
      </c>
      <c r="AE199" s="27" t="n">
        <f aca="false">IF(G199&lt;=$AE$2,INDEX('Bieu phi VCX'!$D$8:$H$33,MATCH(C199,'Bieu phi VCX'!$A$8:$A$33,0),MATCH(AC199,'Bieu phi VCX'!$D$7:$H$7,)),INDEX('Bieu phi VCX'!$I$8:$M$33,MATCH(C199,'Bieu phi VCX'!$A$8:$A$33,0),MATCH(AC199,'Bieu phi VCX'!$I$7:$M$7,)))</f>
        <v>0.025</v>
      </c>
      <c r="AF199" s="27" t="n">
        <f aca="false">IF(O199="Y",$AF$2,0)</f>
        <v>0</v>
      </c>
      <c r="AG199" s="27" t="n">
        <f aca="false">IF(P199="Y", INDEX('Bieu phi VCX'!$P$8:$T$31,MATCH(C199,'Bieu phi VCX'!$A$8:$A$33,0),MATCH(AC199,'Bieu phi VCX'!$P$7:$T$7,0)), 0)</f>
        <v>0</v>
      </c>
      <c r="AH199" s="22" t="n">
        <f aca="false">VLOOKUP(Q199,Parameters!$F$2:$G$5,2,0)</f>
        <v>0</v>
      </c>
      <c r="AI199" s="27" t="n">
        <f aca="false">IF(R199="Y", INDEX('Bieu phi VCX'!$V$8:$Z$31,MATCH(C199,'Bieu phi VCX'!$A$8:$A$33,0),MATCH(AC199,'Bieu phi VCX'!$V$7:$Z$7,0)),0)</f>
        <v>0</v>
      </c>
      <c r="AJ199" s="27" t="n">
        <f aca="false">IF(S199="Y",INDEX('Bieu phi VCX'!$AG$8:$AI$31,MATCH(C199,'Bieu phi VCX'!$A$8:$A$33,0),MATCH(VLOOKUP(I199,Parameters!$I$2:$J$4,2),'Bieu phi VCX'!$AG$7:$AI$7,0))-AE199, 0)</f>
        <v>0</v>
      </c>
      <c r="AK199" s="0" t="n">
        <f aca="false">IF(T199="Y",$AK$2,1)</f>
        <v>1</v>
      </c>
      <c r="AL199" s="27" t="n">
        <f aca="false">IF(U199="Y", INDEX('Bieu phi VCX'!$AB$8:$AB$33,MATCH(C199,'Bieu phi VCX'!$A$8:$A$33,0),0),0)</f>
        <v>0.0025</v>
      </c>
      <c r="AM199" s="27" t="n">
        <f aca="false">IF(V199="Y",IF(AB199&lt;120,IF(OR(C199='Bieu phi VCX'!$A$24,C199='Bieu phi VCX'!$A$25,C199='Bieu phi VCX'!$A$27),0.2%,IF(OR(AND(OR(E199="SEDAN",E199="HATCHBACK"),G199&gt;$AM$2),AND(OR(E199="SEDAN",E199="HATCHBACK"),F199="GERMANY")),INDEX('Bieu phi VCX'!$AC$8:$AC$33,MATCH(C199,'Bieu phi VCX'!$A$8:$A$33,0),0),INDEX('Bieu phi VCX'!$AD$8:$AD$33,MATCH(C199,'Bieu phi VCX'!$A$8:$A$33,0),0))),"NA"),0)</f>
        <v>0</v>
      </c>
      <c r="AN199" s="28" t="n">
        <f aca="false">IF(X199="Y",$AN$2,0)</f>
        <v>0</v>
      </c>
      <c r="AO199" s="29" t="n">
        <f aca="false">IF(W199="Y",IF(N199-M199&gt;$AO$2,1.5%*15/365,1.5%*(N199-M199)/365),0)</f>
        <v>0</v>
      </c>
      <c r="AP199" s="30" t="n">
        <f aca="false">IF(N199&lt;=Z199,VLOOKUP(DATEDIF(M199,N199,"m"),Parameters!$L$2:$M$6,2,1),(DATEDIF(M199,N199,"m")+1)/12)</f>
        <v>1</v>
      </c>
      <c r="AQ199" s="31" t="n">
        <f aca="false">(AK199*(SUM(AE199,AF199,AG199,AI199,AJ199,AL199,AM199,AN199)*H199+AH199)+AO199*H199)*AP199</f>
        <v>2750000</v>
      </c>
    </row>
    <row r="200" customFormat="false" ht="15" hidden="false" customHeight="false" outlineLevel="0" collapsed="false">
      <c r="A200" s="20"/>
      <c r="B200" s="20" t="s">
        <v>114</v>
      </c>
      <c r="C200" s="21" t="s">
        <v>125</v>
      </c>
      <c r="D200" s="21" t="s">
        <v>95</v>
      </c>
      <c r="E200" s="21" t="s">
        <v>122</v>
      </c>
      <c r="F200" s="21" t="s">
        <v>97</v>
      </c>
      <c r="G200" s="22" t="n">
        <v>390000000</v>
      </c>
      <c r="H200" s="22" t="n">
        <v>100000000</v>
      </c>
      <c r="I200" s="22" t="n">
        <v>0</v>
      </c>
      <c r="J200" s="0" t="n">
        <v>2020</v>
      </c>
      <c r="K200" s="23" t="n">
        <v>43831</v>
      </c>
      <c r="L200" s="23" t="n">
        <v>43831</v>
      </c>
      <c r="M200" s="23" t="n">
        <v>43831</v>
      </c>
      <c r="N200" s="23" t="n">
        <v>44196</v>
      </c>
      <c r="O200" s="24" t="s">
        <v>98</v>
      </c>
      <c r="P200" s="24" t="s">
        <v>98</v>
      </c>
      <c r="Q200" s="22" t="s">
        <v>99</v>
      </c>
      <c r="R200" s="24" t="s">
        <v>98</v>
      </c>
      <c r="S200" s="24" t="s">
        <v>98</v>
      </c>
      <c r="T200" s="24" t="s">
        <v>98</v>
      </c>
      <c r="U200" s="24" t="s">
        <v>98</v>
      </c>
      <c r="V200" s="24" t="s">
        <v>106</v>
      </c>
      <c r="W200" s="24" t="s">
        <v>98</v>
      </c>
      <c r="X200" s="24" t="s">
        <v>98</v>
      </c>
      <c r="Y200" s="22" t="n">
        <v>500000</v>
      </c>
      <c r="Z200" s="23" t="n">
        <f aca="false">DATE(YEAR(M200)+1,MONTH(M200),DAY(M200))</f>
        <v>44197</v>
      </c>
      <c r="AA200" s="25" t="n">
        <f aca="false">IF(N200&lt;=Z200, VLOOKUP(DATEDIF(M200,N200,"m"),Parameters!$L$2:$M$6,2,1), 0)</f>
        <v>1</v>
      </c>
      <c r="AB200" s="0" t="n">
        <f aca="false">IF(D200="Trong nước", DATEDIF(DATE(YEAR(K200),MONTH(K200),1),DATE(YEAR(L200),MONTH(L200),1),"m"), DATEDIF(DATE(J200,1,1),DATE(YEAR(L200),MONTH(L200),1),"m"))</f>
        <v>0</v>
      </c>
      <c r="AC200" s="0" t="str">
        <f aca="false">VLOOKUP(AB200,Parameters!$A$2:$B$6,2,1)</f>
        <v>&lt;6</v>
      </c>
      <c r="AD200" s="26" t="n">
        <v>1</v>
      </c>
      <c r="AE200" s="27" t="n">
        <f aca="false">IF(G200&lt;=$AE$2,INDEX('Bieu phi VCX'!$D$8:$H$33,MATCH(C200,'Bieu phi VCX'!$A$8:$A$33,0),MATCH(AC200,'Bieu phi VCX'!$D$7:$H$7,)),INDEX('Bieu phi VCX'!$I$8:$M$33,MATCH(C200,'Bieu phi VCX'!$A$8:$A$33,0),MATCH(AC200,'Bieu phi VCX'!$I$7:$M$7,)))</f>
        <v>0.025</v>
      </c>
      <c r="AF200" s="27" t="n">
        <f aca="false">IF(O200="Y",$AF$2,0)</f>
        <v>0</v>
      </c>
      <c r="AG200" s="27" t="n">
        <f aca="false">IF(P200="Y", INDEX('Bieu phi VCX'!$P$8:$T$31,MATCH(C200,'Bieu phi VCX'!$A$8:$A$33,0),MATCH(AC200,'Bieu phi VCX'!$P$7:$T$7,0)), 0)</f>
        <v>0</v>
      </c>
      <c r="AH200" s="22" t="n">
        <f aca="false">VLOOKUP(Q200,Parameters!$F$2:$G$5,2,0)</f>
        <v>0</v>
      </c>
      <c r="AI200" s="27" t="n">
        <f aca="false">IF(R200="Y", INDEX('Bieu phi VCX'!$V$8:$Z$31,MATCH(C200,'Bieu phi VCX'!$A$8:$A$33,0),MATCH(AC200,'Bieu phi VCX'!$V$7:$Z$7,0)),0)</f>
        <v>0</v>
      </c>
      <c r="AJ200" s="27" t="n">
        <f aca="false">IF(S200="Y",INDEX('Bieu phi VCX'!$AG$8:$AI$31,MATCH(C200,'Bieu phi VCX'!$A$8:$A$33,0),MATCH(VLOOKUP(I200,Parameters!$I$2:$J$4,2),'Bieu phi VCX'!$AG$7:$AI$7,0))-AE200, 0)</f>
        <v>0</v>
      </c>
      <c r="AK200" s="0" t="n">
        <f aca="false">IF(T200="Y",$AK$2,1)</f>
        <v>1</v>
      </c>
      <c r="AL200" s="27" t="n">
        <f aca="false">IF(U200="Y", INDEX('Bieu phi VCX'!$AB$8:$AB$33,MATCH(C200,'Bieu phi VCX'!$A$8:$A$33,0),0),0)</f>
        <v>0</v>
      </c>
      <c r="AM200" s="27" t="n">
        <f aca="false">IF(V200="Y",IF(AB200&lt;120,IF(OR(C200='Bieu phi VCX'!$A$24,C200='Bieu phi VCX'!$A$25,C200='Bieu phi VCX'!$A$27),0.2%,IF(OR(AND(OR(E200="SEDAN",E200="HATCHBACK"),G200&gt;$AM$2),AND(OR(E200="SEDAN",E200="HATCHBACK"),F200="GERMANY")),INDEX('Bieu phi VCX'!$AC$8:$AC$33,MATCH(C200,'Bieu phi VCX'!$A$8:$A$33,0),0),INDEX('Bieu phi VCX'!$AD$8:$AD$33,MATCH(C200,'Bieu phi VCX'!$A$8:$A$33,0),0))),"NA"),0)</f>
        <v>0.0005</v>
      </c>
      <c r="AN200" s="28" t="n">
        <f aca="false">IF(X200="Y",$AN$2,0)</f>
        <v>0</v>
      </c>
      <c r="AO200" s="29" t="n">
        <f aca="false">IF(W200="Y",IF(N200-M200&gt;$AO$2,1.5%*15/365,1.5%*(N200-M200)/365),0)</f>
        <v>0</v>
      </c>
      <c r="AP200" s="30" t="n">
        <f aca="false">IF(N200&lt;=Z200,VLOOKUP(DATEDIF(M200,N200,"m"),Parameters!$L$2:$M$6,2,1),(DATEDIF(M200,N200,"m")+1)/12)</f>
        <v>1</v>
      </c>
      <c r="AQ200" s="31" t="n">
        <f aca="false">(AK200*(SUM(AE200,AF200,AG200,AI200,AJ200,AL200,AM200,AN200)*H200+AH200)+AO200*H200)*AP200</f>
        <v>2550000</v>
      </c>
    </row>
    <row r="201" customFormat="false" ht="15" hidden="false" customHeight="false" outlineLevel="0" collapsed="false">
      <c r="A201" s="20"/>
      <c r="B201" s="20" t="s">
        <v>115</v>
      </c>
      <c r="C201" s="21" t="s">
        <v>125</v>
      </c>
      <c r="D201" s="21" t="s">
        <v>95</v>
      </c>
      <c r="E201" s="21" t="s">
        <v>122</v>
      </c>
      <c r="F201" s="21" t="s">
        <v>97</v>
      </c>
      <c r="G201" s="22" t="n">
        <v>390000000</v>
      </c>
      <c r="H201" s="22" t="n">
        <v>100000000</v>
      </c>
      <c r="I201" s="22" t="n">
        <v>0</v>
      </c>
      <c r="J201" s="0" t="n">
        <v>2020</v>
      </c>
      <c r="K201" s="23" t="n">
        <v>43831</v>
      </c>
      <c r="L201" s="23" t="n">
        <v>43831</v>
      </c>
      <c r="M201" s="23" t="n">
        <v>43831</v>
      </c>
      <c r="N201" s="23" t="n">
        <v>44196</v>
      </c>
      <c r="O201" s="24" t="s">
        <v>98</v>
      </c>
      <c r="P201" s="24" t="s">
        <v>98</v>
      </c>
      <c r="Q201" s="22" t="s">
        <v>99</v>
      </c>
      <c r="R201" s="24" t="s">
        <v>98</v>
      </c>
      <c r="S201" s="24" t="s">
        <v>98</v>
      </c>
      <c r="T201" s="24" t="s">
        <v>98</v>
      </c>
      <c r="U201" s="24" t="s">
        <v>98</v>
      </c>
      <c r="V201" s="24" t="s">
        <v>98</v>
      </c>
      <c r="W201" s="24" t="s">
        <v>106</v>
      </c>
      <c r="X201" s="24" t="s">
        <v>98</v>
      </c>
      <c r="Y201" s="22" t="n">
        <v>500000</v>
      </c>
      <c r="Z201" s="23" t="n">
        <f aca="false">DATE(YEAR(M201)+1,MONTH(M201),DAY(M201))</f>
        <v>44197</v>
      </c>
      <c r="AA201" s="25" t="n">
        <f aca="false">IF(N201&lt;=Z201, VLOOKUP(DATEDIF(M201,N201,"m"),Parameters!$L$2:$M$6,2,1), 0)</f>
        <v>1</v>
      </c>
      <c r="AB201" s="0" t="n">
        <f aca="false">IF(D201="Trong nước", DATEDIF(DATE(YEAR(K201),MONTH(K201),1),DATE(YEAR(L201),MONTH(L201),1),"m"), DATEDIF(DATE(J201,1,1),DATE(YEAR(L201),MONTH(L201),1),"m"))</f>
        <v>0</v>
      </c>
      <c r="AC201" s="0" t="str">
        <f aca="false">VLOOKUP(AB201,Parameters!$A$2:$B$6,2,1)</f>
        <v>&lt;6</v>
      </c>
      <c r="AD201" s="26" t="n">
        <v>1</v>
      </c>
      <c r="AE201" s="27" t="n">
        <f aca="false">IF(G201&lt;=$AE$2,INDEX('Bieu phi VCX'!$D$8:$H$33,MATCH(C201,'Bieu phi VCX'!$A$8:$A$33,0),MATCH(AC201,'Bieu phi VCX'!$D$7:$H$7,)),INDEX('Bieu phi VCX'!$I$8:$M$33,MATCH(C201,'Bieu phi VCX'!$A$8:$A$33,0),MATCH(AC201,'Bieu phi VCX'!$I$7:$M$7,)))</f>
        <v>0.025</v>
      </c>
      <c r="AF201" s="27" t="n">
        <f aca="false">IF(O201="Y",$AF$2,0)</f>
        <v>0</v>
      </c>
      <c r="AG201" s="27" t="n">
        <f aca="false">IF(P201="Y", INDEX('Bieu phi VCX'!$P$8:$T$31,MATCH(C201,'Bieu phi VCX'!$A$8:$A$33,0),MATCH(AC201,'Bieu phi VCX'!$P$7:$T$7,0)), 0)</f>
        <v>0</v>
      </c>
      <c r="AH201" s="22" t="n">
        <f aca="false">VLOOKUP(Q201,Parameters!$F$2:$G$5,2,0)</f>
        <v>0</v>
      </c>
      <c r="AI201" s="27" t="n">
        <f aca="false">IF(R201="Y", INDEX('Bieu phi VCX'!$V$8:$Z$31,MATCH(C201,'Bieu phi VCX'!$A$8:$A$33,0),MATCH(AC201,'Bieu phi VCX'!$V$7:$Z$7,0)),0)</f>
        <v>0</v>
      </c>
      <c r="AJ201" s="27" t="n">
        <f aca="false">IF(S201="Y",INDEX('Bieu phi VCX'!$AG$8:$AI$31,MATCH(C201,'Bieu phi VCX'!$A$8:$A$33,0),MATCH(VLOOKUP(I201,Parameters!$I$2:$J$4,2),'Bieu phi VCX'!$AG$7:$AI$7,0))-AE201, 0)</f>
        <v>0</v>
      </c>
      <c r="AK201" s="0" t="n">
        <f aca="false">IF(T201="Y",$AK$2,1)</f>
        <v>1</v>
      </c>
      <c r="AL201" s="27" t="n">
        <f aca="false">IF(U201="Y", INDEX('Bieu phi VCX'!$AB$8:$AB$33,MATCH(C201,'Bieu phi VCX'!$A$8:$A$33,0),0),0)</f>
        <v>0</v>
      </c>
      <c r="AM201" s="27" t="n">
        <f aca="false">IF(V201="Y",IF(AB201&lt;120,IF(OR(C201='Bieu phi VCX'!$A$24,C201='Bieu phi VCX'!$A$25,C201='Bieu phi VCX'!$A$27),0.2%,IF(OR(AND(OR(E201="SEDAN",E201="HATCHBACK"),G201&gt;$AM$2),AND(OR(E201="SEDAN",E201="HATCHBACK"),F201="GERMANY")),INDEX('Bieu phi VCX'!$AC$8:$AC$33,MATCH(C201,'Bieu phi VCX'!$A$8:$A$33,0),0),INDEX('Bieu phi VCX'!$AD$8:$AD$33,MATCH(C201,'Bieu phi VCX'!$A$8:$A$33,0),0))),"NA"),0)</f>
        <v>0</v>
      </c>
      <c r="AN201" s="28" t="n">
        <f aca="false">IF(X201="Y",$AN$2,0)</f>
        <v>0</v>
      </c>
      <c r="AO201" s="29" t="n">
        <f aca="false">IF(W201="Y",IF(N201-M201&gt;$AO$2,1.5%*15/365,1.5%*(N201-M201)/365),0)</f>
        <v>0.000616438356164384</v>
      </c>
      <c r="AP201" s="30" t="n">
        <f aca="false">IF(N201&lt;=Z201,VLOOKUP(DATEDIF(M201,N201,"m"),Parameters!$L$2:$M$6,2,1),(DATEDIF(M201,N201,"m")+1)/12)</f>
        <v>1</v>
      </c>
      <c r="AQ201" s="31" t="n">
        <f aca="false">(AK201*(SUM(AE201,AF201,AG201,AI201,AJ201,AL201,AM201,AN201)*H201+AH201)+AO201*H201)*AP201</f>
        <v>2561643.83561644</v>
      </c>
    </row>
    <row r="202" customFormat="false" ht="15" hidden="false" customHeight="false" outlineLevel="0" collapsed="false">
      <c r="A202" s="20"/>
      <c r="B202" s="20" t="s">
        <v>116</v>
      </c>
      <c r="C202" s="21" t="s">
        <v>125</v>
      </c>
      <c r="D202" s="21" t="s">
        <v>95</v>
      </c>
      <c r="E202" s="21" t="s">
        <v>122</v>
      </c>
      <c r="F202" s="21" t="s">
        <v>97</v>
      </c>
      <c r="G202" s="22" t="n">
        <v>390000000</v>
      </c>
      <c r="H202" s="22" t="n">
        <v>100000000</v>
      </c>
      <c r="I202" s="22" t="n">
        <v>0</v>
      </c>
      <c r="J202" s="0" t="n">
        <v>2020</v>
      </c>
      <c r="K202" s="23" t="n">
        <v>43831</v>
      </c>
      <c r="L202" s="23" t="n">
        <v>43831</v>
      </c>
      <c r="M202" s="23" t="n">
        <v>43831</v>
      </c>
      <c r="N202" s="23" t="n">
        <v>44196</v>
      </c>
      <c r="O202" s="24" t="s">
        <v>98</v>
      </c>
      <c r="P202" s="24" t="s">
        <v>98</v>
      </c>
      <c r="Q202" s="22" t="s">
        <v>99</v>
      </c>
      <c r="R202" s="24" t="s">
        <v>98</v>
      </c>
      <c r="S202" s="24" t="s">
        <v>98</v>
      </c>
      <c r="T202" s="24" t="s">
        <v>98</v>
      </c>
      <c r="U202" s="24" t="s">
        <v>98</v>
      </c>
      <c r="V202" s="24" t="s">
        <v>98</v>
      </c>
      <c r="W202" s="24" t="s">
        <v>98</v>
      </c>
      <c r="X202" s="24" t="s">
        <v>106</v>
      </c>
      <c r="Y202" s="22" t="n">
        <v>500000</v>
      </c>
      <c r="Z202" s="23" t="n">
        <f aca="false">DATE(YEAR(M202)+1,MONTH(M202),DAY(M202))</f>
        <v>44197</v>
      </c>
      <c r="AA202" s="25" t="n">
        <f aca="false">IF(N202&lt;=Z202, VLOOKUP(DATEDIF(M202,N202,"m"),Parameters!$L$2:$M$6,2,1), 0)</f>
        <v>1</v>
      </c>
      <c r="AB202" s="0" t="n">
        <f aca="false">IF(D202="Trong nước", DATEDIF(DATE(YEAR(K202),MONTH(K202),1),DATE(YEAR(L202),MONTH(L202),1),"m"), DATEDIF(DATE(J202,1,1),DATE(YEAR(L202),MONTH(L202),1),"m"))</f>
        <v>0</v>
      </c>
      <c r="AC202" s="0" t="str">
        <f aca="false">VLOOKUP(AB202,Parameters!$A$2:$B$6,2,1)</f>
        <v>&lt;6</v>
      </c>
      <c r="AD202" s="26" t="n">
        <v>1</v>
      </c>
      <c r="AE202" s="27" t="n">
        <f aca="false">IF(G202&lt;=$AE$2,INDEX('Bieu phi VCX'!$D$8:$H$33,MATCH(C202,'Bieu phi VCX'!$A$8:$A$33,0),MATCH(AC202,'Bieu phi VCX'!$D$7:$H$7,)),INDEX('Bieu phi VCX'!$I$8:$M$33,MATCH(C202,'Bieu phi VCX'!$A$8:$A$33,0),MATCH(AC202,'Bieu phi VCX'!$I$7:$M$7,)))</f>
        <v>0.025</v>
      </c>
      <c r="AF202" s="27" t="n">
        <f aca="false">IF(O202="Y",$AF$2,0)</f>
        <v>0</v>
      </c>
      <c r="AG202" s="27" t="n">
        <f aca="false">IF(P202="Y", INDEX('Bieu phi VCX'!$P$8:$T$31,MATCH(C202,'Bieu phi VCX'!$A$8:$A$33,0),MATCH(AC202,'Bieu phi VCX'!$P$7:$T$7,0)), 0)</f>
        <v>0</v>
      </c>
      <c r="AH202" s="22" t="n">
        <f aca="false">VLOOKUP(Q202,Parameters!$F$2:$G$5,2,0)</f>
        <v>0</v>
      </c>
      <c r="AI202" s="27" t="n">
        <f aca="false">IF(R202="Y", INDEX('Bieu phi VCX'!$V$8:$Z$31,MATCH(C202,'Bieu phi VCX'!$A$8:$A$33,0),MATCH(AC202,'Bieu phi VCX'!$V$7:$Z$7,0)),0)</f>
        <v>0</v>
      </c>
      <c r="AJ202" s="27" t="n">
        <f aca="false">IF(S202="Y",INDEX('Bieu phi VCX'!$AG$8:$AI$31,MATCH(C202,'Bieu phi VCX'!$A$8:$A$33,0),MATCH(VLOOKUP(I202,Parameters!$I$2:$J$4,2),'Bieu phi VCX'!$AG$7:$AI$7,0))-AE202, 0)</f>
        <v>0</v>
      </c>
      <c r="AK202" s="0" t="n">
        <f aca="false">IF(T202="Y",$AK$2,1)</f>
        <v>1</v>
      </c>
      <c r="AL202" s="27" t="n">
        <f aca="false">IF(U202="Y", INDEX('Bieu phi VCX'!$AB$8:$AB$33,MATCH(C202,'Bieu phi VCX'!$A$8:$A$33,0),0),0)</f>
        <v>0</v>
      </c>
      <c r="AM202" s="27" t="n">
        <f aca="false">IF(V202="Y",IF(AB202&lt;120,IF(OR(C202='Bieu phi VCX'!$A$24,C202='Bieu phi VCX'!$A$25,C202='Bieu phi VCX'!$A$27),0.2%,IF(OR(AND(OR(E202="SEDAN",E202="HATCHBACK"),G202&gt;$AM$2),AND(OR(E202="SEDAN",E202="HATCHBACK"),F202="GERMANY")),INDEX('Bieu phi VCX'!$AC$8:$AC$33,MATCH(C202,'Bieu phi VCX'!$A$8:$A$33,0),0),INDEX('Bieu phi VCX'!$AD$8:$AD$33,MATCH(C202,'Bieu phi VCX'!$A$8:$A$33,0),0))),"NA"),0)</f>
        <v>0</v>
      </c>
      <c r="AN202" s="28" t="n">
        <f aca="false">IF(X202="Y",$AN$2,0)</f>
        <v>0.003</v>
      </c>
      <c r="AO202" s="29" t="n">
        <f aca="false">IF(W202="Y",IF(N202-M202&gt;$AO$2,1.5%*15/365,1.5%*(N202-M202)/365),0)</f>
        <v>0</v>
      </c>
      <c r="AP202" s="30" t="n">
        <f aca="false">IF(N202&lt;=Z202,VLOOKUP(DATEDIF(M202,N202,"m"),Parameters!$L$2:$M$6,2,1),(DATEDIF(M202,N202,"m")+1)/12)</f>
        <v>1</v>
      </c>
      <c r="AQ202" s="31" t="n">
        <f aca="false">(AK202*(SUM(AE202,AF202,AG202,AI202,AJ202,AL202,AM202,AN202)*H202+AH202)+AO202*H202)*AP202</f>
        <v>2800000</v>
      </c>
    </row>
    <row r="203" customFormat="false" ht="15" hidden="false" customHeight="false" outlineLevel="0" collapsed="false">
      <c r="A203" s="20" t="s">
        <v>117</v>
      </c>
      <c r="B203" s="20" t="s">
        <v>105</v>
      </c>
      <c r="C203" s="21" t="s">
        <v>125</v>
      </c>
      <c r="D203" s="21" t="s">
        <v>95</v>
      </c>
      <c r="E203" s="21" t="s">
        <v>122</v>
      </c>
      <c r="F203" s="21" t="s">
        <v>97</v>
      </c>
      <c r="G203" s="22" t="n">
        <v>400000000</v>
      </c>
      <c r="H203" s="22" t="n">
        <v>400000000</v>
      </c>
      <c r="I203" s="22" t="n">
        <v>0</v>
      </c>
      <c r="J203" s="0" t="n">
        <v>2020</v>
      </c>
      <c r="K203" s="23" t="n">
        <v>43831</v>
      </c>
      <c r="L203" s="23" t="n">
        <v>43831</v>
      </c>
      <c r="M203" s="23" t="n">
        <v>43831</v>
      </c>
      <c r="N203" s="23" t="n">
        <v>44196</v>
      </c>
      <c r="O203" s="24" t="s">
        <v>106</v>
      </c>
      <c r="P203" s="24" t="s">
        <v>106</v>
      </c>
      <c r="Q203" s="22" t="n">
        <v>9000000</v>
      </c>
      <c r="R203" s="24" t="s">
        <v>106</v>
      </c>
      <c r="S203" s="24" t="s">
        <v>106</v>
      </c>
      <c r="T203" s="24" t="s">
        <v>106</v>
      </c>
      <c r="U203" s="24" t="s">
        <v>106</v>
      </c>
      <c r="V203" s="24" t="s">
        <v>106</v>
      </c>
      <c r="W203" s="24" t="s">
        <v>106</v>
      </c>
      <c r="X203" s="24" t="s">
        <v>106</v>
      </c>
      <c r="Y203" s="22" t="n">
        <v>500000</v>
      </c>
      <c r="Z203" s="23" t="n">
        <f aca="false">DATE(YEAR(M203)+1,MONTH(M203),DAY(M203))</f>
        <v>44197</v>
      </c>
      <c r="AA203" s="25" t="n">
        <f aca="false">IF(N203&lt;=Z203, VLOOKUP(DATEDIF(M203,N203,"m"),Parameters!$L$2:$M$6,2,1), 0)</f>
        <v>1</v>
      </c>
      <c r="AB203" s="0" t="n">
        <f aca="false">IF(D203="Trong nước", DATEDIF(DATE(YEAR(K203),MONTH(K203),1),DATE(YEAR(L203),MONTH(L203),1),"m"), DATEDIF(DATE(J203,1,1),DATE(YEAR(L203),MONTH(L203),1),"m"))</f>
        <v>0</v>
      </c>
      <c r="AC203" s="0" t="str">
        <f aca="false">VLOOKUP(AB203,Parameters!$A$2:$B$6,2,1)</f>
        <v>&lt;6</v>
      </c>
      <c r="AD203" s="26" t="n">
        <v>1</v>
      </c>
      <c r="AE203" s="27" t="n">
        <f aca="false">IF(G203&lt;=$AE$2,INDEX('Bieu phi VCX'!$D$8:$H$33,MATCH(C203,'Bieu phi VCX'!$A$8:$A$33,0),MATCH(AC203,'Bieu phi VCX'!$D$7:$H$7,)),INDEX('Bieu phi VCX'!$I$8:$M$33,MATCH(C203,'Bieu phi VCX'!$A$8:$A$33,0),MATCH(AC203,'Bieu phi VCX'!$I$7:$M$7,)))</f>
        <v>0.025</v>
      </c>
      <c r="AF203" s="27" t="n">
        <f aca="false">IF(O203="Y",$AF$2,0)</f>
        <v>0.0005</v>
      </c>
      <c r="AG203" s="27" t="n">
        <f aca="false">IF(P203="Y", INDEX('Bieu phi VCX'!$P$8:$T$31,MATCH(C203,'Bieu phi VCX'!$A$8:$A$33,0),MATCH(AC203,'Bieu phi VCX'!$P$7:$T$7,0)), 0)</f>
        <v>0</v>
      </c>
      <c r="AH203" s="22" t="n">
        <f aca="false">VLOOKUP(Q203,Parameters!$F$2:$G$5,2,0)</f>
        <v>1400000</v>
      </c>
      <c r="AI203" s="27" t="n">
        <f aca="false">IF(R203="Y", INDEX('Bieu phi VCX'!$V$8:$Z$31,MATCH(C203,'Bieu phi VCX'!$A$8:$A$33,0),MATCH(AC203,'Bieu phi VCX'!$V$7:$Z$7,0)),0)</f>
        <v>0.001</v>
      </c>
      <c r="AJ203" s="27" t="n">
        <f aca="false">IF(S203="Y",INDEX('Bieu phi VCX'!$AG$8:$AI$31,MATCH(C203,'Bieu phi VCX'!$A$8:$A$33,0),MATCH(VLOOKUP(I203,Parameters!$I$2:$J$4,2),'Bieu phi VCX'!$AG$7:$AI$7,0))-AE203, 0)</f>
        <v>0.025</v>
      </c>
      <c r="AK203" s="0" t="n">
        <f aca="false">IF(T203="Y",$AK$2,1)</f>
        <v>1.5</v>
      </c>
      <c r="AL203" s="27" t="n">
        <f aca="false">IF(U203="Y", INDEX('Bieu phi VCX'!$AB$8:$AB$33,MATCH(C203,'Bieu phi VCX'!$A$8:$A$33,0),0),0)</f>
        <v>0.0025</v>
      </c>
      <c r="AM203" s="27" t="n">
        <f aca="false">IF(V203="Y",IF(AB203&lt;120,IF(OR(C203='Bieu phi VCX'!$A$24,C203='Bieu phi VCX'!$A$25,C203='Bieu phi VCX'!$A$27),0.2%,IF(OR(AND(OR(E203="SEDAN",E203="HATCHBACK"),G203&gt;$AM$2),AND(OR(E203="SEDAN",E203="HATCHBACK"),F203="GERMANY")),INDEX('Bieu phi VCX'!$AC$8:$AC$33,MATCH(C203,'Bieu phi VCX'!$A$8:$A$33,0),0),INDEX('Bieu phi VCX'!$AD$8:$AD$33,MATCH(C203,'Bieu phi VCX'!$A$8:$A$33,0),0))),"NA"),0)</f>
        <v>0.0005</v>
      </c>
      <c r="AN203" s="28" t="n">
        <f aca="false">IF(X203="Y",$AN$2,0)</f>
        <v>0.003</v>
      </c>
      <c r="AO203" s="29" t="n">
        <f aca="false">IF(W203="Y",IF(N203-M203&gt;$AO$2,1.5%*15/365,1.5%*(N203-M203)/365),0)</f>
        <v>0.000616438356164384</v>
      </c>
      <c r="AP203" s="30" t="n">
        <f aca="false">IF(N203&lt;=Z203,VLOOKUP(DATEDIF(M203,N203,"m"),Parameters!$L$2:$M$6,2,1),(DATEDIF(M203,N203,"m")+1)/12)</f>
        <v>1</v>
      </c>
      <c r="AQ203" s="31" t="n">
        <f aca="false">(AK203*(SUM(AE203,AF203,AG203,AI203,AJ203,AL203,AM203,AN203)*H203+AH203)+AO203*H203)*AP203</f>
        <v>36846575.3424658</v>
      </c>
    </row>
    <row r="204" customFormat="false" ht="15" hidden="false" customHeight="false" outlineLevel="0" collapsed="false">
      <c r="A204" s="20"/>
      <c r="B204" s="20" t="s">
        <v>107</v>
      </c>
      <c r="C204" s="21" t="s">
        <v>125</v>
      </c>
      <c r="D204" s="21" t="s">
        <v>95</v>
      </c>
      <c r="E204" s="21" t="s">
        <v>122</v>
      </c>
      <c r="F204" s="21" t="s">
        <v>97</v>
      </c>
      <c r="G204" s="22" t="n">
        <v>400000000</v>
      </c>
      <c r="H204" s="22" t="n">
        <v>400000000</v>
      </c>
      <c r="I204" s="22" t="n">
        <v>0</v>
      </c>
      <c r="J204" s="0" t="n">
        <v>2020</v>
      </c>
      <c r="K204" s="23" t="n">
        <v>43831</v>
      </c>
      <c r="L204" s="23" t="n">
        <v>43831</v>
      </c>
      <c r="M204" s="23" t="n">
        <v>43831</v>
      </c>
      <c r="N204" s="23" t="n">
        <v>44196</v>
      </c>
      <c r="O204" s="24" t="s">
        <v>106</v>
      </c>
      <c r="P204" s="24" t="s">
        <v>98</v>
      </c>
      <c r="Q204" s="22" t="s">
        <v>99</v>
      </c>
      <c r="R204" s="24" t="s">
        <v>98</v>
      </c>
      <c r="S204" s="24" t="s">
        <v>98</v>
      </c>
      <c r="T204" s="24" t="s">
        <v>98</v>
      </c>
      <c r="U204" s="24" t="s">
        <v>98</v>
      </c>
      <c r="V204" s="24" t="s">
        <v>98</v>
      </c>
      <c r="W204" s="24" t="s">
        <v>98</v>
      </c>
      <c r="X204" s="24" t="s">
        <v>98</v>
      </c>
      <c r="Y204" s="22" t="n">
        <v>500000</v>
      </c>
      <c r="Z204" s="23" t="n">
        <f aca="false">DATE(YEAR(M204)+1,MONTH(M204),DAY(M204))</f>
        <v>44197</v>
      </c>
      <c r="AA204" s="25" t="n">
        <f aca="false">IF(N204&lt;=Z204, VLOOKUP(DATEDIF(M204,N204,"m"),Parameters!$L$2:$M$6,2,1), 0)</f>
        <v>1</v>
      </c>
      <c r="AB204" s="0" t="n">
        <f aca="false">IF(D204="Trong nước", DATEDIF(DATE(YEAR(K204),MONTH(K204),1),DATE(YEAR(L204),MONTH(L204),1),"m"), DATEDIF(DATE(J204,1,1),DATE(YEAR(L204),MONTH(L204),1),"m"))</f>
        <v>0</v>
      </c>
      <c r="AC204" s="0" t="str">
        <f aca="false">VLOOKUP(AB204,Parameters!$A$2:$B$6,2,1)</f>
        <v>&lt;6</v>
      </c>
      <c r="AD204" s="26" t="n">
        <v>1</v>
      </c>
      <c r="AE204" s="27" t="n">
        <f aca="false">IF(G204&lt;=$AE$2,INDEX('Bieu phi VCX'!$D$8:$H$33,MATCH(C204,'Bieu phi VCX'!$A$8:$A$33,0),MATCH(AC204,'Bieu phi VCX'!$D$7:$H$7,)),INDEX('Bieu phi VCX'!$I$8:$M$33,MATCH(C204,'Bieu phi VCX'!$A$8:$A$33,0),MATCH(AC204,'Bieu phi VCX'!$I$7:$M$7,)))</f>
        <v>0.025</v>
      </c>
      <c r="AF204" s="27" t="n">
        <f aca="false">IF(O204="Y",$AF$2,0)</f>
        <v>0.0005</v>
      </c>
      <c r="AG204" s="27" t="n">
        <f aca="false">IF(P204="Y", INDEX('Bieu phi VCX'!$P$8:$T$31,MATCH(C204,'Bieu phi VCX'!$A$8:$A$33,0),MATCH(AC204,'Bieu phi VCX'!$P$7:$T$7,0)), 0)</f>
        <v>0</v>
      </c>
      <c r="AH204" s="22" t="n">
        <f aca="false">VLOOKUP(Q204,Parameters!$F$2:$G$5,2,0)</f>
        <v>0</v>
      </c>
      <c r="AI204" s="27" t="n">
        <f aca="false">IF(R204="Y", INDEX('Bieu phi VCX'!$V$8:$Z$31,MATCH(C204,'Bieu phi VCX'!$A$8:$A$33,0),MATCH(AC204,'Bieu phi VCX'!$V$7:$Z$7,0)),0)</f>
        <v>0</v>
      </c>
      <c r="AJ204" s="27" t="n">
        <f aca="false">IF(S204="Y",INDEX('Bieu phi VCX'!$AG$8:$AI$31,MATCH(C204,'Bieu phi VCX'!$A$8:$A$33,0),MATCH(VLOOKUP(I204,Parameters!$I$2:$J$4,2),'Bieu phi VCX'!$AG$7:$AI$7,0))-AE204, 0)</f>
        <v>0</v>
      </c>
      <c r="AK204" s="0" t="n">
        <f aca="false">IF(T204="Y",$AK$2,1)</f>
        <v>1</v>
      </c>
      <c r="AL204" s="27" t="n">
        <f aca="false">IF(U204="Y", INDEX('Bieu phi VCX'!$AB$8:$AB$33,MATCH(C204,'Bieu phi VCX'!$A$8:$A$33,0),0),0)</f>
        <v>0</v>
      </c>
      <c r="AM204" s="27" t="n">
        <f aca="false">IF(V204="Y",IF(AB204&lt;120,IF(OR(C204='Bieu phi VCX'!$A$24,C204='Bieu phi VCX'!$A$25,C204='Bieu phi VCX'!$A$27),0.2%,IF(OR(AND(OR(E204="SEDAN",E204="HATCHBACK"),G204&gt;$AM$2),AND(OR(E204="SEDAN",E204="HATCHBACK"),F204="GERMANY")),INDEX('Bieu phi VCX'!$AC$8:$AC$33,MATCH(C204,'Bieu phi VCX'!$A$8:$A$33,0),0),INDEX('Bieu phi VCX'!$AD$8:$AD$33,MATCH(C204,'Bieu phi VCX'!$A$8:$A$33,0),0))),"NA"),0)</f>
        <v>0</v>
      </c>
      <c r="AN204" s="28" t="n">
        <f aca="false">IF(X204="Y",$AN$2,0)</f>
        <v>0</v>
      </c>
      <c r="AO204" s="29" t="n">
        <f aca="false">IF(W204="Y",IF(N204-M204&gt;$AO$2,1.5%*15/365,1.5%*(N204-M204)/365),0)</f>
        <v>0</v>
      </c>
      <c r="AP204" s="30" t="n">
        <f aca="false">IF(N204&lt;=Z204,VLOOKUP(DATEDIF(M204,N204,"m"),Parameters!$L$2:$M$6,2,1),(DATEDIF(M204,N204,"m")+1)/12)</f>
        <v>1</v>
      </c>
      <c r="AQ204" s="31" t="n">
        <f aca="false">(AK204*(SUM(AE204,AF204,AG204,AI204,AJ204,AL204,AM204,AN204)*H204+AH204)+AO204*H204)*AP204</f>
        <v>10200000</v>
      </c>
    </row>
    <row r="205" customFormat="false" ht="15" hidden="false" customHeight="false" outlineLevel="0" collapsed="false">
      <c r="A205" s="20"/>
      <c r="B205" s="20" t="s">
        <v>108</v>
      </c>
      <c r="C205" s="21" t="s">
        <v>125</v>
      </c>
      <c r="D205" s="21" t="s">
        <v>95</v>
      </c>
      <c r="E205" s="21" t="s">
        <v>122</v>
      </c>
      <c r="F205" s="21" t="s">
        <v>97</v>
      </c>
      <c r="G205" s="22" t="n">
        <v>400000000</v>
      </c>
      <c r="H205" s="22" t="n">
        <v>400000000</v>
      </c>
      <c r="I205" s="22" t="n">
        <v>0</v>
      </c>
      <c r="J205" s="0" t="n">
        <v>2020</v>
      </c>
      <c r="K205" s="23" t="n">
        <v>43831</v>
      </c>
      <c r="L205" s="23" t="n">
        <v>43831</v>
      </c>
      <c r="M205" s="23" t="n">
        <v>43831</v>
      </c>
      <c r="N205" s="23" t="n">
        <v>44196</v>
      </c>
      <c r="O205" s="24" t="s">
        <v>98</v>
      </c>
      <c r="P205" s="24" t="s">
        <v>106</v>
      </c>
      <c r="Q205" s="22" t="s">
        <v>99</v>
      </c>
      <c r="R205" s="24" t="s">
        <v>98</v>
      </c>
      <c r="S205" s="24" t="s">
        <v>98</v>
      </c>
      <c r="T205" s="24" t="s">
        <v>98</v>
      </c>
      <c r="U205" s="24" t="s">
        <v>98</v>
      </c>
      <c r="V205" s="24" t="s">
        <v>98</v>
      </c>
      <c r="W205" s="24" t="s">
        <v>98</v>
      </c>
      <c r="X205" s="24" t="s">
        <v>98</v>
      </c>
      <c r="Y205" s="22" t="n">
        <v>500000</v>
      </c>
      <c r="Z205" s="23" t="n">
        <f aca="false">DATE(YEAR(M205)+1,MONTH(M205),DAY(M205))</f>
        <v>44197</v>
      </c>
      <c r="AA205" s="25" t="n">
        <f aca="false">IF(N205&lt;=Z205, VLOOKUP(DATEDIF(M205,N205,"m"),Parameters!$L$2:$M$6,2,1), 0)</f>
        <v>1</v>
      </c>
      <c r="AB205" s="0" t="n">
        <f aca="false">IF(D205="Trong nước", DATEDIF(DATE(YEAR(K205),MONTH(K205),1),DATE(YEAR(L205),MONTH(L205),1),"m"), DATEDIF(DATE(J205,1,1),DATE(YEAR(L205),MONTH(L205),1),"m"))</f>
        <v>0</v>
      </c>
      <c r="AC205" s="0" t="str">
        <f aca="false">VLOOKUP(AB205,Parameters!$A$2:$B$6,2,1)</f>
        <v>&lt;6</v>
      </c>
      <c r="AD205" s="26" t="n">
        <v>1</v>
      </c>
      <c r="AE205" s="27" t="n">
        <f aca="false">IF(G205&lt;=$AE$2,INDEX('Bieu phi VCX'!$D$8:$H$33,MATCH(C205,'Bieu phi VCX'!$A$8:$A$33,0),MATCH(AC205,'Bieu phi VCX'!$D$7:$H$7,)),INDEX('Bieu phi VCX'!$I$8:$M$33,MATCH(C205,'Bieu phi VCX'!$A$8:$A$33,0),MATCH(AC205,'Bieu phi VCX'!$I$7:$M$7,)))</f>
        <v>0.025</v>
      </c>
      <c r="AF205" s="27" t="n">
        <f aca="false">IF(O205="Y",$AF$2,0)</f>
        <v>0</v>
      </c>
      <c r="AG205" s="27" t="n">
        <f aca="false">IF(P205="Y", INDEX('Bieu phi VCX'!$P$8:$T$31,MATCH(C205,'Bieu phi VCX'!$A$8:$A$33,0),MATCH(AC205,'Bieu phi VCX'!$P$7:$T$7,0)), 0)</f>
        <v>0</v>
      </c>
      <c r="AH205" s="22" t="n">
        <f aca="false">VLOOKUP(Q205,Parameters!$F$2:$G$5,2,0)</f>
        <v>0</v>
      </c>
      <c r="AI205" s="27" t="n">
        <f aca="false">IF(R205="Y", INDEX('Bieu phi VCX'!$V$8:$Z$31,MATCH(C205,'Bieu phi VCX'!$A$8:$A$33,0),MATCH(AC205,'Bieu phi VCX'!$V$7:$Z$7,0)),0)</f>
        <v>0</v>
      </c>
      <c r="AJ205" s="27" t="n">
        <f aca="false">IF(S205="Y",INDEX('Bieu phi VCX'!$AG$8:$AI$31,MATCH(C205,'Bieu phi VCX'!$A$8:$A$33,0),MATCH(VLOOKUP(I205,Parameters!$I$2:$J$4,2),'Bieu phi VCX'!$AG$7:$AI$7,0))-AE205, 0)</f>
        <v>0</v>
      </c>
      <c r="AK205" s="0" t="n">
        <f aca="false">IF(T205="Y",$AK$2,1)</f>
        <v>1</v>
      </c>
      <c r="AL205" s="27" t="n">
        <f aca="false">IF(U205="Y", INDEX('Bieu phi VCX'!$AB$8:$AB$33,MATCH(C205,'Bieu phi VCX'!$A$8:$A$33,0),0),0)</f>
        <v>0</v>
      </c>
      <c r="AM205" s="27" t="n">
        <f aca="false">IF(V205="Y",IF(AB205&lt;120,IF(OR(C205='Bieu phi VCX'!$A$24,C205='Bieu phi VCX'!$A$25,C205='Bieu phi VCX'!$A$27),0.2%,IF(OR(AND(OR(E205="SEDAN",E205="HATCHBACK"),G205&gt;$AM$2),AND(OR(E205="SEDAN",E205="HATCHBACK"),F205="GERMANY")),INDEX('Bieu phi VCX'!$AC$8:$AC$33,MATCH(C205,'Bieu phi VCX'!$A$8:$A$33,0),0),INDEX('Bieu phi VCX'!$AD$8:$AD$33,MATCH(C205,'Bieu phi VCX'!$A$8:$A$33,0),0))),"NA"),0)</f>
        <v>0</v>
      </c>
      <c r="AN205" s="28" t="n">
        <f aca="false">IF(X205="Y",$AN$2,0)</f>
        <v>0</v>
      </c>
      <c r="AO205" s="29" t="n">
        <f aca="false">IF(W205="Y",IF(N205-M205&gt;$AO$2,1.5%*15/365,1.5%*(N205-M205)/365),0)</f>
        <v>0</v>
      </c>
      <c r="AP205" s="30" t="n">
        <f aca="false">IF(N205&lt;=Z205,VLOOKUP(DATEDIF(M205,N205,"m"),Parameters!$L$2:$M$6,2,1),(DATEDIF(M205,N205,"m")+1)/12)</f>
        <v>1</v>
      </c>
      <c r="AQ205" s="31" t="n">
        <f aca="false">(AK205*(SUM(AE205,AF205,AG205,AI205,AJ205,AL205,AM205,AN205)*H205+AH205)+AO205*H205)*AP205</f>
        <v>10000000</v>
      </c>
    </row>
    <row r="206" customFormat="false" ht="15" hidden="false" customHeight="false" outlineLevel="0" collapsed="false">
      <c r="A206" s="20"/>
      <c r="B206" s="20" t="s">
        <v>109</v>
      </c>
      <c r="C206" s="21" t="s">
        <v>125</v>
      </c>
      <c r="D206" s="21" t="s">
        <v>95</v>
      </c>
      <c r="E206" s="21" t="s">
        <v>122</v>
      </c>
      <c r="F206" s="21" t="s">
        <v>97</v>
      </c>
      <c r="G206" s="22" t="n">
        <v>400000000</v>
      </c>
      <c r="H206" s="22" t="n">
        <v>400000000</v>
      </c>
      <c r="I206" s="22" t="n">
        <v>0</v>
      </c>
      <c r="J206" s="0" t="n">
        <v>2020</v>
      </c>
      <c r="K206" s="23" t="n">
        <v>43831</v>
      </c>
      <c r="L206" s="23" t="n">
        <v>43831</v>
      </c>
      <c r="M206" s="23" t="n">
        <v>43831</v>
      </c>
      <c r="N206" s="23" t="n">
        <v>44196</v>
      </c>
      <c r="O206" s="24" t="s">
        <v>98</v>
      </c>
      <c r="P206" s="24" t="s">
        <v>98</v>
      </c>
      <c r="Q206" s="22" t="n">
        <v>9000000</v>
      </c>
      <c r="R206" s="24" t="s">
        <v>98</v>
      </c>
      <c r="S206" s="24" t="s">
        <v>98</v>
      </c>
      <c r="T206" s="24" t="s">
        <v>98</v>
      </c>
      <c r="U206" s="24" t="s">
        <v>98</v>
      </c>
      <c r="V206" s="24" t="s">
        <v>98</v>
      </c>
      <c r="W206" s="24" t="s">
        <v>98</v>
      </c>
      <c r="X206" s="24" t="s">
        <v>98</v>
      </c>
      <c r="Y206" s="22" t="n">
        <v>500000</v>
      </c>
      <c r="Z206" s="23" t="n">
        <f aca="false">DATE(YEAR(M206)+1,MONTH(M206),DAY(M206))</f>
        <v>44197</v>
      </c>
      <c r="AA206" s="25" t="n">
        <f aca="false">IF(N206&lt;=Z206, VLOOKUP(DATEDIF(M206,N206,"m"),Parameters!$L$2:$M$6,2,1), 0)</f>
        <v>1</v>
      </c>
      <c r="AB206" s="0" t="n">
        <f aca="false">IF(D206="Trong nước", DATEDIF(DATE(YEAR(K206),MONTH(K206),1),DATE(YEAR(L206),MONTH(L206),1),"m"), DATEDIF(DATE(J206,1,1),DATE(YEAR(L206),MONTH(L206),1),"m"))</f>
        <v>0</v>
      </c>
      <c r="AC206" s="0" t="str">
        <f aca="false">VLOOKUP(AB206,Parameters!$A$2:$B$6,2,1)</f>
        <v>&lt;6</v>
      </c>
      <c r="AD206" s="26" t="n">
        <v>1</v>
      </c>
      <c r="AE206" s="27" t="n">
        <f aca="false">IF(G206&lt;=$AE$2,INDEX('Bieu phi VCX'!$D$8:$H$33,MATCH(C206,'Bieu phi VCX'!$A$8:$A$33,0),MATCH(AC206,'Bieu phi VCX'!$D$7:$H$7,)),INDEX('Bieu phi VCX'!$I$8:$M$33,MATCH(C206,'Bieu phi VCX'!$A$8:$A$33,0),MATCH(AC206,'Bieu phi VCX'!$I$7:$M$7,)))</f>
        <v>0.025</v>
      </c>
      <c r="AF206" s="27" t="n">
        <f aca="false">IF(O206="Y",$AF$2,0)</f>
        <v>0</v>
      </c>
      <c r="AG206" s="27" t="n">
        <f aca="false">IF(P206="Y", INDEX('Bieu phi VCX'!$P$8:$T$31,MATCH(C206,'Bieu phi VCX'!$A$8:$A$33,0),MATCH(AC206,'Bieu phi VCX'!$P$7:$T$7,0)), 0)</f>
        <v>0</v>
      </c>
      <c r="AH206" s="22" t="n">
        <f aca="false">VLOOKUP(Q206,Parameters!$F$2:$G$5,2,0)</f>
        <v>1400000</v>
      </c>
      <c r="AI206" s="27" t="n">
        <f aca="false">IF(R206="Y", INDEX('Bieu phi VCX'!$V$8:$Z$31,MATCH(C206,'Bieu phi VCX'!$A$8:$A$33,0),MATCH(AC206,'Bieu phi VCX'!$V$7:$Z$7,0)),0)</f>
        <v>0</v>
      </c>
      <c r="AJ206" s="27" t="n">
        <f aca="false">IF(S206="Y",INDEX('Bieu phi VCX'!$AG$8:$AI$31,MATCH(C206,'Bieu phi VCX'!$A$8:$A$33,0),MATCH(VLOOKUP(I206,Parameters!$I$2:$J$4,2),'Bieu phi VCX'!$AG$7:$AI$7,0))-AE206, 0)</f>
        <v>0</v>
      </c>
      <c r="AK206" s="0" t="n">
        <f aca="false">IF(T206="Y",$AK$2,1)</f>
        <v>1</v>
      </c>
      <c r="AL206" s="27" t="n">
        <f aca="false">IF(U206="Y", INDEX('Bieu phi VCX'!$AB$8:$AB$33,MATCH(C206,'Bieu phi VCX'!$A$8:$A$33,0),0),0)</f>
        <v>0</v>
      </c>
      <c r="AM206" s="27" t="n">
        <f aca="false">IF(V206="Y",IF(AB206&lt;120,IF(OR(C206='Bieu phi VCX'!$A$24,C206='Bieu phi VCX'!$A$25,C206='Bieu phi VCX'!$A$27),0.2%,IF(OR(AND(OR(E206="SEDAN",E206="HATCHBACK"),G206&gt;$AM$2),AND(OR(E206="SEDAN",E206="HATCHBACK"),F206="GERMANY")),INDEX('Bieu phi VCX'!$AC$8:$AC$33,MATCH(C206,'Bieu phi VCX'!$A$8:$A$33,0),0),INDEX('Bieu phi VCX'!$AD$8:$AD$33,MATCH(C206,'Bieu phi VCX'!$A$8:$A$33,0),0))),"NA"),0)</f>
        <v>0</v>
      </c>
      <c r="AN206" s="28" t="n">
        <f aca="false">IF(X206="Y",$AN$2,0)</f>
        <v>0</v>
      </c>
      <c r="AO206" s="29" t="n">
        <f aca="false">IF(W206="Y",IF(N206-M206&gt;$AO$2,1.5%*15/365,1.5%*(N206-M206)/365),0)</f>
        <v>0</v>
      </c>
      <c r="AP206" s="30" t="n">
        <f aca="false">IF(N206&lt;=Z206,VLOOKUP(DATEDIF(M206,N206,"m"),Parameters!$L$2:$M$6,2,1),(DATEDIF(M206,N206,"m")+1)/12)</f>
        <v>1</v>
      </c>
      <c r="AQ206" s="31" t="n">
        <f aca="false">(AK206*(SUM(AE206,AF206,AG206,AI206,AJ206,AL206,AM206,AN206)*H206+AH206)+AO206*H206)*AP206</f>
        <v>11400000</v>
      </c>
    </row>
    <row r="207" customFormat="false" ht="15" hidden="false" customHeight="false" outlineLevel="0" collapsed="false">
      <c r="A207" s="20"/>
      <c r="B207" s="20" t="s">
        <v>110</v>
      </c>
      <c r="C207" s="21" t="s">
        <v>125</v>
      </c>
      <c r="D207" s="21" t="s">
        <v>95</v>
      </c>
      <c r="E207" s="21" t="s">
        <v>122</v>
      </c>
      <c r="F207" s="21" t="s">
        <v>97</v>
      </c>
      <c r="G207" s="22" t="n">
        <v>400000000</v>
      </c>
      <c r="H207" s="22" t="n">
        <v>400000000</v>
      </c>
      <c r="I207" s="22" t="n">
        <v>0</v>
      </c>
      <c r="J207" s="0" t="n">
        <v>2020</v>
      </c>
      <c r="K207" s="23" t="n">
        <v>43831</v>
      </c>
      <c r="L207" s="23" t="n">
        <v>43831</v>
      </c>
      <c r="M207" s="23" t="n">
        <v>43831</v>
      </c>
      <c r="N207" s="23" t="n">
        <v>44196</v>
      </c>
      <c r="O207" s="24" t="s">
        <v>98</v>
      </c>
      <c r="P207" s="24" t="s">
        <v>98</v>
      </c>
      <c r="Q207" s="22" t="s">
        <v>99</v>
      </c>
      <c r="R207" s="24" t="s">
        <v>106</v>
      </c>
      <c r="S207" s="24" t="s">
        <v>98</v>
      </c>
      <c r="T207" s="24" t="s">
        <v>98</v>
      </c>
      <c r="U207" s="24" t="s">
        <v>98</v>
      </c>
      <c r="V207" s="24" t="s">
        <v>98</v>
      </c>
      <c r="W207" s="24" t="s">
        <v>98</v>
      </c>
      <c r="X207" s="24" t="s">
        <v>98</v>
      </c>
      <c r="Y207" s="22" t="n">
        <v>500000</v>
      </c>
      <c r="Z207" s="23" t="n">
        <f aca="false">DATE(YEAR(M207)+1,MONTH(M207),DAY(M207))</f>
        <v>44197</v>
      </c>
      <c r="AA207" s="25" t="n">
        <f aca="false">IF(N207&lt;=Z207, VLOOKUP(DATEDIF(M207,N207,"m"),Parameters!$L$2:$M$6,2,1), 0)</f>
        <v>1</v>
      </c>
      <c r="AB207" s="0" t="n">
        <f aca="false">IF(D207="Trong nước", DATEDIF(DATE(YEAR(K207),MONTH(K207),1),DATE(YEAR(L207),MONTH(L207),1),"m"), DATEDIF(DATE(J207,1,1),DATE(YEAR(L207),MONTH(L207),1),"m"))</f>
        <v>0</v>
      </c>
      <c r="AC207" s="0" t="str">
        <f aca="false">VLOOKUP(AB207,Parameters!$A$2:$B$6,2,1)</f>
        <v>&lt;6</v>
      </c>
      <c r="AD207" s="26" t="n">
        <v>1</v>
      </c>
      <c r="AE207" s="27" t="n">
        <f aca="false">IF(G207&lt;=$AE$2,INDEX('Bieu phi VCX'!$D$8:$H$33,MATCH(C207,'Bieu phi VCX'!$A$8:$A$33,0),MATCH(AC207,'Bieu phi VCX'!$D$7:$H$7,)),INDEX('Bieu phi VCX'!$I$8:$M$33,MATCH(C207,'Bieu phi VCX'!$A$8:$A$33,0),MATCH(AC207,'Bieu phi VCX'!$I$7:$M$7,)))</f>
        <v>0.025</v>
      </c>
      <c r="AF207" s="27" t="n">
        <f aca="false">IF(O207="Y",$AF$2,0)</f>
        <v>0</v>
      </c>
      <c r="AG207" s="27" t="n">
        <f aca="false">IF(P207="Y", INDEX('Bieu phi VCX'!$P$8:$T$31,MATCH(C207,'Bieu phi VCX'!$A$8:$A$33,0),MATCH(AC207,'Bieu phi VCX'!$P$7:$T$7,0)), 0)</f>
        <v>0</v>
      </c>
      <c r="AH207" s="22" t="n">
        <f aca="false">VLOOKUP(Q207,Parameters!$F$2:$G$5,2,0)</f>
        <v>0</v>
      </c>
      <c r="AI207" s="27" t="n">
        <f aca="false">IF(R207="Y", INDEX('Bieu phi VCX'!$V$8:$Z$31,MATCH(C207,'Bieu phi VCX'!$A$8:$A$33,0),MATCH(AC207,'Bieu phi VCX'!$V$7:$Z$7,0)),0)</f>
        <v>0.001</v>
      </c>
      <c r="AJ207" s="27" t="n">
        <f aca="false">IF(S207="Y",INDEX('Bieu phi VCX'!$AG$8:$AI$31,MATCH(C207,'Bieu phi VCX'!$A$8:$A$33,0),MATCH(VLOOKUP(I207,Parameters!$I$2:$J$4,2),'Bieu phi VCX'!$AG$7:$AI$7,0))-AE207, 0)</f>
        <v>0</v>
      </c>
      <c r="AK207" s="0" t="n">
        <f aca="false">IF(T207="Y",$AK$2,1)</f>
        <v>1</v>
      </c>
      <c r="AL207" s="27" t="n">
        <f aca="false">IF(U207="Y", INDEX('Bieu phi VCX'!$AB$8:$AB$33,MATCH(C207,'Bieu phi VCX'!$A$8:$A$33,0),0),0)</f>
        <v>0</v>
      </c>
      <c r="AM207" s="27" t="n">
        <f aca="false">IF(V207="Y",IF(AB207&lt;120,IF(OR(C207='Bieu phi VCX'!$A$24,C207='Bieu phi VCX'!$A$25,C207='Bieu phi VCX'!$A$27),0.2%,IF(OR(AND(OR(E207="SEDAN",E207="HATCHBACK"),G207&gt;$AM$2),AND(OR(E207="SEDAN",E207="HATCHBACK"),F207="GERMANY")),INDEX('Bieu phi VCX'!$AC$8:$AC$33,MATCH(C207,'Bieu phi VCX'!$A$8:$A$33,0),0),INDEX('Bieu phi VCX'!$AD$8:$AD$33,MATCH(C207,'Bieu phi VCX'!$A$8:$A$33,0),0))),"NA"),0)</f>
        <v>0</v>
      </c>
      <c r="AN207" s="28" t="n">
        <f aca="false">IF(X207="Y",$AN$2,0)</f>
        <v>0</v>
      </c>
      <c r="AO207" s="29" t="n">
        <f aca="false">IF(W207="Y",IF(N207-M207&gt;$AO$2,1.5%*15/365,1.5%*(N207-M207)/365),0)</f>
        <v>0</v>
      </c>
      <c r="AP207" s="30" t="n">
        <f aca="false">IF(N207&lt;=Z207,VLOOKUP(DATEDIF(M207,N207,"m"),Parameters!$L$2:$M$6,2,1),(DATEDIF(M207,N207,"m")+1)/12)</f>
        <v>1</v>
      </c>
      <c r="AQ207" s="31" t="n">
        <f aca="false">(AK207*(SUM(AE207,AF207,AG207,AI207,AJ207,AL207,AM207,AN207)*H207+AH207)+AO207*H207)*AP207</f>
        <v>10400000</v>
      </c>
    </row>
    <row r="208" customFormat="false" ht="15" hidden="false" customHeight="false" outlineLevel="0" collapsed="false">
      <c r="A208" s="20"/>
      <c r="B208" s="20" t="s">
        <v>111</v>
      </c>
      <c r="C208" s="21" t="s">
        <v>125</v>
      </c>
      <c r="D208" s="21" t="s">
        <v>95</v>
      </c>
      <c r="E208" s="21" t="s">
        <v>122</v>
      </c>
      <c r="F208" s="21" t="s">
        <v>97</v>
      </c>
      <c r="G208" s="22" t="n">
        <v>400000000</v>
      </c>
      <c r="H208" s="22" t="n">
        <v>400000000</v>
      </c>
      <c r="I208" s="22" t="n">
        <v>0</v>
      </c>
      <c r="J208" s="0" t="n">
        <v>2020</v>
      </c>
      <c r="K208" s="23" t="n">
        <v>43831</v>
      </c>
      <c r="L208" s="23" t="n">
        <v>43831</v>
      </c>
      <c r="M208" s="23" t="n">
        <v>43831</v>
      </c>
      <c r="N208" s="23" t="n">
        <v>44196</v>
      </c>
      <c r="O208" s="24" t="s">
        <v>98</v>
      </c>
      <c r="P208" s="24" t="s">
        <v>98</v>
      </c>
      <c r="Q208" s="22" t="s">
        <v>99</v>
      </c>
      <c r="R208" s="24" t="s">
        <v>98</v>
      </c>
      <c r="S208" s="24" t="s">
        <v>106</v>
      </c>
      <c r="T208" s="24" t="s">
        <v>98</v>
      </c>
      <c r="U208" s="24" t="s">
        <v>98</v>
      </c>
      <c r="V208" s="24" t="s">
        <v>98</v>
      </c>
      <c r="W208" s="24" t="s">
        <v>98</v>
      </c>
      <c r="X208" s="24" t="s">
        <v>98</v>
      </c>
      <c r="Y208" s="22" t="n">
        <v>500000</v>
      </c>
      <c r="Z208" s="23" t="n">
        <f aca="false">DATE(YEAR(M208)+1,MONTH(M208),DAY(M208))</f>
        <v>44197</v>
      </c>
      <c r="AA208" s="25" t="n">
        <f aca="false">IF(N208&lt;=Z208, VLOOKUP(DATEDIF(M208,N208,"m"),Parameters!$L$2:$M$6,2,1), 0)</f>
        <v>1</v>
      </c>
      <c r="AB208" s="0" t="n">
        <f aca="false">IF(D208="Trong nước", DATEDIF(DATE(YEAR(K208),MONTH(K208),1),DATE(YEAR(L208),MONTH(L208),1),"m"), DATEDIF(DATE(J208,1,1),DATE(YEAR(L208),MONTH(L208),1),"m"))</f>
        <v>0</v>
      </c>
      <c r="AC208" s="0" t="str">
        <f aca="false">VLOOKUP(AB208,Parameters!$A$2:$B$6,2,1)</f>
        <v>&lt;6</v>
      </c>
      <c r="AD208" s="26" t="n">
        <v>1</v>
      </c>
      <c r="AE208" s="27" t="n">
        <f aca="false">IF(G208&lt;=$AE$2,INDEX('Bieu phi VCX'!$D$8:$H$33,MATCH(C208,'Bieu phi VCX'!$A$8:$A$33,0),MATCH(AC208,'Bieu phi VCX'!$D$7:$H$7,)),INDEX('Bieu phi VCX'!$I$8:$M$33,MATCH(C208,'Bieu phi VCX'!$A$8:$A$33,0),MATCH(AC208,'Bieu phi VCX'!$I$7:$M$7,)))</f>
        <v>0.025</v>
      </c>
      <c r="AF208" s="27" t="n">
        <f aca="false">IF(O208="Y",$AF$2,0)</f>
        <v>0</v>
      </c>
      <c r="AG208" s="27" t="n">
        <f aca="false">IF(P208="Y", INDEX('Bieu phi VCX'!$P$8:$T$31,MATCH(C208,'Bieu phi VCX'!$A$8:$A$33,0),MATCH(AC208,'Bieu phi VCX'!$P$7:$T$7,0)), 0)</f>
        <v>0</v>
      </c>
      <c r="AH208" s="22" t="n">
        <f aca="false">VLOOKUP(Q208,Parameters!$F$2:$G$5,2,0)</f>
        <v>0</v>
      </c>
      <c r="AI208" s="27" t="n">
        <f aca="false">IF(R208="Y", INDEX('Bieu phi VCX'!$V$8:$Z$31,MATCH(C208,'Bieu phi VCX'!$A$8:$A$33,0),MATCH(AC208,'Bieu phi VCX'!$V$7:$Z$7,0)),0)</f>
        <v>0</v>
      </c>
      <c r="AJ208" s="27" t="n">
        <f aca="false">IF(S208="Y",INDEX('Bieu phi VCX'!$AG$8:$AI$31,MATCH(C208,'Bieu phi VCX'!$A$8:$A$33,0),MATCH(VLOOKUP(I208,Parameters!$I$2:$J$4,2),'Bieu phi VCX'!$AG$7:$AI$7,0))-AE208, 0)</f>
        <v>0.025</v>
      </c>
      <c r="AK208" s="0" t="n">
        <f aca="false">IF(T208="Y",$AK$2,1)</f>
        <v>1</v>
      </c>
      <c r="AL208" s="27" t="n">
        <f aca="false">IF(U208="Y", INDEX('Bieu phi VCX'!$AB$8:$AB$33,MATCH(C208,'Bieu phi VCX'!$A$8:$A$33,0),0),0)</f>
        <v>0</v>
      </c>
      <c r="AM208" s="27" t="n">
        <f aca="false">IF(V208="Y",IF(AB208&lt;120,IF(OR(C208='Bieu phi VCX'!$A$24,C208='Bieu phi VCX'!$A$25,C208='Bieu phi VCX'!$A$27),0.2%,IF(OR(AND(OR(E208="SEDAN",E208="HATCHBACK"),G208&gt;$AM$2),AND(OR(E208="SEDAN",E208="HATCHBACK"),F208="GERMANY")),INDEX('Bieu phi VCX'!$AC$8:$AC$33,MATCH(C208,'Bieu phi VCX'!$A$8:$A$33,0),0),INDEX('Bieu phi VCX'!$AD$8:$AD$33,MATCH(C208,'Bieu phi VCX'!$A$8:$A$33,0),0))),"NA"),0)</f>
        <v>0</v>
      </c>
      <c r="AN208" s="28" t="n">
        <f aca="false">IF(X208="Y",$AN$2,0)</f>
        <v>0</v>
      </c>
      <c r="AO208" s="29" t="n">
        <f aca="false">IF(W208="Y",IF(N208-M208&gt;$AO$2,1.5%*15/365,1.5%*(N208-M208)/365),0)</f>
        <v>0</v>
      </c>
      <c r="AP208" s="30" t="n">
        <f aca="false">IF(N208&lt;=Z208,VLOOKUP(DATEDIF(M208,N208,"m"),Parameters!$L$2:$M$6,2,1),(DATEDIF(M208,N208,"m")+1)/12)</f>
        <v>1</v>
      </c>
      <c r="AQ208" s="31" t="n">
        <f aca="false">(AK208*(SUM(AE208,AF208,AG208,AI208,AJ208,AL208,AM208,AN208)*H208+AH208)+AO208*H208)*AP208</f>
        <v>20000000</v>
      </c>
    </row>
    <row r="209" customFormat="false" ht="15" hidden="false" customHeight="false" outlineLevel="0" collapsed="false">
      <c r="A209" s="20"/>
      <c r="B209" s="20" t="s">
        <v>112</v>
      </c>
      <c r="C209" s="21" t="s">
        <v>125</v>
      </c>
      <c r="D209" s="21" t="s">
        <v>95</v>
      </c>
      <c r="E209" s="21" t="s">
        <v>122</v>
      </c>
      <c r="F209" s="21" t="s">
        <v>97</v>
      </c>
      <c r="G209" s="22" t="n">
        <v>400000000</v>
      </c>
      <c r="H209" s="22" t="n">
        <v>400000000</v>
      </c>
      <c r="I209" s="22" t="n">
        <v>0</v>
      </c>
      <c r="J209" s="0" t="n">
        <v>2020</v>
      </c>
      <c r="K209" s="23" t="n">
        <v>43831</v>
      </c>
      <c r="L209" s="23" t="n">
        <v>43831</v>
      </c>
      <c r="M209" s="23" t="n">
        <v>43831</v>
      </c>
      <c r="N209" s="23" t="n">
        <v>44196</v>
      </c>
      <c r="O209" s="24" t="s">
        <v>98</v>
      </c>
      <c r="P209" s="24" t="s">
        <v>98</v>
      </c>
      <c r="Q209" s="22" t="s">
        <v>99</v>
      </c>
      <c r="R209" s="24" t="s">
        <v>98</v>
      </c>
      <c r="S209" s="24" t="s">
        <v>98</v>
      </c>
      <c r="T209" s="24" t="s">
        <v>106</v>
      </c>
      <c r="U209" s="24" t="s">
        <v>98</v>
      </c>
      <c r="V209" s="24" t="s">
        <v>98</v>
      </c>
      <c r="W209" s="24" t="s">
        <v>98</v>
      </c>
      <c r="X209" s="24" t="s">
        <v>98</v>
      </c>
      <c r="Y209" s="22" t="n">
        <v>500000</v>
      </c>
      <c r="Z209" s="23" t="n">
        <f aca="false">DATE(YEAR(M209)+1,MONTH(M209),DAY(M209))</f>
        <v>44197</v>
      </c>
      <c r="AA209" s="25" t="n">
        <f aca="false">IF(N209&lt;=Z209, VLOOKUP(DATEDIF(M209,N209,"m"),Parameters!$L$2:$M$6,2,1), 0)</f>
        <v>1</v>
      </c>
      <c r="AB209" s="0" t="n">
        <f aca="false">IF(D209="Trong nước", DATEDIF(DATE(YEAR(K209),MONTH(K209),1),DATE(YEAR(L209),MONTH(L209),1),"m"), DATEDIF(DATE(J209,1,1),DATE(YEAR(L209),MONTH(L209),1),"m"))</f>
        <v>0</v>
      </c>
      <c r="AC209" s="0" t="str">
        <f aca="false">VLOOKUP(AB209,Parameters!$A$2:$B$6,2,1)</f>
        <v>&lt;6</v>
      </c>
      <c r="AD209" s="26" t="n">
        <v>1</v>
      </c>
      <c r="AE209" s="27" t="n">
        <f aca="false">IF(G209&lt;=$AE$2,INDEX('Bieu phi VCX'!$D$8:$H$33,MATCH(C209,'Bieu phi VCX'!$A$8:$A$33,0),MATCH(AC209,'Bieu phi VCX'!$D$7:$H$7,)),INDEX('Bieu phi VCX'!$I$8:$M$33,MATCH(C209,'Bieu phi VCX'!$A$8:$A$33,0),MATCH(AC209,'Bieu phi VCX'!$I$7:$M$7,)))</f>
        <v>0.025</v>
      </c>
      <c r="AF209" s="27" t="n">
        <f aca="false">IF(O209="Y",$AF$2,0)</f>
        <v>0</v>
      </c>
      <c r="AG209" s="27" t="n">
        <f aca="false">IF(P209="Y", INDEX('Bieu phi VCX'!$P$8:$T$31,MATCH(C209,'Bieu phi VCX'!$A$8:$A$33,0),MATCH(AC209,'Bieu phi VCX'!$P$7:$T$7,0)), 0)</f>
        <v>0</v>
      </c>
      <c r="AH209" s="22" t="n">
        <f aca="false">VLOOKUP(Q209,Parameters!$F$2:$G$5,2,0)</f>
        <v>0</v>
      </c>
      <c r="AI209" s="27" t="n">
        <f aca="false">IF(R209="Y", INDEX('Bieu phi VCX'!$V$8:$Z$31,MATCH(C209,'Bieu phi VCX'!$A$8:$A$33,0),MATCH(AC209,'Bieu phi VCX'!$V$7:$Z$7,0)),0)</f>
        <v>0</v>
      </c>
      <c r="AJ209" s="27" t="n">
        <f aca="false">IF(S209="Y",INDEX('Bieu phi VCX'!$AG$8:$AI$31,MATCH(C209,'Bieu phi VCX'!$A$8:$A$33,0),MATCH(VLOOKUP(I209,Parameters!$I$2:$J$4,2),'Bieu phi VCX'!$AG$7:$AI$7,0))-AE209, 0)</f>
        <v>0</v>
      </c>
      <c r="AK209" s="0" t="n">
        <f aca="false">IF(T209="Y",$AK$2,1)</f>
        <v>1.5</v>
      </c>
      <c r="AL209" s="27" t="n">
        <f aca="false">IF(U209="Y", INDEX('Bieu phi VCX'!$AB$8:$AB$33,MATCH(C209,'Bieu phi VCX'!$A$8:$A$33,0),0),0)</f>
        <v>0</v>
      </c>
      <c r="AM209" s="27" t="n">
        <f aca="false">IF(V209="Y",IF(AB209&lt;120,IF(OR(C209='Bieu phi VCX'!$A$24,C209='Bieu phi VCX'!$A$25,C209='Bieu phi VCX'!$A$27),0.2%,IF(OR(AND(OR(E209="SEDAN",E209="HATCHBACK"),G209&gt;$AM$2),AND(OR(E209="SEDAN",E209="HATCHBACK"),F209="GERMANY")),INDEX('Bieu phi VCX'!$AC$8:$AC$33,MATCH(C209,'Bieu phi VCX'!$A$8:$A$33,0),0),INDEX('Bieu phi VCX'!$AD$8:$AD$33,MATCH(C209,'Bieu phi VCX'!$A$8:$A$33,0),0))),"NA"),0)</f>
        <v>0</v>
      </c>
      <c r="AN209" s="28" t="n">
        <f aca="false">IF(X209="Y",$AN$2,0)</f>
        <v>0</v>
      </c>
      <c r="AO209" s="29" t="n">
        <f aca="false">IF(W209="Y",IF(N209-M209&gt;$AO$2,1.5%*15/365,1.5%*(N209-M209)/365),0)</f>
        <v>0</v>
      </c>
      <c r="AP209" s="30" t="n">
        <f aca="false">IF(N209&lt;=Z209,VLOOKUP(DATEDIF(M209,N209,"m"),Parameters!$L$2:$M$6,2,1),(DATEDIF(M209,N209,"m")+1)/12)</f>
        <v>1</v>
      </c>
      <c r="AQ209" s="31" t="n">
        <f aca="false">(AK209*(SUM(AE209,AF209,AG209,AI209,AJ209,AL209,AM209,AN209)*H209+AH209)+AO209*H209)*AP209</f>
        <v>15000000</v>
      </c>
    </row>
    <row r="210" customFormat="false" ht="15" hidden="false" customHeight="false" outlineLevel="0" collapsed="false">
      <c r="A210" s="20"/>
      <c r="B210" s="20" t="s">
        <v>113</v>
      </c>
      <c r="C210" s="21" t="s">
        <v>125</v>
      </c>
      <c r="D210" s="21" t="s">
        <v>95</v>
      </c>
      <c r="E210" s="21" t="s">
        <v>122</v>
      </c>
      <c r="F210" s="21" t="s">
        <v>97</v>
      </c>
      <c r="G210" s="22" t="n">
        <v>400000000</v>
      </c>
      <c r="H210" s="22" t="n">
        <v>400000000</v>
      </c>
      <c r="I210" s="22" t="n">
        <v>0</v>
      </c>
      <c r="J210" s="0" t="n">
        <v>2020</v>
      </c>
      <c r="K210" s="23" t="n">
        <v>43831</v>
      </c>
      <c r="L210" s="23" t="n">
        <v>43831</v>
      </c>
      <c r="M210" s="23" t="n">
        <v>43831</v>
      </c>
      <c r="N210" s="23" t="n">
        <v>44196</v>
      </c>
      <c r="O210" s="24" t="s">
        <v>98</v>
      </c>
      <c r="P210" s="24" t="s">
        <v>98</v>
      </c>
      <c r="Q210" s="22" t="s">
        <v>99</v>
      </c>
      <c r="R210" s="24" t="s">
        <v>98</v>
      </c>
      <c r="S210" s="24" t="s">
        <v>98</v>
      </c>
      <c r="T210" s="24" t="s">
        <v>98</v>
      </c>
      <c r="U210" s="24" t="s">
        <v>106</v>
      </c>
      <c r="V210" s="24" t="s">
        <v>98</v>
      </c>
      <c r="W210" s="24" t="s">
        <v>98</v>
      </c>
      <c r="X210" s="24" t="s">
        <v>98</v>
      </c>
      <c r="Y210" s="22" t="n">
        <v>500000</v>
      </c>
      <c r="Z210" s="23" t="n">
        <f aca="false">DATE(YEAR(M210)+1,MONTH(M210),DAY(M210))</f>
        <v>44197</v>
      </c>
      <c r="AA210" s="25" t="n">
        <f aca="false">IF(N210&lt;=Z210, VLOOKUP(DATEDIF(M210,N210,"m"),Parameters!$L$2:$M$6,2,1), 0)</f>
        <v>1</v>
      </c>
      <c r="AB210" s="0" t="n">
        <f aca="false">IF(D210="Trong nước", DATEDIF(DATE(YEAR(K210),MONTH(K210),1),DATE(YEAR(L210),MONTH(L210),1),"m"), DATEDIF(DATE(J210,1,1),DATE(YEAR(L210),MONTH(L210),1),"m"))</f>
        <v>0</v>
      </c>
      <c r="AC210" s="0" t="str">
        <f aca="false">VLOOKUP(AB210,Parameters!$A$2:$B$6,2,1)</f>
        <v>&lt;6</v>
      </c>
      <c r="AD210" s="26" t="n">
        <v>1</v>
      </c>
      <c r="AE210" s="27" t="n">
        <f aca="false">IF(G210&lt;=$AE$2,INDEX('Bieu phi VCX'!$D$8:$H$33,MATCH(C210,'Bieu phi VCX'!$A$8:$A$33,0),MATCH(AC210,'Bieu phi VCX'!$D$7:$H$7,)),INDEX('Bieu phi VCX'!$I$8:$M$33,MATCH(C210,'Bieu phi VCX'!$A$8:$A$33,0),MATCH(AC210,'Bieu phi VCX'!$I$7:$M$7,)))</f>
        <v>0.025</v>
      </c>
      <c r="AF210" s="27" t="n">
        <f aca="false">IF(O210="Y",$AF$2,0)</f>
        <v>0</v>
      </c>
      <c r="AG210" s="27" t="n">
        <f aca="false">IF(P210="Y", INDEX('Bieu phi VCX'!$P$8:$T$31,MATCH(C210,'Bieu phi VCX'!$A$8:$A$33,0),MATCH(AC210,'Bieu phi VCX'!$P$7:$T$7,0)), 0)</f>
        <v>0</v>
      </c>
      <c r="AH210" s="22" t="n">
        <f aca="false">VLOOKUP(Q210,Parameters!$F$2:$G$5,2,0)</f>
        <v>0</v>
      </c>
      <c r="AI210" s="27" t="n">
        <f aca="false">IF(R210="Y", INDEX('Bieu phi VCX'!$V$8:$Z$31,MATCH(C210,'Bieu phi VCX'!$A$8:$A$33,0),MATCH(AC210,'Bieu phi VCX'!$V$7:$Z$7,0)),0)</f>
        <v>0</v>
      </c>
      <c r="AJ210" s="27" t="n">
        <f aca="false">IF(S210="Y",INDEX('Bieu phi VCX'!$AG$8:$AI$31,MATCH(C210,'Bieu phi VCX'!$A$8:$A$33,0),MATCH(VLOOKUP(I210,Parameters!$I$2:$J$4,2),'Bieu phi VCX'!$AG$7:$AI$7,0))-AE210, 0)</f>
        <v>0</v>
      </c>
      <c r="AK210" s="0" t="n">
        <f aca="false">IF(T210="Y",$AK$2,1)</f>
        <v>1</v>
      </c>
      <c r="AL210" s="27" t="n">
        <f aca="false">IF(U210="Y", INDEX('Bieu phi VCX'!$AB$8:$AB$33,MATCH(C210,'Bieu phi VCX'!$A$8:$A$33,0),0),0)</f>
        <v>0.0025</v>
      </c>
      <c r="AM210" s="27" t="n">
        <f aca="false">IF(V210="Y",IF(AB210&lt;120,IF(OR(C210='Bieu phi VCX'!$A$24,C210='Bieu phi VCX'!$A$25,C210='Bieu phi VCX'!$A$27),0.2%,IF(OR(AND(OR(E210="SEDAN",E210="HATCHBACK"),G210&gt;$AM$2),AND(OR(E210="SEDAN",E210="HATCHBACK"),F210="GERMANY")),INDEX('Bieu phi VCX'!$AC$8:$AC$33,MATCH(C210,'Bieu phi VCX'!$A$8:$A$33,0),0),INDEX('Bieu phi VCX'!$AD$8:$AD$33,MATCH(C210,'Bieu phi VCX'!$A$8:$A$33,0),0))),"NA"),0)</f>
        <v>0</v>
      </c>
      <c r="AN210" s="28" t="n">
        <f aca="false">IF(X210="Y",$AN$2,0)</f>
        <v>0</v>
      </c>
      <c r="AO210" s="29" t="n">
        <f aca="false">IF(W210="Y",IF(N210-M210&gt;$AO$2,1.5%*15/365,1.5%*(N210-M210)/365),0)</f>
        <v>0</v>
      </c>
      <c r="AP210" s="30" t="n">
        <f aca="false">IF(N210&lt;=Z210,VLOOKUP(DATEDIF(M210,N210,"m"),Parameters!$L$2:$M$6,2,1),(DATEDIF(M210,N210,"m")+1)/12)</f>
        <v>1</v>
      </c>
      <c r="AQ210" s="31" t="n">
        <f aca="false">(AK210*(SUM(AE210,AF210,AG210,AI210,AJ210,AL210,AM210,AN210)*H210+AH210)+AO210*H210)*AP210</f>
        <v>11000000</v>
      </c>
    </row>
    <row r="211" customFormat="false" ht="15" hidden="false" customHeight="false" outlineLevel="0" collapsed="false">
      <c r="A211" s="20"/>
      <c r="B211" s="20" t="s">
        <v>114</v>
      </c>
      <c r="C211" s="21" t="s">
        <v>125</v>
      </c>
      <c r="D211" s="21" t="s">
        <v>95</v>
      </c>
      <c r="E211" s="21" t="s">
        <v>122</v>
      </c>
      <c r="F211" s="21" t="s">
        <v>97</v>
      </c>
      <c r="G211" s="22" t="n">
        <v>400000000</v>
      </c>
      <c r="H211" s="22" t="n">
        <v>400000000</v>
      </c>
      <c r="I211" s="22" t="n">
        <v>0</v>
      </c>
      <c r="J211" s="0" t="n">
        <v>2020</v>
      </c>
      <c r="K211" s="23" t="n">
        <v>43831</v>
      </c>
      <c r="L211" s="23" t="n">
        <v>43831</v>
      </c>
      <c r="M211" s="23" t="n">
        <v>43831</v>
      </c>
      <c r="N211" s="23" t="n">
        <v>44196</v>
      </c>
      <c r="O211" s="24" t="s">
        <v>98</v>
      </c>
      <c r="P211" s="24" t="s">
        <v>98</v>
      </c>
      <c r="Q211" s="22" t="s">
        <v>99</v>
      </c>
      <c r="R211" s="24" t="s">
        <v>98</v>
      </c>
      <c r="S211" s="24" t="s">
        <v>98</v>
      </c>
      <c r="T211" s="24" t="s">
        <v>98</v>
      </c>
      <c r="U211" s="24" t="s">
        <v>98</v>
      </c>
      <c r="V211" s="24" t="s">
        <v>106</v>
      </c>
      <c r="W211" s="24" t="s">
        <v>98</v>
      </c>
      <c r="X211" s="24" t="s">
        <v>98</v>
      </c>
      <c r="Y211" s="22" t="n">
        <v>500000</v>
      </c>
      <c r="Z211" s="23" t="n">
        <f aca="false">DATE(YEAR(M211)+1,MONTH(M211),DAY(M211))</f>
        <v>44197</v>
      </c>
      <c r="AA211" s="25" t="n">
        <f aca="false">IF(N211&lt;=Z211, VLOOKUP(DATEDIF(M211,N211,"m"),Parameters!$L$2:$M$6,2,1), 0)</f>
        <v>1</v>
      </c>
      <c r="AB211" s="0" t="n">
        <f aca="false">IF(D211="Trong nước", DATEDIF(DATE(YEAR(K211),MONTH(K211),1),DATE(YEAR(L211),MONTH(L211),1),"m"), DATEDIF(DATE(J211,1,1),DATE(YEAR(L211),MONTH(L211),1),"m"))</f>
        <v>0</v>
      </c>
      <c r="AC211" s="0" t="str">
        <f aca="false">VLOOKUP(AB211,Parameters!$A$2:$B$6,2,1)</f>
        <v>&lt;6</v>
      </c>
      <c r="AD211" s="26" t="n">
        <v>1</v>
      </c>
      <c r="AE211" s="27" t="n">
        <f aca="false">IF(G211&lt;=$AE$2,INDEX('Bieu phi VCX'!$D$8:$H$33,MATCH(C211,'Bieu phi VCX'!$A$8:$A$33,0),MATCH(AC211,'Bieu phi VCX'!$D$7:$H$7,)),INDEX('Bieu phi VCX'!$I$8:$M$33,MATCH(C211,'Bieu phi VCX'!$A$8:$A$33,0),MATCH(AC211,'Bieu phi VCX'!$I$7:$M$7,)))</f>
        <v>0.025</v>
      </c>
      <c r="AF211" s="27" t="n">
        <f aca="false">IF(O211="Y",$AF$2,0)</f>
        <v>0</v>
      </c>
      <c r="AG211" s="27" t="n">
        <f aca="false">IF(P211="Y", INDEX('Bieu phi VCX'!$P$8:$T$31,MATCH(C211,'Bieu phi VCX'!$A$8:$A$33,0),MATCH(AC211,'Bieu phi VCX'!$P$7:$T$7,0)), 0)</f>
        <v>0</v>
      </c>
      <c r="AH211" s="22" t="n">
        <f aca="false">VLOOKUP(Q211,Parameters!$F$2:$G$5,2,0)</f>
        <v>0</v>
      </c>
      <c r="AI211" s="27" t="n">
        <f aca="false">IF(R211="Y", INDEX('Bieu phi VCX'!$V$8:$Z$31,MATCH(C211,'Bieu phi VCX'!$A$8:$A$33,0),MATCH(AC211,'Bieu phi VCX'!$V$7:$Z$7,0)),0)</f>
        <v>0</v>
      </c>
      <c r="AJ211" s="27" t="n">
        <f aca="false">IF(S211="Y",INDEX('Bieu phi VCX'!$AG$8:$AI$31,MATCH(C211,'Bieu phi VCX'!$A$8:$A$33,0),MATCH(VLOOKUP(I211,Parameters!$I$2:$J$4,2),'Bieu phi VCX'!$AG$7:$AI$7,0))-AE211, 0)</f>
        <v>0</v>
      </c>
      <c r="AK211" s="0" t="n">
        <f aca="false">IF(T211="Y",$AK$2,1)</f>
        <v>1</v>
      </c>
      <c r="AL211" s="27" t="n">
        <f aca="false">IF(U211="Y", INDEX('Bieu phi VCX'!$AB$8:$AB$33,MATCH(C211,'Bieu phi VCX'!$A$8:$A$33,0),0),0)</f>
        <v>0</v>
      </c>
      <c r="AM211" s="27" t="n">
        <f aca="false">IF(V211="Y",IF(AB211&lt;120,IF(OR(C211='Bieu phi VCX'!$A$24,C211='Bieu phi VCX'!$A$25,C211='Bieu phi VCX'!$A$27),0.2%,IF(OR(AND(OR(E211="SEDAN",E211="HATCHBACK"),G211&gt;$AM$2),AND(OR(E211="SEDAN",E211="HATCHBACK"),F211="GERMANY")),INDEX('Bieu phi VCX'!$AC$8:$AC$33,MATCH(C211,'Bieu phi VCX'!$A$8:$A$33,0),0),INDEX('Bieu phi VCX'!$AD$8:$AD$33,MATCH(C211,'Bieu phi VCX'!$A$8:$A$33,0),0))),"NA"),0)</f>
        <v>0.0005</v>
      </c>
      <c r="AN211" s="28" t="n">
        <f aca="false">IF(X211="Y",$AN$2,0)</f>
        <v>0</v>
      </c>
      <c r="AO211" s="29" t="n">
        <f aca="false">IF(W211="Y",IF(N211-M211&gt;$AO$2,1.5%*15/365,1.5%*(N211-M211)/365),0)</f>
        <v>0</v>
      </c>
      <c r="AP211" s="30" t="n">
        <f aca="false">IF(N211&lt;=Z211,VLOOKUP(DATEDIF(M211,N211,"m"),Parameters!$L$2:$M$6,2,1),(DATEDIF(M211,N211,"m")+1)/12)</f>
        <v>1</v>
      </c>
      <c r="AQ211" s="31" t="n">
        <f aca="false">(AK211*(SUM(AE211,AF211,AG211,AI211,AJ211,AL211,AM211,AN211)*H211+AH211)+AO211*H211)*AP211</f>
        <v>10200000</v>
      </c>
    </row>
    <row r="212" customFormat="false" ht="15" hidden="false" customHeight="false" outlineLevel="0" collapsed="false">
      <c r="A212" s="20"/>
      <c r="B212" s="20" t="s">
        <v>115</v>
      </c>
      <c r="C212" s="21" t="s">
        <v>125</v>
      </c>
      <c r="D212" s="21" t="s">
        <v>95</v>
      </c>
      <c r="E212" s="21" t="s">
        <v>122</v>
      </c>
      <c r="F212" s="21" t="s">
        <v>97</v>
      </c>
      <c r="G212" s="22" t="n">
        <v>400000000</v>
      </c>
      <c r="H212" s="22" t="n">
        <v>400000000</v>
      </c>
      <c r="I212" s="22" t="n">
        <v>0</v>
      </c>
      <c r="J212" s="0" t="n">
        <v>2020</v>
      </c>
      <c r="K212" s="23" t="n">
        <v>43831</v>
      </c>
      <c r="L212" s="23" t="n">
        <v>43831</v>
      </c>
      <c r="M212" s="23" t="n">
        <v>43831</v>
      </c>
      <c r="N212" s="23" t="n">
        <v>44196</v>
      </c>
      <c r="O212" s="24" t="s">
        <v>98</v>
      </c>
      <c r="P212" s="24" t="s">
        <v>98</v>
      </c>
      <c r="Q212" s="22" t="s">
        <v>99</v>
      </c>
      <c r="R212" s="24" t="s">
        <v>98</v>
      </c>
      <c r="S212" s="24" t="s">
        <v>98</v>
      </c>
      <c r="T212" s="24" t="s">
        <v>98</v>
      </c>
      <c r="U212" s="24" t="s">
        <v>98</v>
      </c>
      <c r="V212" s="24" t="s">
        <v>98</v>
      </c>
      <c r="W212" s="24" t="s">
        <v>106</v>
      </c>
      <c r="X212" s="24" t="s">
        <v>98</v>
      </c>
      <c r="Y212" s="22" t="n">
        <v>500000</v>
      </c>
      <c r="Z212" s="23" t="n">
        <f aca="false">DATE(YEAR(M212)+1,MONTH(M212),DAY(M212))</f>
        <v>44197</v>
      </c>
      <c r="AA212" s="25" t="n">
        <f aca="false">IF(N212&lt;=Z212, VLOOKUP(DATEDIF(M212,N212,"m"),Parameters!$L$2:$M$6,2,1), 0)</f>
        <v>1</v>
      </c>
      <c r="AB212" s="0" t="n">
        <f aca="false">IF(D212="Trong nước", DATEDIF(DATE(YEAR(K212),MONTH(K212),1),DATE(YEAR(L212),MONTH(L212),1),"m"), DATEDIF(DATE(J212,1,1),DATE(YEAR(L212),MONTH(L212),1),"m"))</f>
        <v>0</v>
      </c>
      <c r="AC212" s="0" t="str">
        <f aca="false">VLOOKUP(AB212,Parameters!$A$2:$B$6,2,1)</f>
        <v>&lt;6</v>
      </c>
      <c r="AD212" s="26" t="n">
        <v>1</v>
      </c>
      <c r="AE212" s="27" t="n">
        <f aca="false">IF(G212&lt;=$AE$2,INDEX('Bieu phi VCX'!$D$8:$H$33,MATCH(C212,'Bieu phi VCX'!$A$8:$A$33,0),MATCH(AC212,'Bieu phi VCX'!$D$7:$H$7,)),INDEX('Bieu phi VCX'!$I$8:$M$33,MATCH(C212,'Bieu phi VCX'!$A$8:$A$33,0),MATCH(AC212,'Bieu phi VCX'!$I$7:$M$7,)))</f>
        <v>0.025</v>
      </c>
      <c r="AF212" s="27" t="n">
        <f aca="false">IF(O212="Y",$AF$2,0)</f>
        <v>0</v>
      </c>
      <c r="AG212" s="27" t="n">
        <f aca="false">IF(P212="Y", INDEX('Bieu phi VCX'!$P$8:$T$31,MATCH(C212,'Bieu phi VCX'!$A$8:$A$33,0),MATCH(AC212,'Bieu phi VCX'!$P$7:$T$7,0)), 0)</f>
        <v>0</v>
      </c>
      <c r="AH212" s="22" t="n">
        <f aca="false">VLOOKUP(Q212,Parameters!$F$2:$G$5,2,0)</f>
        <v>0</v>
      </c>
      <c r="AI212" s="27" t="n">
        <f aca="false">IF(R212="Y", INDEX('Bieu phi VCX'!$V$8:$Z$31,MATCH(C212,'Bieu phi VCX'!$A$8:$A$33,0),MATCH(AC212,'Bieu phi VCX'!$V$7:$Z$7,0)),0)</f>
        <v>0</v>
      </c>
      <c r="AJ212" s="27" t="n">
        <f aca="false">IF(S212="Y",INDEX('Bieu phi VCX'!$AG$8:$AI$31,MATCH(C212,'Bieu phi VCX'!$A$8:$A$33,0),MATCH(VLOOKUP(I212,Parameters!$I$2:$J$4,2),'Bieu phi VCX'!$AG$7:$AI$7,0))-AE212, 0)</f>
        <v>0</v>
      </c>
      <c r="AK212" s="0" t="n">
        <f aca="false">IF(T212="Y",$AK$2,1)</f>
        <v>1</v>
      </c>
      <c r="AL212" s="27" t="n">
        <f aca="false">IF(U212="Y", INDEX('Bieu phi VCX'!$AB$8:$AB$33,MATCH(C212,'Bieu phi VCX'!$A$8:$A$33,0),0),0)</f>
        <v>0</v>
      </c>
      <c r="AM212" s="27" t="n">
        <f aca="false">IF(V212="Y",IF(AB212&lt;120,IF(OR(C212='Bieu phi VCX'!$A$24,C212='Bieu phi VCX'!$A$25,C212='Bieu phi VCX'!$A$27),0.2%,IF(OR(AND(OR(E212="SEDAN",E212="HATCHBACK"),G212&gt;$AM$2),AND(OR(E212="SEDAN",E212="HATCHBACK"),F212="GERMANY")),INDEX('Bieu phi VCX'!$AC$8:$AC$33,MATCH(C212,'Bieu phi VCX'!$A$8:$A$33,0),0),INDEX('Bieu phi VCX'!$AD$8:$AD$33,MATCH(C212,'Bieu phi VCX'!$A$8:$A$33,0),0))),"NA"),0)</f>
        <v>0</v>
      </c>
      <c r="AN212" s="28" t="n">
        <f aca="false">IF(X212="Y",$AN$2,0)</f>
        <v>0</v>
      </c>
      <c r="AO212" s="29" t="n">
        <f aca="false">IF(W212="Y",IF(N212-M212&gt;$AO$2,1.5%*15/365,1.5%*(N212-M212)/365),0)</f>
        <v>0.000616438356164384</v>
      </c>
      <c r="AP212" s="30" t="n">
        <f aca="false">IF(N212&lt;=Z212,VLOOKUP(DATEDIF(M212,N212,"m"),Parameters!$L$2:$M$6,2,1),(DATEDIF(M212,N212,"m")+1)/12)</f>
        <v>1</v>
      </c>
      <c r="AQ212" s="31" t="n">
        <f aca="false">(AK212*(SUM(AE212,AF212,AG212,AI212,AJ212,AL212,AM212,AN212)*H212+AH212)+AO212*H212)*AP212</f>
        <v>10246575.3424658</v>
      </c>
    </row>
    <row r="213" customFormat="false" ht="15" hidden="false" customHeight="false" outlineLevel="0" collapsed="false">
      <c r="A213" s="20"/>
      <c r="B213" s="20" t="s">
        <v>116</v>
      </c>
      <c r="C213" s="21" t="s">
        <v>125</v>
      </c>
      <c r="D213" s="21" t="s">
        <v>95</v>
      </c>
      <c r="E213" s="21" t="s">
        <v>122</v>
      </c>
      <c r="F213" s="21" t="s">
        <v>97</v>
      </c>
      <c r="G213" s="22" t="n">
        <v>400000000</v>
      </c>
      <c r="H213" s="22" t="n">
        <v>400000000</v>
      </c>
      <c r="I213" s="22" t="n">
        <v>0</v>
      </c>
      <c r="J213" s="0" t="n">
        <v>2020</v>
      </c>
      <c r="K213" s="23" t="n">
        <v>43831</v>
      </c>
      <c r="L213" s="23" t="n">
        <v>43831</v>
      </c>
      <c r="M213" s="23" t="n">
        <v>43831</v>
      </c>
      <c r="N213" s="23" t="n">
        <v>44196</v>
      </c>
      <c r="O213" s="24" t="s">
        <v>98</v>
      </c>
      <c r="P213" s="24" t="s">
        <v>98</v>
      </c>
      <c r="Q213" s="22" t="s">
        <v>99</v>
      </c>
      <c r="R213" s="24" t="s">
        <v>98</v>
      </c>
      <c r="S213" s="24" t="s">
        <v>98</v>
      </c>
      <c r="T213" s="24" t="s">
        <v>98</v>
      </c>
      <c r="U213" s="24" t="s">
        <v>98</v>
      </c>
      <c r="V213" s="24" t="s">
        <v>98</v>
      </c>
      <c r="W213" s="24" t="s">
        <v>98</v>
      </c>
      <c r="X213" s="24" t="s">
        <v>106</v>
      </c>
      <c r="Y213" s="22" t="n">
        <v>500000</v>
      </c>
      <c r="Z213" s="23" t="n">
        <f aca="false">DATE(YEAR(M213)+1,MONTH(M213),DAY(M213))</f>
        <v>44197</v>
      </c>
      <c r="AA213" s="25" t="n">
        <f aca="false">IF(N213&lt;=Z213, VLOOKUP(DATEDIF(M213,N213,"m"),Parameters!$L$2:$M$6,2,1), 0)</f>
        <v>1</v>
      </c>
      <c r="AB213" s="0" t="n">
        <f aca="false">IF(D213="Trong nước", DATEDIF(DATE(YEAR(K213),MONTH(K213),1),DATE(YEAR(L213),MONTH(L213),1),"m"), DATEDIF(DATE(J213,1,1),DATE(YEAR(L213),MONTH(L213),1),"m"))</f>
        <v>0</v>
      </c>
      <c r="AC213" s="0" t="str">
        <f aca="false">VLOOKUP(AB213,Parameters!$A$2:$B$6,2,1)</f>
        <v>&lt;6</v>
      </c>
      <c r="AD213" s="26" t="n">
        <v>1</v>
      </c>
      <c r="AE213" s="27" t="n">
        <f aca="false">IF(G213&lt;=$AE$2,INDEX('Bieu phi VCX'!$D$8:$H$33,MATCH(C213,'Bieu phi VCX'!$A$8:$A$33,0),MATCH(AC213,'Bieu phi VCX'!$D$7:$H$7,)),INDEX('Bieu phi VCX'!$I$8:$M$33,MATCH(C213,'Bieu phi VCX'!$A$8:$A$33,0),MATCH(AC213,'Bieu phi VCX'!$I$7:$M$7,)))</f>
        <v>0.025</v>
      </c>
      <c r="AF213" s="27" t="n">
        <f aca="false">IF(O213="Y",$AF$2,0)</f>
        <v>0</v>
      </c>
      <c r="AG213" s="27" t="n">
        <f aca="false">IF(P213="Y", INDEX('Bieu phi VCX'!$P$8:$T$31,MATCH(C213,'Bieu phi VCX'!$A$8:$A$33,0),MATCH(AC213,'Bieu phi VCX'!$P$7:$T$7,0)), 0)</f>
        <v>0</v>
      </c>
      <c r="AH213" s="22" t="n">
        <f aca="false">VLOOKUP(Q213,Parameters!$F$2:$G$5,2,0)</f>
        <v>0</v>
      </c>
      <c r="AI213" s="27" t="n">
        <f aca="false">IF(R213="Y", INDEX('Bieu phi VCX'!$V$8:$Z$31,MATCH(C213,'Bieu phi VCX'!$A$8:$A$33,0),MATCH(AC213,'Bieu phi VCX'!$V$7:$Z$7,0)),0)</f>
        <v>0</v>
      </c>
      <c r="AJ213" s="27" t="n">
        <f aca="false">IF(S213="Y",INDEX('Bieu phi VCX'!$AG$8:$AI$31,MATCH(C213,'Bieu phi VCX'!$A$8:$A$33,0),MATCH(VLOOKUP(I213,Parameters!$I$2:$J$4,2),'Bieu phi VCX'!$AG$7:$AI$7,0))-AE213, 0)</f>
        <v>0</v>
      </c>
      <c r="AK213" s="0" t="n">
        <f aca="false">IF(T213="Y",$AK$2,1)</f>
        <v>1</v>
      </c>
      <c r="AL213" s="27" t="n">
        <f aca="false">IF(U213="Y", INDEX('Bieu phi VCX'!$AB$8:$AB$33,MATCH(C213,'Bieu phi VCX'!$A$8:$A$33,0),0),0)</f>
        <v>0</v>
      </c>
      <c r="AM213" s="27" t="n">
        <f aca="false">IF(V213="Y",IF(AB213&lt;120,IF(OR(C213='Bieu phi VCX'!$A$24,C213='Bieu phi VCX'!$A$25,C213='Bieu phi VCX'!$A$27),0.2%,IF(OR(AND(OR(E213="SEDAN",E213="HATCHBACK"),G213&gt;$AM$2),AND(OR(E213="SEDAN",E213="HATCHBACK"),F213="GERMANY")),INDEX('Bieu phi VCX'!$AC$8:$AC$33,MATCH(C213,'Bieu phi VCX'!$A$8:$A$33,0),0),INDEX('Bieu phi VCX'!$AD$8:$AD$33,MATCH(C213,'Bieu phi VCX'!$A$8:$A$33,0),0))),"NA"),0)</f>
        <v>0</v>
      </c>
      <c r="AN213" s="28" t="n">
        <f aca="false">IF(X213="Y",$AN$2,0)</f>
        <v>0.003</v>
      </c>
      <c r="AO213" s="29" t="n">
        <f aca="false">IF(W213="Y",IF(N213-M213&gt;$AO$2,1.5%*15/365,1.5%*(N213-M213)/365),0)</f>
        <v>0</v>
      </c>
      <c r="AP213" s="30" t="n">
        <f aca="false">IF(N213&lt;=Z213,VLOOKUP(DATEDIF(M213,N213,"m"),Parameters!$L$2:$M$6,2,1),(DATEDIF(M213,N213,"m")+1)/12)</f>
        <v>1</v>
      </c>
      <c r="AQ213" s="31" t="n">
        <f aca="false">(AK213*(SUM(AE213,AF213,AG213,AI213,AJ213,AL213,AM213,AN213)*H213+AH213)+AO213*H213)*AP213</f>
        <v>11200000</v>
      </c>
    </row>
    <row r="214" customFormat="false" ht="15" hidden="false" customHeight="false" outlineLevel="0" collapsed="false">
      <c r="A214" s="20" t="s">
        <v>92</v>
      </c>
      <c r="B214" s="20" t="s">
        <v>93</v>
      </c>
      <c r="C214" s="21" t="s">
        <v>126</v>
      </c>
      <c r="D214" s="21" t="s">
        <v>95</v>
      </c>
      <c r="E214" s="21" t="s">
        <v>127</v>
      </c>
      <c r="F214" s="21" t="s">
        <v>97</v>
      </c>
      <c r="G214" s="22" t="n">
        <v>390000000</v>
      </c>
      <c r="H214" s="22" t="n">
        <v>100000000</v>
      </c>
      <c r="I214" s="22" t="n">
        <v>0</v>
      </c>
      <c r="J214" s="0" t="n">
        <v>2020</v>
      </c>
      <c r="K214" s="23" t="n">
        <v>43831</v>
      </c>
      <c r="L214" s="23" t="n">
        <v>43831</v>
      </c>
      <c r="M214" s="23" t="n">
        <v>43831</v>
      </c>
      <c r="N214" s="23" t="n">
        <v>44196</v>
      </c>
      <c r="O214" s="24" t="s">
        <v>98</v>
      </c>
      <c r="P214" s="24" t="s">
        <v>98</v>
      </c>
      <c r="Q214" s="22" t="s">
        <v>99</v>
      </c>
      <c r="R214" s="24" t="s">
        <v>98</v>
      </c>
      <c r="S214" s="24" t="s">
        <v>98</v>
      </c>
      <c r="T214" s="24" t="s">
        <v>98</v>
      </c>
      <c r="U214" s="24" t="s">
        <v>98</v>
      </c>
      <c r="V214" s="24" t="s">
        <v>98</v>
      </c>
      <c r="W214" s="24" t="s">
        <v>98</v>
      </c>
      <c r="X214" s="24" t="s">
        <v>98</v>
      </c>
      <c r="Y214" s="22" t="n">
        <v>500000</v>
      </c>
      <c r="Z214" s="23" t="n">
        <f aca="false">DATE(YEAR(M214)+1,MONTH(M214),DAY(M214))</f>
        <v>44197</v>
      </c>
      <c r="AA214" s="25" t="n">
        <f aca="false">IF(N214&lt;=Z214, VLOOKUP(DATEDIF(M214,N214,"m"),Parameters!$L$2:$M$6,2,1), 0)</f>
        <v>1</v>
      </c>
      <c r="AB214" s="0" t="n">
        <f aca="false">IF(D214="Trong nước", DATEDIF(DATE(YEAR(K214),MONTH(K214),1),DATE(YEAR(L214),MONTH(L214),1),"m"), DATEDIF(DATE(J214,1,1),DATE(YEAR(L214),MONTH(L214),1),"m"))</f>
        <v>0</v>
      </c>
      <c r="AC214" s="0" t="str">
        <f aca="false">VLOOKUP(AB214,Parameters!$A$2:$B$6,2,1)</f>
        <v>&lt;6</v>
      </c>
      <c r="AD214" s="26" t="n">
        <v>1</v>
      </c>
      <c r="AE214" s="27" t="n">
        <f aca="false">IF(G214&lt;=$AE$2,INDEX('Bieu phi VCX'!$D$8:$H$33,MATCH(C214,'Bieu phi VCX'!$A$8:$A$33,0),MATCH(AC214,'Bieu phi VCX'!$D$7:$H$7,)),INDEX('Bieu phi VCX'!$I$8:$M$33,MATCH(C214,'Bieu phi VCX'!$A$8:$A$33,0),MATCH(AC214,'Bieu phi VCX'!$I$7:$M$7,)))</f>
        <v>0.025</v>
      </c>
      <c r="AF214" s="27" t="n">
        <f aca="false">IF(O214="Y",$AF$2,0)</f>
        <v>0</v>
      </c>
      <c r="AG214" s="27" t="n">
        <f aca="false">IF(P214="Y", INDEX('Bieu phi VCX'!$P$8:$T$31,MATCH(C214,'Bieu phi VCX'!$A$8:$A$33,0),MATCH(AC214,'Bieu phi VCX'!$P$7:$T$7,0)), 0)</f>
        <v>0</v>
      </c>
      <c r="AH214" s="22" t="n">
        <f aca="false">VLOOKUP(Q214,Parameters!$F$2:$G$5,2,0)</f>
        <v>0</v>
      </c>
      <c r="AI214" s="27" t="n">
        <f aca="false">IF(R214="Y", INDEX('Bieu phi VCX'!$V$8:$Z$31,MATCH(C214,'Bieu phi VCX'!$A$8:$A$33,0),MATCH(AC214,'Bieu phi VCX'!$V$7:$Z$7,0)),0)</f>
        <v>0</v>
      </c>
      <c r="AJ214" s="27" t="n">
        <f aca="false">IF(S214="Y",INDEX('Bieu phi VCX'!$AG$8:$AI$31,MATCH(C214,'Bieu phi VCX'!$A$8:$A$33,0),MATCH(VLOOKUP(I214,Parameters!$I$2:$J$4,2),'Bieu phi VCX'!$AG$7:$AI$7,0))-AE214, 0)</f>
        <v>0</v>
      </c>
      <c r="AK214" s="0" t="n">
        <f aca="false">IF(T214="Y",$AK$2,1)</f>
        <v>1</v>
      </c>
      <c r="AL214" s="27" t="n">
        <f aca="false">IF(U214="Y", INDEX('Bieu phi VCX'!$AB$8:$AB$33,MATCH(C214,'Bieu phi VCX'!$A$8:$A$33,0),0),0)</f>
        <v>0</v>
      </c>
      <c r="AM214" s="27" t="n">
        <f aca="false">IF(V214="Y",IF(AB214&lt;120,IF(OR(C214='Bieu phi VCX'!$A$24,C214='Bieu phi VCX'!$A$25,C214='Bieu phi VCX'!$A$27),0.2%,IF(OR(AND(OR(E214="SEDAN",E214="HATCHBACK"),G214&gt;$AM$2),AND(OR(E214="SEDAN",E214="HATCHBACK"),F214="GERMANY")),INDEX('Bieu phi VCX'!$AC$8:$AC$33,MATCH(C214,'Bieu phi VCX'!$A$8:$A$33,0),0),INDEX('Bieu phi VCX'!$AD$8:$AD$33,MATCH(C214,'Bieu phi VCX'!$A$8:$A$33,0),0))),"NA"),0)</f>
        <v>0</v>
      </c>
      <c r="AN214" s="28" t="n">
        <f aca="false">IF(X214="Y",$AN$2,0)</f>
        <v>0</v>
      </c>
      <c r="AO214" s="29" t="n">
        <f aca="false">IF(W214="Y",IF(N214-M214&gt;$AO$2,1.5%*15/365,1.5%*(N214-M214)/365),0)</f>
        <v>0</v>
      </c>
      <c r="AP214" s="30" t="n">
        <f aca="false">IF(N214&lt;=Z214,VLOOKUP(DATEDIF(M214,N214,"m"),Parameters!$L$2:$M$6,2,1),(DATEDIF(M214,N214,"m")+1)/12)</f>
        <v>1</v>
      </c>
      <c r="AQ214" s="31" t="n">
        <f aca="false">(AK214*(SUM(AE214,AF214,AG214,AI214,AJ214,AL214,AM214,AN214)*H214+AH214)+AO214*H214)*AP214</f>
        <v>2500000</v>
      </c>
    </row>
    <row r="215" customFormat="false" ht="15" hidden="false" customHeight="false" outlineLevel="0" collapsed="false">
      <c r="A215" s="20"/>
      <c r="B215" s="20" t="s">
        <v>100</v>
      </c>
      <c r="C215" s="21" t="s">
        <v>126</v>
      </c>
      <c r="D215" s="21" t="s">
        <v>95</v>
      </c>
      <c r="E215" s="21" t="s">
        <v>127</v>
      </c>
      <c r="F215" s="21" t="s">
        <v>97</v>
      </c>
      <c r="G215" s="22" t="n">
        <v>390000000</v>
      </c>
      <c r="H215" s="22" t="n">
        <v>100000000</v>
      </c>
      <c r="I215" s="22" t="n">
        <v>0</v>
      </c>
      <c r="J215" s="0" t="n">
        <v>2017</v>
      </c>
      <c r="K215" s="23" t="n">
        <v>42736</v>
      </c>
      <c r="L215" s="23" t="n">
        <v>43831</v>
      </c>
      <c r="M215" s="23" t="n">
        <v>43831</v>
      </c>
      <c r="N215" s="23" t="n">
        <v>44196</v>
      </c>
      <c r="O215" s="24" t="s">
        <v>98</v>
      </c>
      <c r="P215" s="24" t="s">
        <v>98</v>
      </c>
      <c r="Q215" s="22" t="s">
        <v>99</v>
      </c>
      <c r="R215" s="24" t="s">
        <v>98</v>
      </c>
      <c r="S215" s="24" t="s">
        <v>98</v>
      </c>
      <c r="T215" s="24" t="s">
        <v>98</v>
      </c>
      <c r="U215" s="24" t="s">
        <v>98</v>
      </c>
      <c r="V215" s="24" t="s">
        <v>98</v>
      </c>
      <c r="W215" s="24" t="s">
        <v>98</v>
      </c>
      <c r="X215" s="24" t="s">
        <v>98</v>
      </c>
      <c r="Y215" s="22" t="n">
        <v>500000</v>
      </c>
      <c r="Z215" s="23" t="n">
        <f aca="false">DATE(YEAR(M215)+1,MONTH(M215),DAY(M215))</f>
        <v>44197</v>
      </c>
      <c r="AA215" s="25" t="n">
        <f aca="false">IF(N215&lt;=Z215, VLOOKUP(DATEDIF(M215,N215,"m"),Parameters!$L$2:$M$6,2,1), 0)</f>
        <v>1</v>
      </c>
      <c r="AB215" s="0" t="n">
        <f aca="false">IF(D215="Trong nước", DATEDIF(DATE(YEAR(K215),MONTH(K215),1),DATE(YEAR(L215),MONTH(L215),1),"m"), DATEDIF(DATE(J215,1,1),DATE(YEAR(L215),MONTH(L215),1),"m"))</f>
        <v>36</v>
      </c>
      <c r="AC215" s="0" t="str">
        <f aca="false">VLOOKUP(AB215,Parameters!$A$2:$B$6,2,1)</f>
        <v>36-72</v>
      </c>
      <c r="AD215" s="26" t="n">
        <v>1</v>
      </c>
      <c r="AE215" s="27" t="n">
        <f aca="false">IF(G215&lt;=$AE$2,INDEX('Bieu phi VCX'!$D$8:$H$33,MATCH(C215,'Bieu phi VCX'!$A$8:$A$33,0),MATCH(AC215,'Bieu phi VCX'!$D$7:$H$7,)),INDEX('Bieu phi VCX'!$I$8:$M$33,MATCH(C215,'Bieu phi VCX'!$A$8:$A$33,0),MATCH(AC215,'Bieu phi VCX'!$I$7:$M$7,)))</f>
        <v>0.028</v>
      </c>
      <c r="AF215" s="27" t="n">
        <f aca="false">IF(O215="Y",$AF$2,0)</f>
        <v>0</v>
      </c>
      <c r="AG215" s="27" t="n">
        <f aca="false">IF(P215="Y", INDEX('Bieu phi VCX'!$P$8:$T$31,MATCH(C215,'Bieu phi VCX'!$A$8:$A$33,0),MATCH(AC215,'Bieu phi VCX'!$P$7:$T$7,0)), 0)</f>
        <v>0</v>
      </c>
      <c r="AH215" s="22" t="n">
        <f aca="false">VLOOKUP(Q215,Parameters!$F$2:$G$5,2,0)</f>
        <v>0</v>
      </c>
      <c r="AI215" s="27" t="n">
        <f aca="false">IF(R215="Y", INDEX('Bieu phi VCX'!$V$8:$Z$31,MATCH(C215,'Bieu phi VCX'!$A$8:$A$33,0),MATCH(AC215,'Bieu phi VCX'!$V$7:$Z$7,0)),0)</f>
        <v>0</v>
      </c>
      <c r="AJ215" s="27" t="n">
        <f aca="false">IF(S215="Y",INDEX('Bieu phi VCX'!$AG$8:$AI$31,MATCH(C215,'Bieu phi VCX'!$A$8:$A$33,0),MATCH(VLOOKUP(I215,Parameters!$I$2:$J$4,2),'Bieu phi VCX'!$AG$7:$AI$7,0))-AE215, 0)</f>
        <v>0</v>
      </c>
      <c r="AK215" s="0" t="n">
        <f aca="false">IF(T215="Y",$AK$2,1)</f>
        <v>1</v>
      </c>
      <c r="AL215" s="27" t="n">
        <f aca="false">IF(U215="Y", INDEX('Bieu phi VCX'!$AB$8:$AB$33,MATCH(C215,'Bieu phi VCX'!$A$8:$A$33,0),0),0)</f>
        <v>0</v>
      </c>
      <c r="AM215" s="27" t="n">
        <f aca="false">IF(V215="Y",IF(AB215&lt;120,IF(OR(C215='Bieu phi VCX'!$A$24,C215='Bieu phi VCX'!$A$25,C215='Bieu phi VCX'!$A$27),0.2%,IF(OR(AND(OR(E215="SEDAN",E215="HATCHBACK"),G215&gt;$AM$2),AND(OR(E215="SEDAN",E215="HATCHBACK"),F215="GERMANY")),INDEX('Bieu phi VCX'!$AC$8:$AC$33,MATCH(C215,'Bieu phi VCX'!$A$8:$A$33,0),0),INDEX('Bieu phi VCX'!$AD$8:$AD$33,MATCH(C215,'Bieu phi VCX'!$A$8:$A$33,0),0))),"NA"),0)</f>
        <v>0</v>
      </c>
      <c r="AN215" s="28" t="n">
        <f aca="false">IF(X215="Y",$AN$2,0)</f>
        <v>0</v>
      </c>
      <c r="AO215" s="29" t="n">
        <f aca="false">IF(W215="Y",IF(N215-M215&gt;$AO$2,1.5%*15/365,1.5%*(N215-M215)/365),0)</f>
        <v>0</v>
      </c>
      <c r="AP215" s="30" t="n">
        <f aca="false">IF(N215&lt;=Z215,VLOOKUP(DATEDIF(M215,N215,"m"),Parameters!$L$2:$M$6,2,1),(DATEDIF(M215,N215,"m")+1)/12)</f>
        <v>1</v>
      </c>
      <c r="AQ215" s="31" t="n">
        <f aca="false">(AK215*(SUM(AE215,AF215,AG215,AI215,AJ215,AL215,AM215,AN215)*H215+AH215)+AO215*H215)*AP215</f>
        <v>2800000</v>
      </c>
    </row>
    <row r="216" customFormat="false" ht="15" hidden="false" customHeight="false" outlineLevel="0" collapsed="false">
      <c r="A216" s="20"/>
      <c r="B216" s="20" t="s">
        <v>101</v>
      </c>
      <c r="C216" s="21" t="s">
        <v>126</v>
      </c>
      <c r="D216" s="21" t="s">
        <v>95</v>
      </c>
      <c r="E216" s="21" t="s">
        <v>127</v>
      </c>
      <c r="F216" s="21" t="s">
        <v>97</v>
      </c>
      <c r="G216" s="22" t="n">
        <v>390000000</v>
      </c>
      <c r="H216" s="22" t="n">
        <v>100000000</v>
      </c>
      <c r="I216" s="22" t="n">
        <v>0</v>
      </c>
      <c r="J216" s="0" t="n">
        <v>2014</v>
      </c>
      <c r="K216" s="23" t="n">
        <v>41640</v>
      </c>
      <c r="L216" s="23" t="n">
        <v>43831</v>
      </c>
      <c r="M216" s="23" t="n">
        <v>43831</v>
      </c>
      <c r="N216" s="23" t="n">
        <v>44196</v>
      </c>
      <c r="O216" s="24" t="s">
        <v>98</v>
      </c>
      <c r="P216" s="24" t="s">
        <v>98</v>
      </c>
      <c r="Q216" s="22" t="s">
        <v>99</v>
      </c>
      <c r="R216" s="24" t="s">
        <v>98</v>
      </c>
      <c r="S216" s="24" t="s">
        <v>98</v>
      </c>
      <c r="T216" s="24" t="s">
        <v>98</v>
      </c>
      <c r="U216" s="24" t="s">
        <v>98</v>
      </c>
      <c r="V216" s="24" t="s">
        <v>98</v>
      </c>
      <c r="W216" s="24" t="s">
        <v>98</v>
      </c>
      <c r="X216" s="24" t="s">
        <v>98</v>
      </c>
      <c r="Y216" s="22" t="n">
        <v>500000</v>
      </c>
      <c r="Z216" s="23" t="n">
        <f aca="false">DATE(YEAR(M216)+1,MONTH(M216),DAY(M216))</f>
        <v>44197</v>
      </c>
      <c r="AA216" s="25" t="n">
        <f aca="false">IF(N216&lt;=Z216, VLOOKUP(DATEDIF(M216,N216,"m"),Parameters!$L$2:$M$6,2,1), 0)</f>
        <v>1</v>
      </c>
      <c r="AB216" s="0" t="n">
        <f aca="false">IF(D216="Trong nước", DATEDIF(DATE(YEAR(K216),MONTH(K216),1),DATE(YEAR(L216),MONTH(L216),1),"m"), DATEDIF(DATE(J216,1,1),DATE(YEAR(L216),MONTH(L216),1),"m"))</f>
        <v>72</v>
      </c>
      <c r="AC216" s="0" t="str">
        <f aca="false">VLOOKUP(AB216,Parameters!$A$2:$B$6,2,1)</f>
        <v>72-120</v>
      </c>
      <c r="AD216" s="26" t="n">
        <v>1</v>
      </c>
      <c r="AE216" s="27" t="n">
        <f aca="false">IF(G216&lt;=$AE$2,INDEX('Bieu phi VCX'!$D$8:$H$33,MATCH(C216,'Bieu phi VCX'!$A$8:$A$33,0),MATCH(AC216,'Bieu phi VCX'!$D$7:$H$7,)),INDEX('Bieu phi VCX'!$I$8:$M$33,MATCH(C216,'Bieu phi VCX'!$A$8:$A$33,0),MATCH(AC216,'Bieu phi VCX'!$I$7:$M$7,)))</f>
        <v>0.0375</v>
      </c>
      <c r="AF216" s="27" t="n">
        <f aca="false">IF(O216="Y",$AF$2,0)</f>
        <v>0</v>
      </c>
      <c r="AG216" s="27" t="n">
        <f aca="false">IF(P216="Y", INDEX('Bieu phi VCX'!$P$8:$T$31,MATCH(C216,'Bieu phi VCX'!$A$8:$A$33,0),MATCH(AC216,'Bieu phi VCX'!$P$7:$T$7,0)), 0)</f>
        <v>0</v>
      </c>
      <c r="AH216" s="22" t="n">
        <f aca="false">VLOOKUP(Q216,Parameters!$F$2:$G$5,2,0)</f>
        <v>0</v>
      </c>
      <c r="AI216" s="27" t="n">
        <f aca="false">IF(R216="Y", INDEX('Bieu phi VCX'!$V$8:$Z$31,MATCH(C216,'Bieu phi VCX'!$A$8:$A$33,0),MATCH(AC216,'Bieu phi VCX'!$V$7:$Z$7,0)),0)</f>
        <v>0</v>
      </c>
      <c r="AJ216" s="27" t="n">
        <f aca="false">IF(S216="Y",INDEX('Bieu phi VCX'!$AG$8:$AI$31,MATCH(C216,'Bieu phi VCX'!$A$8:$A$33,0),MATCH(VLOOKUP(I216,Parameters!$I$2:$J$4,2),'Bieu phi VCX'!$AG$7:$AI$7,0))-AE216, 0)</f>
        <v>0</v>
      </c>
      <c r="AK216" s="0" t="n">
        <f aca="false">IF(T216="Y",$AK$2,1)</f>
        <v>1</v>
      </c>
      <c r="AL216" s="27" t="n">
        <f aca="false">IF(U216="Y", INDEX('Bieu phi VCX'!$AB$8:$AB$33,MATCH(C216,'Bieu phi VCX'!$A$8:$A$33,0),0),0)</f>
        <v>0</v>
      </c>
      <c r="AM216" s="27" t="n">
        <f aca="false">IF(V216="Y",IF(AB216&lt;120,IF(OR(C216='Bieu phi VCX'!$A$24,C216='Bieu phi VCX'!$A$25,C216='Bieu phi VCX'!$A$27),0.2%,IF(OR(AND(OR(E216="SEDAN",E216="HATCHBACK"),G216&gt;$AM$2),AND(OR(E216="SEDAN",E216="HATCHBACK"),F216="GERMANY")),INDEX('Bieu phi VCX'!$AC$8:$AC$33,MATCH(C216,'Bieu phi VCX'!$A$8:$A$33,0),0),INDEX('Bieu phi VCX'!$AD$8:$AD$33,MATCH(C216,'Bieu phi VCX'!$A$8:$A$33,0),0))),"NA"),0)</f>
        <v>0</v>
      </c>
      <c r="AN216" s="28" t="n">
        <f aca="false">IF(X216="Y",$AN$2,0)</f>
        <v>0</v>
      </c>
      <c r="AO216" s="29" t="n">
        <f aca="false">IF(W216="Y",IF(N216-M216&gt;$AO$2,1.5%*15/365,1.5%*(N216-M216)/365),0)</f>
        <v>0</v>
      </c>
      <c r="AP216" s="30" t="n">
        <f aca="false">IF(N216&lt;=Z216,VLOOKUP(DATEDIF(M216,N216,"m"),Parameters!$L$2:$M$6,2,1),(DATEDIF(M216,N216,"m")+1)/12)</f>
        <v>1</v>
      </c>
      <c r="AQ216" s="31" t="n">
        <f aca="false">(AK216*(SUM(AE216,AF216,AG216,AI216,AJ216,AL216,AM216,AN216)*H216+AH216)+AO216*H216)*AP216</f>
        <v>3750000</v>
      </c>
    </row>
    <row r="217" customFormat="false" ht="15" hidden="false" customHeight="false" outlineLevel="0" collapsed="false">
      <c r="A217" s="20"/>
      <c r="B217" s="20" t="s">
        <v>102</v>
      </c>
      <c r="C217" s="21" t="s">
        <v>126</v>
      </c>
      <c r="D217" s="21" t="s">
        <v>95</v>
      </c>
      <c r="E217" s="21" t="s">
        <v>127</v>
      </c>
      <c r="F217" s="21" t="s">
        <v>97</v>
      </c>
      <c r="G217" s="22" t="n">
        <v>390000000</v>
      </c>
      <c r="H217" s="22" t="n">
        <v>100000000</v>
      </c>
      <c r="I217" s="22" t="n">
        <v>0</v>
      </c>
      <c r="J217" s="0" t="n">
        <v>2010</v>
      </c>
      <c r="K217" s="23" t="n">
        <v>40179</v>
      </c>
      <c r="L217" s="23" t="n">
        <v>43831</v>
      </c>
      <c r="M217" s="23" t="n">
        <v>43831</v>
      </c>
      <c r="N217" s="23" t="n">
        <v>44196</v>
      </c>
      <c r="O217" s="24" t="s">
        <v>98</v>
      </c>
      <c r="P217" s="24" t="s">
        <v>98</v>
      </c>
      <c r="Q217" s="22" t="s">
        <v>99</v>
      </c>
      <c r="R217" s="24" t="s">
        <v>98</v>
      </c>
      <c r="S217" s="24" t="s">
        <v>98</v>
      </c>
      <c r="T217" s="24" t="s">
        <v>98</v>
      </c>
      <c r="U217" s="24" t="s">
        <v>98</v>
      </c>
      <c r="V217" s="24" t="s">
        <v>98</v>
      </c>
      <c r="W217" s="24" t="s">
        <v>98</v>
      </c>
      <c r="X217" s="24" t="s">
        <v>98</v>
      </c>
      <c r="Y217" s="22" t="n">
        <v>500000</v>
      </c>
      <c r="Z217" s="23" t="n">
        <f aca="false">DATE(YEAR(M217)+1,MONTH(M217),DAY(M217))</f>
        <v>44197</v>
      </c>
      <c r="AA217" s="25" t="n">
        <f aca="false">IF(N217&lt;=Z217, VLOOKUP(DATEDIF(M217,N217,"m"),Parameters!$L$2:$M$6,2,1), 0)</f>
        <v>1</v>
      </c>
      <c r="AB217" s="0" t="n">
        <f aca="false">IF(D217="Trong nước", DATEDIF(DATE(YEAR(K217),MONTH(K217),1),DATE(YEAR(L217),MONTH(L217),1),"m"), DATEDIF(DATE(J217,1,1),DATE(YEAR(L217),MONTH(L217),1),"m"))</f>
        <v>120</v>
      </c>
      <c r="AC217" s="0" t="str">
        <f aca="false">VLOOKUP(AB217,Parameters!$A$2:$B$6,2,1)</f>
        <v>&gt;=120</v>
      </c>
      <c r="AD217" s="26" t="n">
        <v>1</v>
      </c>
      <c r="AE217" s="27" t="n">
        <f aca="false">IF(G217&lt;=$AE$2,INDEX('Bieu phi VCX'!$D$8:$H$33,MATCH(C217,'Bieu phi VCX'!$A$8:$A$33,0),MATCH(AC217,'Bieu phi VCX'!$D$7:$H$7,)),INDEX('Bieu phi VCX'!$I$8:$M$33,MATCH(C217,'Bieu phi VCX'!$A$8:$A$33,0),MATCH(AC217,'Bieu phi VCX'!$I$7:$M$7,)))</f>
        <v>0.042</v>
      </c>
      <c r="AF217" s="27" t="n">
        <f aca="false">IF(O217="Y",$AF$2,0)</f>
        <v>0</v>
      </c>
      <c r="AG217" s="27" t="n">
        <f aca="false">IF(P217="Y", INDEX('Bieu phi VCX'!$P$8:$T$31,MATCH(C217,'Bieu phi VCX'!$A$8:$A$33,0),MATCH(AC217,'Bieu phi VCX'!$P$7:$T$7,0)), 0)</f>
        <v>0</v>
      </c>
      <c r="AH217" s="22" t="n">
        <f aca="false">VLOOKUP(Q217,Parameters!$F$2:$G$5,2,0)</f>
        <v>0</v>
      </c>
      <c r="AI217" s="27" t="n">
        <f aca="false">IF(R217="Y", INDEX('Bieu phi VCX'!$V$8:$Z$31,MATCH(C217,'Bieu phi VCX'!$A$8:$A$33,0),MATCH(AC217,'Bieu phi VCX'!$V$7:$Z$7,0)),0)</f>
        <v>0</v>
      </c>
      <c r="AJ217" s="27" t="n">
        <f aca="false">IF(S217="Y",INDEX('Bieu phi VCX'!$AG$8:$AI$31,MATCH(C217,'Bieu phi VCX'!$A$8:$A$33,0),MATCH(VLOOKUP(I217,Parameters!$I$2:$J$4,2),'Bieu phi VCX'!$AG$7:$AI$7,0))-AE217, 0)</f>
        <v>0</v>
      </c>
      <c r="AK217" s="0" t="n">
        <f aca="false">IF(T217="Y",$AK$2,1)</f>
        <v>1</v>
      </c>
      <c r="AL217" s="27" t="n">
        <f aca="false">IF(U217="Y", INDEX('Bieu phi VCX'!$AB$8:$AB$33,MATCH(C217,'Bieu phi VCX'!$A$8:$A$33,0),0),0)</f>
        <v>0</v>
      </c>
      <c r="AM217" s="27" t="n">
        <f aca="false">IF(V217="Y",IF(AB217&lt;120,IF(OR(C217='Bieu phi VCX'!$A$24,C217='Bieu phi VCX'!$A$25,C217='Bieu phi VCX'!$A$27),0.2%,IF(OR(AND(OR(E217="SEDAN",E217="HATCHBACK"),G217&gt;$AM$2),AND(OR(E217="SEDAN",E217="HATCHBACK"),F217="GERMANY")),INDEX('Bieu phi VCX'!$AC$8:$AC$33,MATCH(C217,'Bieu phi VCX'!$A$8:$A$33,0),0),INDEX('Bieu phi VCX'!$AD$8:$AD$33,MATCH(C217,'Bieu phi VCX'!$A$8:$A$33,0),0))),"NA"),0)</f>
        <v>0</v>
      </c>
      <c r="AN217" s="28" t="n">
        <f aca="false">IF(X217="Y",$AN$2,0)</f>
        <v>0</v>
      </c>
      <c r="AO217" s="29" t="n">
        <f aca="false">IF(W217="Y",IF(N217-M217&gt;$AO$2,1.5%*15/365,1.5%*(N217-M217)/365),0)</f>
        <v>0</v>
      </c>
      <c r="AP217" s="30" t="n">
        <f aca="false">IF(N217&lt;=Z217,VLOOKUP(DATEDIF(M217,N217,"m"),Parameters!$L$2:$M$6,2,1),(DATEDIF(M217,N217,"m")+1)/12)</f>
        <v>1</v>
      </c>
      <c r="AQ217" s="31" t="n">
        <f aca="false">(AK217*(SUM(AE217,AF217,AG217,AI217,AJ217,AL217,AM217,AN217)*H217+AH217)+AO217*H217)*AP217</f>
        <v>4200000</v>
      </c>
    </row>
    <row r="218" customFormat="false" ht="15" hidden="false" customHeight="false" outlineLevel="0" collapsed="false">
      <c r="A218" s="20" t="s">
        <v>103</v>
      </c>
      <c r="B218" s="20" t="s">
        <v>93</v>
      </c>
      <c r="C218" s="21" t="s">
        <v>126</v>
      </c>
      <c r="D218" s="21" t="s">
        <v>95</v>
      </c>
      <c r="E218" s="21" t="s">
        <v>127</v>
      </c>
      <c r="F218" s="21" t="s">
        <v>97</v>
      </c>
      <c r="G218" s="22" t="n">
        <v>400000000</v>
      </c>
      <c r="H218" s="22" t="n">
        <v>400000000</v>
      </c>
      <c r="I218" s="22" t="n">
        <v>0</v>
      </c>
      <c r="J218" s="0" t="n">
        <v>2020</v>
      </c>
      <c r="K218" s="23" t="n">
        <v>43831</v>
      </c>
      <c r="L218" s="23" t="n">
        <v>43831</v>
      </c>
      <c r="M218" s="23" t="n">
        <v>43831</v>
      </c>
      <c r="N218" s="23" t="n">
        <v>44196</v>
      </c>
      <c r="O218" s="24" t="s">
        <v>98</v>
      </c>
      <c r="P218" s="24" t="s">
        <v>98</v>
      </c>
      <c r="Q218" s="22" t="s">
        <v>99</v>
      </c>
      <c r="R218" s="24" t="s">
        <v>98</v>
      </c>
      <c r="S218" s="24" t="s">
        <v>98</v>
      </c>
      <c r="T218" s="24" t="s">
        <v>98</v>
      </c>
      <c r="U218" s="24" t="s">
        <v>98</v>
      </c>
      <c r="V218" s="24" t="s">
        <v>98</v>
      </c>
      <c r="W218" s="24" t="s">
        <v>98</v>
      </c>
      <c r="X218" s="24" t="s">
        <v>98</v>
      </c>
      <c r="Y218" s="22" t="n">
        <v>500000</v>
      </c>
      <c r="Z218" s="23" t="n">
        <f aca="false">DATE(YEAR(M218)+1,MONTH(M218),DAY(M218))</f>
        <v>44197</v>
      </c>
      <c r="AA218" s="25" t="n">
        <f aca="false">IF(N218&lt;=Z218, VLOOKUP(DATEDIF(M218,N218,"m"),Parameters!$L$2:$M$6,2,1), 0)</f>
        <v>1</v>
      </c>
      <c r="AB218" s="0" t="n">
        <f aca="false">IF(D218="Trong nước", DATEDIF(DATE(YEAR(K218),MONTH(K218),1),DATE(YEAR(L218),MONTH(L218),1),"m"), DATEDIF(DATE(J218,1,1),DATE(YEAR(L218),MONTH(L218),1),"m"))</f>
        <v>0</v>
      </c>
      <c r="AC218" s="0" t="str">
        <f aca="false">VLOOKUP(AB218,Parameters!$A$2:$B$6,2,1)</f>
        <v>&lt;6</v>
      </c>
      <c r="AD218" s="26" t="n">
        <v>1</v>
      </c>
      <c r="AE218" s="27" t="n">
        <f aca="false">IF(G218&lt;=$AE$2,INDEX('Bieu phi VCX'!$D$8:$H$33,MATCH(C218,'Bieu phi VCX'!$A$8:$A$33,0),MATCH(AC218,'Bieu phi VCX'!$D$7:$H$7,)),INDEX('Bieu phi VCX'!$I$8:$M$33,MATCH(C218,'Bieu phi VCX'!$A$8:$A$33,0),MATCH(AC218,'Bieu phi VCX'!$I$7:$M$7,)))</f>
        <v>0.025</v>
      </c>
      <c r="AF218" s="27" t="n">
        <f aca="false">IF(O218="Y",$AF$2,0)</f>
        <v>0</v>
      </c>
      <c r="AG218" s="27" t="n">
        <f aca="false">IF(P218="Y", INDEX('Bieu phi VCX'!$P$8:$T$31,MATCH(C218,'Bieu phi VCX'!$A$8:$A$33,0),MATCH(AC218,'Bieu phi VCX'!$P$7:$T$7,0)), 0)</f>
        <v>0</v>
      </c>
      <c r="AH218" s="22" t="n">
        <f aca="false">VLOOKUP(Q218,Parameters!$F$2:$G$5,2,0)</f>
        <v>0</v>
      </c>
      <c r="AI218" s="27" t="n">
        <f aca="false">IF(R218="Y", INDEX('Bieu phi VCX'!$V$8:$Z$31,MATCH(C218,'Bieu phi VCX'!$A$8:$A$33,0),MATCH(AC218,'Bieu phi VCX'!$V$7:$Z$7,0)),0)</f>
        <v>0</v>
      </c>
      <c r="AJ218" s="27" t="n">
        <f aca="false">IF(S218="Y",INDEX('Bieu phi VCX'!$AG$8:$AI$31,MATCH(C218,'Bieu phi VCX'!$A$8:$A$33,0),MATCH(VLOOKUP(I218,Parameters!$I$2:$J$4,2),'Bieu phi VCX'!$AG$7:$AI$7,0))-AE218, 0)</f>
        <v>0</v>
      </c>
      <c r="AK218" s="0" t="n">
        <f aca="false">IF(T218="Y",$AK$2,1)</f>
        <v>1</v>
      </c>
      <c r="AL218" s="27" t="n">
        <f aca="false">IF(U218="Y", INDEX('Bieu phi VCX'!$AB$8:$AB$33,MATCH(C218,'Bieu phi VCX'!$A$8:$A$33,0),0),0)</f>
        <v>0</v>
      </c>
      <c r="AM218" s="27" t="n">
        <f aca="false">IF(V218="Y",IF(AB218&lt;120,IF(OR(C218='Bieu phi VCX'!$A$24,C218='Bieu phi VCX'!$A$25,C218='Bieu phi VCX'!$A$27),0.2%,IF(OR(AND(OR(E218="SEDAN",E218="HATCHBACK"),G218&gt;$AM$2),AND(OR(E218="SEDAN",E218="HATCHBACK"),F218="GERMANY")),INDEX('Bieu phi VCX'!$AC$8:$AC$33,MATCH(C218,'Bieu phi VCX'!$A$8:$A$33,0),0),INDEX('Bieu phi VCX'!$AD$8:$AD$33,MATCH(C218,'Bieu phi VCX'!$A$8:$A$33,0),0))),"NA"),0)</f>
        <v>0</v>
      </c>
      <c r="AN218" s="28" t="n">
        <f aca="false">IF(X218="Y",$AN$2,0)</f>
        <v>0</v>
      </c>
      <c r="AO218" s="29" t="n">
        <f aca="false">IF(W218="Y",IF(N218-M218&gt;$AO$2,1.5%*15/365,1.5%*(N218-M218)/365),0)</f>
        <v>0</v>
      </c>
      <c r="AP218" s="30" t="n">
        <f aca="false">IF(N218&lt;=Z218,VLOOKUP(DATEDIF(M218,N218,"m"),Parameters!$L$2:$M$6,2,1),(DATEDIF(M218,N218,"m")+1)/12)</f>
        <v>1</v>
      </c>
      <c r="AQ218" s="31" t="n">
        <f aca="false">(AK218*(SUM(AE218,AF218,AG218,AI218,AJ218,AL218,AM218,AN218)*H218+AH218)+AO218*H218)*AP218</f>
        <v>10000000</v>
      </c>
    </row>
    <row r="219" customFormat="false" ht="15" hidden="false" customHeight="false" outlineLevel="0" collapsed="false">
      <c r="A219" s="20"/>
      <c r="B219" s="20" t="s">
        <v>100</v>
      </c>
      <c r="C219" s="21" t="s">
        <v>126</v>
      </c>
      <c r="D219" s="21" t="s">
        <v>95</v>
      </c>
      <c r="E219" s="21" t="s">
        <v>127</v>
      </c>
      <c r="F219" s="21" t="s">
        <v>97</v>
      </c>
      <c r="G219" s="22" t="n">
        <v>400000000</v>
      </c>
      <c r="H219" s="22" t="n">
        <v>400000000</v>
      </c>
      <c r="I219" s="22" t="n">
        <v>0</v>
      </c>
      <c r="J219" s="0" t="n">
        <v>2017</v>
      </c>
      <c r="K219" s="23" t="n">
        <v>42736</v>
      </c>
      <c r="L219" s="23" t="n">
        <v>43831</v>
      </c>
      <c r="M219" s="23" t="n">
        <v>43831</v>
      </c>
      <c r="N219" s="23" t="n">
        <v>44196</v>
      </c>
      <c r="O219" s="24" t="s">
        <v>98</v>
      </c>
      <c r="P219" s="24" t="s">
        <v>98</v>
      </c>
      <c r="Q219" s="22" t="s">
        <v>99</v>
      </c>
      <c r="R219" s="24" t="s">
        <v>98</v>
      </c>
      <c r="S219" s="24" t="s">
        <v>98</v>
      </c>
      <c r="T219" s="24" t="s">
        <v>98</v>
      </c>
      <c r="U219" s="24" t="s">
        <v>98</v>
      </c>
      <c r="V219" s="24" t="s">
        <v>98</v>
      </c>
      <c r="W219" s="24" t="s">
        <v>98</v>
      </c>
      <c r="X219" s="24" t="s">
        <v>98</v>
      </c>
      <c r="Y219" s="22" t="n">
        <v>500000</v>
      </c>
      <c r="Z219" s="23" t="n">
        <f aca="false">DATE(YEAR(M219)+1,MONTH(M219),DAY(M219))</f>
        <v>44197</v>
      </c>
      <c r="AA219" s="25" t="n">
        <f aca="false">IF(N219&lt;=Z219, VLOOKUP(DATEDIF(M219,N219,"m"),Parameters!$L$2:$M$6,2,1), 0)</f>
        <v>1</v>
      </c>
      <c r="AB219" s="0" t="n">
        <f aca="false">IF(D219="Trong nước", DATEDIF(DATE(YEAR(K219),MONTH(K219),1),DATE(YEAR(L219),MONTH(L219),1),"m"), DATEDIF(DATE(J219,1,1),DATE(YEAR(L219),MONTH(L219),1),"m"))</f>
        <v>36</v>
      </c>
      <c r="AC219" s="0" t="str">
        <f aca="false">VLOOKUP(AB219,Parameters!$A$2:$B$6,2,1)</f>
        <v>36-72</v>
      </c>
      <c r="AD219" s="26" t="n">
        <v>1</v>
      </c>
      <c r="AE219" s="27" t="n">
        <f aca="false">IF(G219&lt;=$AE$2,INDEX('Bieu phi VCX'!$D$8:$H$33,MATCH(C219,'Bieu phi VCX'!$A$8:$A$33,0),MATCH(AC219,'Bieu phi VCX'!$D$7:$H$7,)),INDEX('Bieu phi VCX'!$I$8:$M$33,MATCH(C219,'Bieu phi VCX'!$A$8:$A$33,0),MATCH(AC219,'Bieu phi VCX'!$I$7:$M$7,)))</f>
        <v>0.028</v>
      </c>
      <c r="AF219" s="27" t="n">
        <f aca="false">IF(O219="Y",$AF$2,0)</f>
        <v>0</v>
      </c>
      <c r="AG219" s="27" t="n">
        <f aca="false">IF(P219="Y", INDEX('Bieu phi VCX'!$P$8:$T$31,MATCH(C219,'Bieu phi VCX'!$A$8:$A$33,0),MATCH(AC219,'Bieu phi VCX'!$P$7:$T$7,0)), 0)</f>
        <v>0</v>
      </c>
      <c r="AH219" s="22" t="n">
        <f aca="false">VLOOKUP(Q219,Parameters!$F$2:$G$5,2,0)</f>
        <v>0</v>
      </c>
      <c r="AI219" s="27" t="n">
        <f aca="false">IF(R219="Y", INDEX('Bieu phi VCX'!$V$8:$Z$31,MATCH(C219,'Bieu phi VCX'!$A$8:$A$33,0),MATCH(AC219,'Bieu phi VCX'!$V$7:$Z$7,0)),0)</f>
        <v>0</v>
      </c>
      <c r="AJ219" s="27" t="n">
        <f aca="false">IF(S219="Y",INDEX('Bieu phi VCX'!$AG$8:$AI$31,MATCH(C219,'Bieu phi VCX'!$A$8:$A$33,0),MATCH(VLOOKUP(I219,Parameters!$I$2:$J$4,2),'Bieu phi VCX'!$AG$7:$AI$7,0))-AE219, 0)</f>
        <v>0</v>
      </c>
      <c r="AK219" s="0" t="n">
        <f aca="false">IF(T219="Y",$AK$2,1)</f>
        <v>1</v>
      </c>
      <c r="AL219" s="27" t="n">
        <f aca="false">IF(U219="Y", INDEX('Bieu phi VCX'!$AB$8:$AB$33,MATCH(C219,'Bieu phi VCX'!$A$8:$A$33,0),0),0)</f>
        <v>0</v>
      </c>
      <c r="AM219" s="27" t="n">
        <f aca="false">IF(V219="Y",IF(AB219&lt;120,IF(OR(C219='Bieu phi VCX'!$A$24,C219='Bieu phi VCX'!$A$25,C219='Bieu phi VCX'!$A$27),0.2%,IF(OR(AND(OR(E219="SEDAN",E219="HATCHBACK"),G219&gt;$AM$2),AND(OR(E219="SEDAN",E219="HATCHBACK"),F219="GERMANY")),INDEX('Bieu phi VCX'!$AC$8:$AC$33,MATCH(C219,'Bieu phi VCX'!$A$8:$A$33,0),0),INDEX('Bieu phi VCX'!$AD$8:$AD$33,MATCH(C219,'Bieu phi VCX'!$A$8:$A$33,0),0))),"NA"),0)</f>
        <v>0</v>
      </c>
      <c r="AN219" s="28" t="n">
        <f aca="false">IF(X219="Y",$AN$2,0)</f>
        <v>0</v>
      </c>
      <c r="AO219" s="29" t="n">
        <f aca="false">IF(W219="Y",IF(N219-M219&gt;$AO$2,1.5%*15/365,1.5%*(N219-M219)/365),0)</f>
        <v>0</v>
      </c>
      <c r="AP219" s="30" t="n">
        <f aca="false">IF(N219&lt;=Z219,VLOOKUP(DATEDIF(M219,N219,"m"),Parameters!$L$2:$M$6,2,1),(DATEDIF(M219,N219,"m")+1)/12)</f>
        <v>1</v>
      </c>
      <c r="AQ219" s="31" t="n">
        <f aca="false">(AK219*(SUM(AE219,AF219,AG219,AI219,AJ219,AL219,AM219,AN219)*H219+AH219)+AO219*H219)*AP219</f>
        <v>11200000</v>
      </c>
    </row>
    <row r="220" customFormat="false" ht="15" hidden="false" customHeight="false" outlineLevel="0" collapsed="false">
      <c r="A220" s="20"/>
      <c r="B220" s="20" t="s">
        <v>101</v>
      </c>
      <c r="C220" s="21" t="s">
        <v>126</v>
      </c>
      <c r="D220" s="21" t="s">
        <v>95</v>
      </c>
      <c r="E220" s="21" t="s">
        <v>127</v>
      </c>
      <c r="F220" s="21" t="s">
        <v>97</v>
      </c>
      <c r="G220" s="22" t="n">
        <v>400000000</v>
      </c>
      <c r="H220" s="22" t="n">
        <v>400000000</v>
      </c>
      <c r="I220" s="22" t="n">
        <v>0</v>
      </c>
      <c r="J220" s="0" t="n">
        <v>2014</v>
      </c>
      <c r="K220" s="23" t="n">
        <v>41640</v>
      </c>
      <c r="L220" s="23" t="n">
        <v>43831</v>
      </c>
      <c r="M220" s="23" t="n">
        <v>43831</v>
      </c>
      <c r="N220" s="23" t="n">
        <v>44196</v>
      </c>
      <c r="O220" s="24" t="s">
        <v>98</v>
      </c>
      <c r="P220" s="24" t="s">
        <v>98</v>
      </c>
      <c r="Q220" s="22" t="s">
        <v>99</v>
      </c>
      <c r="R220" s="24" t="s">
        <v>98</v>
      </c>
      <c r="S220" s="24" t="s">
        <v>98</v>
      </c>
      <c r="T220" s="24" t="s">
        <v>98</v>
      </c>
      <c r="U220" s="24" t="s">
        <v>98</v>
      </c>
      <c r="V220" s="24" t="s">
        <v>98</v>
      </c>
      <c r="W220" s="24" t="s">
        <v>98</v>
      </c>
      <c r="X220" s="24" t="s">
        <v>98</v>
      </c>
      <c r="Y220" s="22" t="n">
        <v>500000</v>
      </c>
      <c r="Z220" s="23" t="n">
        <f aca="false">DATE(YEAR(M220)+1,MONTH(M220),DAY(M220))</f>
        <v>44197</v>
      </c>
      <c r="AA220" s="25" t="n">
        <f aca="false">IF(N220&lt;=Z220, VLOOKUP(DATEDIF(M220,N220,"m"),Parameters!$L$2:$M$6,2,1), 0)</f>
        <v>1</v>
      </c>
      <c r="AB220" s="0" t="n">
        <f aca="false">IF(D220="Trong nước", DATEDIF(DATE(YEAR(K220),MONTH(K220),1),DATE(YEAR(L220),MONTH(L220),1),"m"), DATEDIF(DATE(J220,1,1),DATE(YEAR(L220),MONTH(L220),1),"m"))</f>
        <v>72</v>
      </c>
      <c r="AC220" s="0" t="str">
        <f aca="false">VLOOKUP(AB220,Parameters!$A$2:$B$6,2,1)</f>
        <v>72-120</v>
      </c>
      <c r="AD220" s="26" t="n">
        <v>1</v>
      </c>
      <c r="AE220" s="27" t="n">
        <f aca="false">IF(G220&lt;=$AE$2,INDEX('Bieu phi VCX'!$D$8:$H$33,MATCH(C220,'Bieu phi VCX'!$A$8:$A$33,0),MATCH(AC220,'Bieu phi VCX'!$D$7:$H$7,)),INDEX('Bieu phi VCX'!$I$8:$M$33,MATCH(C220,'Bieu phi VCX'!$A$8:$A$33,0),MATCH(AC220,'Bieu phi VCX'!$I$7:$M$7,)))</f>
        <v>0.0375</v>
      </c>
      <c r="AF220" s="27" t="n">
        <f aca="false">IF(O220="Y",$AF$2,0)</f>
        <v>0</v>
      </c>
      <c r="AG220" s="27" t="n">
        <f aca="false">IF(P220="Y", INDEX('Bieu phi VCX'!$P$8:$T$31,MATCH(C220,'Bieu phi VCX'!$A$8:$A$33,0),MATCH(AC220,'Bieu phi VCX'!$P$7:$T$7,0)), 0)</f>
        <v>0</v>
      </c>
      <c r="AH220" s="22" t="n">
        <f aca="false">VLOOKUP(Q220,Parameters!$F$2:$G$5,2,0)</f>
        <v>0</v>
      </c>
      <c r="AI220" s="27" t="n">
        <f aca="false">IF(R220="Y", INDEX('Bieu phi VCX'!$V$8:$Z$31,MATCH(C220,'Bieu phi VCX'!$A$8:$A$33,0),MATCH(AC220,'Bieu phi VCX'!$V$7:$Z$7,0)),0)</f>
        <v>0</v>
      </c>
      <c r="AJ220" s="27" t="n">
        <f aca="false">IF(S220="Y",INDEX('Bieu phi VCX'!$AG$8:$AI$31,MATCH(C220,'Bieu phi VCX'!$A$8:$A$33,0),MATCH(VLOOKUP(I220,Parameters!$I$2:$J$4,2),'Bieu phi VCX'!$AG$7:$AI$7,0))-AE220, 0)</f>
        <v>0</v>
      </c>
      <c r="AK220" s="0" t="n">
        <f aca="false">IF(T220="Y",$AK$2,1)</f>
        <v>1</v>
      </c>
      <c r="AL220" s="27" t="n">
        <f aca="false">IF(U220="Y", INDEX('Bieu phi VCX'!$AB$8:$AB$33,MATCH(C220,'Bieu phi VCX'!$A$8:$A$33,0),0),0)</f>
        <v>0</v>
      </c>
      <c r="AM220" s="27" t="n">
        <f aca="false">IF(V220="Y",IF(AB220&lt;120,IF(OR(C220='Bieu phi VCX'!$A$24,C220='Bieu phi VCX'!$A$25,C220='Bieu phi VCX'!$A$27),0.2%,IF(OR(AND(OR(E220="SEDAN",E220="HATCHBACK"),G220&gt;$AM$2),AND(OR(E220="SEDAN",E220="HATCHBACK"),F220="GERMANY")),INDEX('Bieu phi VCX'!$AC$8:$AC$33,MATCH(C220,'Bieu phi VCX'!$A$8:$A$33,0),0),INDEX('Bieu phi VCX'!$AD$8:$AD$33,MATCH(C220,'Bieu phi VCX'!$A$8:$A$33,0),0))),"NA"),0)</f>
        <v>0</v>
      </c>
      <c r="AN220" s="28" t="n">
        <f aca="false">IF(X220="Y",$AN$2,0)</f>
        <v>0</v>
      </c>
      <c r="AO220" s="29" t="n">
        <f aca="false">IF(W220="Y",IF(N220-M220&gt;$AO$2,1.5%*15/365,1.5%*(N220-M220)/365),0)</f>
        <v>0</v>
      </c>
      <c r="AP220" s="30" t="n">
        <f aca="false">IF(N220&lt;=Z220,VLOOKUP(DATEDIF(M220,N220,"m"),Parameters!$L$2:$M$6,2,1),(DATEDIF(M220,N220,"m")+1)/12)</f>
        <v>1</v>
      </c>
      <c r="AQ220" s="31" t="n">
        <f aca="false">(AK220*(SUM(AE220,AF220,AG220,AI220,AJ220,AL220,AM220,AN220)*H220+AH220)+AO220*H220)*AP220</f>
        <v>15000000</v>
      </c>
    </row>
    <row r="221" customFormat="false" ht="15" hidden="false" customHeight="false" outlineLevel="0" collapsed="false">
      <c r="A221" s="20"/>
      <c r="B221" s="20" t="s">
        <v>102</v>
      </c>
      <c r="C221" s="21" t="s">
        <v>126</v>
      </c>
      <c r="D221" s="21" t="s">
        <v>95</v>
      </c>
      <c r="E221" s="21" t="s">
        <v>127</v>
      </c>
      <c r="F221" s="21" t="s">
        <v>97</v>
      </c>
      <c r="G221" s="22" t="n">
        <v>400000000</v>
      </c>
      <c r="H221" s="22" t="n">
        <v>400000000</v>
      </c>
      <c r="I221" s="22" t="n">
        <v>0</v>
      </c>
      <c r="J221" s="0" t="n">
        <v>2010</v>
      </c>
      <c r="K221" s="23" t="n">
        <v>40179</v>
      </c>
      <c r="L221" s="23" t="n">
        <v>43831</v>
      </c>
      <c r="M221" s="23" t="n">
        <v>43831</v>
      </c>
      <c r="N221" s="23" t="n">
        <v>44196</v>
      </c>
      <c r="O221" s="24" t="s">
        <v>98</v>
      </c>
      <c r="P221" s="24" t="s">
        <v>98</v>
      </c>
      <c r="Q221" s="22" t="s">
        <v>99</v>
      </c>
      <c r="R221" s="24" t="s">
        <v>98</v>
      </c>
      <c r="S221" s="24" t="s">
        <v>98</v>
      </c>
      <c r="T221" s="24" t="s">
        <v>98</v>
      </c>
      <c r="U221" s="24" t="s">
        <v>98</v>
      </c>
      <c r="V221" s="24" t="s">
        <v>98</v>
      </c>
      <c r="W221" s="24" t="s">
        <v>98</v>
      </c>
      <c r="X221" s="24" t="s">
        <v>98</v>
      </c>
      <c r="Y221" s="22" t="n">
        <v>500000</v>
      </c>
      <c r="Z221" s="23" t="n">
        <f aca="false">DATE(YEAR(M221)+1,MONTH(M221),DAY(M221))</f>
        <v>44197</v>
      </c>
      <c r="AA221" s="25" t="n">
        <f aca="false">IF(N221&lt;=Z221, VLOOKUP(DATEDIF(M221,N221,"m"),Parameters!$L$2:$M$6,2,1), 0)</f>
        <v>1</v>
      </c>
      <c r="AB221" s="0" t="n">
        <f aca="false">IF(D221="Trong nước", DATEDIF(DATE(YEAR(K221),MONTH(K221),1),DATE(YEAR(L221),MONTH(L221),1),"m"), DATEDIF(DATE(J221,1,1),DATE(YEAR(L221),MONTH(L221),1),"m"))</f>
        <v>120</v>
      </c>
      <c r="AC221" s="0" t="str">
        <f aca="false">VLOOKUP(AB221,Parameters!$A$2:$B$6,2,1)</f>
        <v>&gt;=120</v>
      </c>
      <c r="AD221" s="26" t="n">
        <v>1</v>
      </c>
      <c r="AE221" s="27" t="n">
        <f aca="false">IF(G221&lt;=$AE$2,INDEX('Bieu phi VCX'!$D$8:$H$33,MATCH(C221,'Bieu phi VCX'!$A$8:$A$33,0),MATCH(AC221,'Bieu phi VCX'!$D$7:$H$7,)),INDEX('Bieu phi VCX'!$I$8:$M$33,MATCH(C221,'Bieu phi VCX'!$A$8:$A$33,0),MATCH(AC221,'Bieu phi VCX'!$I$7:$M$7,)))</f>
        <v>0.042</v>
      </c>
      <c r="AF221" s="27" t="n">
        <f aca="false">IF(O221="Y",$AF$2,0)</f>
        <v>0</v>
      </c>
      <c r="AG221" s="27" t="n">
        <f aca="false">IF(P221="Y", INDEX('Bieu phi VCX'!$P$8:$T$31,MATCH(C221,'Bieu phi VCX'!$A$8:$A$33,0),MATCH(AC221,'Bieu phi VCX'!$P$7:$T$7,0)), 0)</f>
        <v>0</v>
      </c>
      <c r="AH221" s="22" t="n">
        <f aca="false">VLOOKUP(Q221,Parameters!$F$2:$G$5,2,0)</f>
        <v>0</v>
      </c>
      <c r="AI221" s="27" t="n">
        <f aca="false">IF(R221="Y", INDEX('Bieu phi VCX'!$V$8:$Z$31,MATCH(C221,'Bieu phi VCX'!$A$8:$A$33,0),MATCH(AC221,'Bieu phi VCX'!$V$7:$Z$7,0)),0)</f>
        <v>0</v>
      </c>
      <c r="AJ221" s="27" t="n">
        <f aca="false">IF(S221="Y",INDEX('Bieu phi VCX'!$AG$8:$AI$31,MATCH(C221,'Bieu phi VCX'!$A$8:$A$33,0),MATCH(VLOOKUP(I221,Parameters!$I$2:$J$4,2),'Bieu phi VCX'!$AG$7:$AI$7,0))-AE221, 0)</f>
        <v>0</v>
      </c>
      <c r="AK221" s="0" t="n">
        <f aca="false">IF(T221="Y",$AK$2,1)</f>
        <v>1</v>
      </c>
      <c r="AL221" s="27" t="n">
        <f aca="false">IF(U221="Y", INDEX('Bieu phi VCX'!$AB$8:$AB$33,MATCH(C221,'Bieu phi VCX'!$A$8:$A$33,0),0),0)</f>
        <v>0</v>
      </c>
      <c r="AM221" s="27" t="n">
        <f aca="false">IF(V221="Y",IF(AB221&lt;120,IF(OR(C221='Bieu phi VCX'!$A$24,C221='Bieu phi VCX'!$A$25,C221='Bieu phi VCX'!$A$27),0.2%,IF(OR(AND(OR(E221="SEDAN",E221="HATCHBACK"),G221&gt;$AM$2),AND(OR(E221="SEDAN",E221="HATCHBACK"),F221="GERMANY")),INDEX('Bieu phi VCX'!$AC$8:$AC$33,MATCH(C221,'Bieu phi VCX'!$A$8:$A$33,0),0),INDEX('Bieu phi VCX'!$AD$8:$AD$33,MATCH(C221,'Bieu phi VCX'!$A$8:$A$33,0),0))),"NA"),0)</f>
        <v>0</v>
      </c>
      <c r="AN221" s="28" t="n">
        <f aca="false">IF(X221="Y",$AN$2,0)</f>
        <v>0</v>
      </c>
      <c r="AO221" s="29" t="n">
        <f aca="false">IF(W221="Y",IF(N221-M221&gt;$AO$2,1.5%*15/365,1.5%*(N221-M221)/365),0)</f>
        <v>0</v>
      </c>
      <c r="AP221" s="30" t="n">
        <f aca="false">IF(N221&lt;=Z221,VLOOKUP(DATEDIF(M221,N221,"m"),Parameters!$L$2:$M$6,2,1),(DATEDIF(M221,N221,"m")+1)/12)</f>
        <v>1</v>
      </c>
      <c r="AQ221" s="31" t="n">
        <f aca="false">(AK221*(SUM(AE221,AF221,AG221,AI221,AJ221,AL221,AM221,AN221)*H221+AH221)+AO221*H221)*AP221</f>
        <v>16800000</v>
      </c>
    </row>
    <row r="222" customFormat="false" ht="15" hidden="false" customHeight="false" outlineLevel="0" collapsed="false">
      <c r="A222" s="20" t="s">
        <v>104</v>
      </c>
      <c r="B222" s="20" t="s">
        <v>105</v>
      </c>
      <c r="C222" s="21" t="s">
        <v>126</v>
      </c>
      <c r="D222" s="21" t="s">
        <v>95</v>
      </c>
      <c r="E222" s="21" t="s">
        <v>127</v>
      </c>
      <c r="F222" s="21" t="s">
        <v>97</v>
      </c>
      <c r="G222" s="22" t="n">
        <v>390000000</v>
      </c>
      <c r="H222" s="22" t="n">
        <v>100000000</v>
      </c>
      <c r="I222" s="22" t="n">
        <v>0</v>
      </c>
      <c r="J222" s="0" t="n">
        <v>2020</v>
      </c>
      <c r="K222" s="23" t="n">
        <v>43831</v>
      </c>
      <c r="L222" s="23" t="n">
        <v>43831</v>
      </c>
      <c r="M222" s="23" t="n">
        <v>43831</v>
      </c>
      <c r="N222" s="23" t="n">
        <v>44196</v>
      </c>
      <c r="O222" s="24" t="s">
        <v>106</v>
      </c>
      <c r="P222" s="24" t="s">
        <v>106</v>
      </c>
      <c r="Q222" s="22" t="n">
        <v>9000000</v>
      </c>
      <c r="R222" s="24" t="s">
        <v>106</v>
      </c>
      <c r="S222" s="24" t="s">
        <v>106</v>
      </c>
      <c r="T222" s="24" t="s">
        <v>106</v>
      </c>
      <c r="U222" s="24" t="s">
        <v>106</v>
      </c>
      <c r="V222" s="24" t="s">
        <v>106</v>
      </c>
      <c r="W222" s="24" t="s">
        <v>106</v>
      </c>
      <c r="X222" s="24" t="s">
        <v>106</v>
      </c>
      <c r="Y222" s="22" t="n">
        <v>500000</v>
      </c>
      <c r="Z222" s="23" t="n">
        <f aca="false">DATE(YEAR(M222)+1,MONTH(M222),DAY(M222))</f>
        <v>44197</v>
      </c>
      <c r="AA222" s="25" t="n">
        <f aca="false">IF(N222&lt;=Z222, VLOOKUP(DATEDIF(M222,N222,"m"),Parameters!$L$2:$M$6,2,1), 0)</f>
        <v>1</v>
      </c>
      <c r="AB222" s="0" t="n">
        <f aca="false">IF(D222="Trong nước", DATEDIF(DATE(YEAR(K222),MONTH(K222),1),DATE(YEAR(L222),MONTH(L222),1),"m"), DATEDIF(DATE(J222,1,1),DATE(YEAR(L222),MONTH(L222),1),"m"))</f>
        <v>0</v>
      </c>
      <c r="AC222" s="0" t="str">
        <f aca="false">VLOOKUP(AB222,Parameters!$A$2:$B$6,2,1)</f>
        <v>&lt;6</v>
      </c>
      <c r="AD222" s="26" t="n">
        <v>1</v>
      </c>
      <c r="AE222" s="27" t="n">
        <f aca="false">IF(G222&lt;=$AE$2,INDEX('Bieu phi VCX'!$D$8:$H$33,MATCH(C222,'Bieu phi VCX'!$A$8:$A$33,0),MATCH(AC222,'Bieu phi VCX'!$D$7:$H$7,)),INDEX('Bieu phi VCX'!$I$8:$M$33,MATCH(C222,'Bieu phi VCX'!$A$8:$A$33,0),MATCH(AC222,'Bieu phi VCX'!$I$7:$M$7,)))</f>
        <v>0.025</v>
      </c>
      <c r="AF222" s="27" t="n">
        <f aca="false">IF(O222="Y",$AF$2,0)</f>
        <v>0.0005</v>
      </c>
      <c r="AG222" s="27" t="n">
        <f aca="false">IF(P222="Y", INDEX('Bieu phi VCX'!$P$8:$T$31,MATCH(C222,'Bieu phi VCX'!$A$8:$A$33,0),MATCH(AC222,'Bieu phi VCX'!$P$7:$T$7,0)), 0)</f>
        <v>0</v>
      </c>
      <c r="AH222" s="22" t="n">
        <f aca="false">VLOOKUP(Q222,Parameters!$F$2:$G$5,2,0)</f>
        <v>1400000</v>
      </c>
      <c r="AI222" s="27" t="n">
        <f aca="false">IF(R222="Y", INDEX('Bieu phi VCX'!$V$8:$Z$31,MATCH(C222,'Bieu phi VCX'!$A$8:$A$33,0),MATCH(AC222,'Bieu phi VCX'!$V$7:$Z$7,0)),0)</f>
        <v>0.001</v>
      </c>
      <c r="AJ222" s="27" t="n">
        <f aca="false">IF(S222="Y",INDEX('Bieu phi VCX'!$AG$8:$AI$31,MATCH(C222,'Bieu phi VCX'!$A$8:$A$33,0),MATCH(VLOOKUP(I222,Parameters!$I$2:$J$4,2),'Bieu phi VCX'!$AG$7:$AI$7,0))-AE222, 0)</f>
        <v>0.025</v>
      </c>
      <c r="AK222" s="0" t="n">
        <f aca="false">IF(T222="Y",$AK$2,1)</f>
        <v>1.5</v>
      </c>
      <c r="AL222" s="27" t="n">
        <f aca="false">IF(U222="Y", INDEX('Bieu phi VCX'!$AB$8:$AB$33,MATCH(C222,'Bieu phi VCX'!$A$8:$A$33,0),0),0)</f>
        <v>0.0025</v>
      </c>
      <c r="AM222" s="27" t="n">
        <f aca="false">IF(V222="Y",IF(AB222&lt;120,IF(OR(C222='Bieu phi VCX'!$A$24,C222='Bieu phi VCX'!$A$25,C222='Bieu phi VCX'!$A$27),0.2%,IF(OR(AND(OR(E222="SEDAN",E222="HATCHBACK"),G222&gt;$AM$2),AND(OR(E222="SEDAN",E222="HATCHBACK"),F222="GERMANY")),INDEX('Bieu phi VCX'!$AC$8:$AC$33,MATCH(C222,'Bieu phi VCX'!$A$8:$A$33,0),0),INDEX('Bieu phi VCX'!$AD$8:$AD$33,MATCH(C222,'Bieu phi VCX'!$A$8:$A$33,0),0))),"NA"),0)</f>
        <v>0.0005</v>
      </c>
      <c r="AN222" s="28" t="n">
        <f aca="false">IF(X222="Y",$AN$2,0)</f>
        <v>0.003</v>
      </c>
      <c r="AO222" s="29" t="n">
        <f aca="false">IF(W222="Y",IF(N222-M222&gt;$AO$2,1.5%*15/365,1.5%*(N222-M222)/365),0)</f>
        <v>0.000616438356164384</v>
      </c>
      <c r="AP222" s="30" t="n">
        <f aca="false">IF(N222&lt;=Z222,VLOOKUP(DATEDIF(M222,N222,"m"),Parameters!$L$2:$M$6,2,1),(DATEDIF(M222,N222,"m")+1)/12)</f>
        <v>1</v>
      </c>
      <c r="AQ222" s="31" t="n">
        <f aca="false">(AK222*(SUM(AE222,AF222,AG222,AI222,AJ222,AL222,AM222,AN222)*H222+AH222)+AO222*H222)*AP222</f>
        <v>10786643.8356164</v>
      </c>
    </row>
    <row r="223" customFormat="false" ht="15" hidden="false" customHeight="false" outlineLevel="0" collapsed="false">
      <c r="A223" s="20"/>
      <c r="B223" s="20" t="s">
        <v>107</v>
      </c>
      <c r="C223" s="21" t="s">
        <v>126</v>
      </c>
      <c r="D223" s="21" t="s">
        <v>95</v>
      </c>
      <c r="E223" s="21" t="s">
        <v>127</v>
      </c>
      <c r="F223" s="21" t="s">
        <v>97</v>
      </c>
      <c r="G223" s="22" t="n">
        <v>390000000</v>
      </c>
      <c r="H223" s="22" t="n">
        <v>100000000</v>
      </c>
      <c r="I223" s="22" t="n">
        <v>0</v>
      </c>
      <c r="J223" s="0" t="n">
        <v>2020</v>
      </c>
      <c r="K223" s="23" t="n">
        <v>43831</v>
      </c>
      <c r="L223" s="23" t="n">
        <v>43831</v>
      </c>
      <c r="M223" s="23" t="n">
        <v>43831</v>
      </c>
      <c r="N223" s="23" t="n">
        <v>44196</v>
      </c>
      <c r="O223" s="24" t="s">
        <v>106</v>
      </c>
      <c r="P223" s="24" t="s">
        <v>98</v>
      </c>
      <c r="Q223" s="22" t="s">
        <v>99</v>
      </c>
      <c r="R223" s="24" t="s">
        <v>98</v>
      </c>
      <c r="S223" s="24" t="s">
        <v>98</v>
      </c>
      <c r="T223" s="24" t="s">
        <v>98</v>
      </c>
      <c r="U223" s="24" t="s">
        <v>98</v>
      </c>
      <c r="V223" s="24" t="s">
        <v>98</v>
      </c>
      <c r="W223" s="24" t="s">
        <v>98</v>
      </c>
      <c r="X223" s="24" t="s">
        <v>98</v>
      </c>
      <c r="Y223" s="22" t="n">
        <v>500000</v>
      </c>
      <c r="Z223" s="23" t="n">
        <f aca="false">DATE(YEAR(M223)+1,MONTH(M223),DAY(M223))</f>
        <v>44197</v>
      </c>
      <c r="AA223" s="25" t="n">
        <f aca="false">IF(N223&lt;=Z223, VLOOKUP(DATEDIF(M223,N223,"m"),Parameters!$L$2:$M$6,2,1), 0)</f>
        <v>1</v>
      </c>
      <c r="AB223" s="0" t="n">
        <f aca="false">IF(D223="Trong nước", DATEDIF(DATE(YEAR(K223),MONTH(K223),1),DATE(YEAR(L223),MONTH(L223),1),"m"), DATEDIF(DATE(J223,1,1),DATE(YEAR(L223),MONTH(L223),1),"m"))</f>
        <v>0</v>
      </c>
      <c r="AC223" s="0" t="str">
        <f aca="false">VLOOKUP(AB223,Parameters!$A$2:$B$6,2,1)</f>
        <v>&lt;6</v>
      </c>
      <c r="AD223" s="26" t="n">
        <v>1</v>
      </c>
      <c r="AE223" s="27" t="n">
        <f aca="false">IF(G223&lt;=$AE$2,INDEX('Bieu phi VCX'!$D$8:$H$33,MATCH(C223,'Bieu phi VCX'!$A$8:$A$33,0),MATCH(AC223,'Bieu phi VCX'!$D$7:$H$7,)),INDEX('Bieu phi VCX'!$I$8:$M$33,MATCH(C223,'Bieu phi VCX'!$A$8:$A$33,0),MATCH(AC223,'Bieu phi VCX'!$I$7:$M$7,)))</f>
        <v>0.025</v>
      </c>
      <c r="AF223" s="27" t="n">
        <f aca="false">IF(O223="Y",$AF$2,0)</f>
        <v>0.0005</v>
      </c>
      <c r="AG223" s="27" t="n">
        <f aca="false">IF(P223="Y", INDEX('Bieu phi VCX'!$P$8:$T$31,MATCH(C223,'Bieu phi VCX'!$A$8:$A$33,0),MATCH(AC223,'Bieu phi VCX'!$P$7:$T$7,0)), 0)</f>
        <v>0</v>
      </c>
      <c r="AH223" s="22" t="n">
        <f aca="false">VLOOKUP(Q223,Parameters!$F$2:$G$5,2,0)</f>
        <v>0</v>
      </c>
      <c r="AI223" s="27" t="n">
        <f aca="false">IF(R223="Y", INDEX('Bieu phi VCX'!$V$8:$Z$31,MATCH(C223,'Bieu phi VCX'!$A$8:$A$33,0),MATCH(AC223,'Bieu phi VCX'!$V$7:$Z$7,0)),0)</f>
        <v>0</v>
      </c>
      <c r="AJ223" s="27" t="n">
        <f aca="false">IF(S223="Y",INDEX('Bieu phi VCX'!$AG$8:$AI$31,MATCH(C223,'Bieu phi VCX'!$A$8:$A$33,0),MATCH(VLOOKUP(I223,Parameters!$I$2:$J$4,2),'Bieu phi VCX'!$AG$7:$AI$7,0))-AE223, 0)</f>
        <v>0</v>
      </c>
      <c r="AK223" s="0" t="n">
        <f aca="false">IF(T223="Y",$AK$2,1)</f>
        <v>1</v>
      </c>
      <c r="AL223" s="27" t="n">
        <f aca="false">IF(U223="Y", INDEX('Bieu phi VCX'!$AB$8:$AB$33,MATCH(C223,'Bieu phi VCX'!$A$8:$A$33,0),0),0)</f>
        <v>0</v>
      </c>
      <c r="AM223" s="27" t="n">
        <f aca="false">IF(V223="Y",IF(AB223&lt;120,IF(OR(C223='Bieu phi VCX'!$A$24,C223='Bieu phi VCX'!$A$25,C223='Bieu phi VCX'!$A$27),0.2%,IF(OR(AND(OR(E223="SEDAN",E223="HATCHBACK"),G223&gt;$AM$2),AND(OR(E223="SEDAN",E223="HATCHBACK"),F223="GERMANY")),INDEX('Bieu phi VCX'!$AC$8:$AC$33,MATCH(C223,'Bieu phi VCX'!$A$8:$A$33,0),0),INDEX('Bieu phi VCX'!$AD$8:$AD$33,MATCH(C223,'Bieu phi VCX'!$A$8:$A$33,0),0))),"NA"),0)</f>
        <v>0</v>
      </c>
      <c r="AN223" s="28" t="n">
        <f aca="false">IF(X223="Y",$AN$2,0)</f>
        <v>0</v>
      </c>
      <c r="AO223" s="29" t="n">
        <f aca="false">IF(W223="Y",IF(N223-M223&gt;$AO$2,1.5%*15/365,1.5%*(N223-M223)/365),0)</f>
        <v>0</v>
      </c>
      <c r="AP223" s="30" t="n">
        <f aca="false">IF(N223&lt;=Z223,VLOOKUP(DATEDIF(M223,N223,"m"),Parameters!$L$2:$M$6,2,1),(DATEDIF(M223,N223,"m")+1)/12)</f>
        <v>1</v>
      </c>
      <c r="AQ223" s="31" t="n">
        <f aca="false">(AK223*(SUM(AE223,AF223,AG223,AI223,AJ223,AL223,AM223,AN223)*H223+AH223)+AO223*H223)*AP223</f>
        <v>2550000</v>
      </c>
    </row>
    <row r="224" customFormat="false" ht="15" hidden="false" customHeight="false" outlineLevel="0" collapsed="false">
      <c r="A224" s="20"/>
      <c r="B224" s="20" t="s">
        <v>108</v>
      </c>
      <c r="C224" s="21" t="s">
        <v>126</v>
      </c>
      <c r="D224" s="21" t="s">
        <v>95</v>
      </c>
      <c r="E224" s="21" t="s">
        <v>127</v>
      </c>
      <c r="F224" s="21" t="s">
        <v>97</v>
      </c>
      <c r="G224" s="22" t="n">
        <v>390000000</v>
      </c>
      <c r="H224" s="22" t="n">
        <v>100000000</v>
      </c>
      <c r="I224" s="22" t="n">
        <v>0</v>
      </c>
      <c r="J224" s="0" t="n">
        <v>2020</v>
      </c>
      <c r="K224" s="23" t="n">
        <v>43831</v>
      </c>
      <c r="L224" s="23" t="n">
        <v>43831</v>
      </c>
      <c r="M224" s="23" t="n">
        <v>43831</v>
      </c>
      <c r="N224" s="23" t="n">
        <v>44196</v>
      </c>
      <c r="O224" s="24" t="s">
        <v>98</v>
      </c>
      <c r="P224" s="24" t="s">
        <v>106</v>
      </c>
      <c r="Q224" s="22" t="s">
        <v>99</v>
      </c>
      <c r="R224" s="24" t="s">
        <v>98</v>
      </c>
      <c r="S224" s="24" t="s">
        <v>98</v>
      </c>
      <c r="T224" s="24" t="s">
        <v>98</v>
      </c>
      <c r="U224" s="24" t="s">
        <v>98</v>
      </c>
      <c r="V224" s="24" t="s">
        <v>98</v>
      </c>
      <c r="W224" s="24" t="s">
        <v>98</v>
      </c>
      <c r="X224" s="24" t="s">
        <v>98</v>
      </c>
      <c r="Y224" s="22" t="n">
        <v>500000</v>
      </c>
      <c r="Z224" s="23" t="n">
        <f aca="false">DATE(YEAR(M224)+1,MONTH(M224),DAY(M224))</f>
        <v>44197</v>
      </c>
      <c r="AA224" s="25" t="n">
        <f aca="false">IF(N224&lt;=Z224, VLOOKUP(DATEDIF(M224,N224,"m"),Parameters!$L$2:$M$6,2,1), 0)</f>
        <v>1</v>
      </c>
      <c r="AB224" s="0" t="n">
        <f aca="false">IF(D224="Trong nước", DATEDIF(DATE(YEAR(K224),MONTH(K224),1),DATE(YEAR(L224),MONTH(L224),1),"m"), DATEDIF(DATE(J224,1,1),DATE(YEAR(L224),MONTH(L224),1),"m"))</f>
        <v>0</v>
      </c>
      <c r="AC224" s="0" t="str">
        <f aca="false">VLOOKUP(AB224,Parameters!$A$2:$B$6,2,1)</f>
        <v>&lt;6</v>
      </c>
      <c r="AD224" s="26" t="n">
        <v>1</v>
      </c>
      <c r="AE224" s="27" t="n">
        <f aca="false">IF(G224&lt;=$AE$2,INDEX('Bieu phi VCX'!$D$8:$H$33,MATCH(C224,'Bieu phi VCX'!$A$8:$A$33,0),MATCH(AC224,'Bieu phi VCX'!$D$7:$H$7,)),INDEX('Bieu phi VCX'!$I$8:$M$33,MATCH(C224,'Bieu phi VCX'!$A$8:$A$33,0),MATCH(AC224,'Bieu phi VCX'!$I$7:$M$7,)))</f>
        <v>0.025</v>
      </c>
      <c r="AF224" s="27" t="n">
        <f aca="false">IF(O224="Y",$AF$2,0)</f>
        <v>0</v>
      </c>
      <c r="AG224" s="27" t="n">
        <f aca="false">IF(P224="Y", INDEX('Bieu phi VCX'!$P$8:$T$31,MATCH(C224,'Bieu phi VCX'!$A$8:$A$33,0),MATCH(AC224,'Bieu phi VCX'!$P$7:$T$7,0)), 0)</f>
        <v>0</v>
      </c>
      <c r="AH224" s="22" t="n">
        <f aca="false">VLOOKUP(Q224,Parameters!$F$2:$G$5,2,0)</f>
        <v>0</v>
      </c>
      <c r="AI224" s="27" t="n">
        <f aca="false">IF(R224="Y", INDEX('Bieu phi VCX'!$V$8:$Z$31,MATCH(C224,'Bieu phi VCX'!$A$8:$A$33,0),MATCH(AC224,'Bieu phi VCX'!$V$7:$Z$7,0)),0)</f>
        <v>0</v>
      </c>
      <c r="AJ224" s="27" t="n">
        <f aca="false">IF(S224="Y",INDEX('Bieu phi VCX'!$AG$8:$AI$31,MATCH(C224,'Bieu phi VCX'!$A$8:$A$33,0),MATCH(VLOOKUP(I224,Parameters!$I$2:$J$4,2),'Bieu phi VCX'!$AG$7:$AI$7,0))-AE224, 0)</f>
        <v>0</v>
      </c>
      <c r="AK224" s="0" t="n">
        <f aca="false">IF(T224="Y",$AK$2,1)</f>
        <v>1</v>
      </c>
      <c r="AL224" s="27" t="n">
        <f aca="false">IF(U224="Y", INDEX('Bieu phi VCX'!$AB$8:$AB$33,MATCH(C224,'Bieu phi VCX'!$A$8:$A$33,0),0),0)</f>
        <v>0</v>
      </c>
      <c r="AM224" s="27" t="n">
        <f aca="false">IF(V224="Y",IF(AB224&lt;120,IF(OR(C224='Bieu phi VCX'!$A$24,C224='Bieu phi VCX'!$A$25,C224='Bieu phi VCX'!$A$27),0.2%,IF(OR(AND(OR(E224="SEDAN",E224="HATCHBACK"),G224&gt;$AM$2),AND(OR(E224="SEDAN",E224="HATCHBACK"),F224="GERMANY")),INDEX('Bieu phi VCX'!$AC$8:$AC$33,MATCH(C224,'Bieu phi VCX'!$A$8:$A$33,0),0),INDEX('Bieu phi VCX'!$AD$8:$AD$33,MATCH(C224,'Bieu phi VCX'!$A$8:$A$33,0),0))),"NA"),0)</f>
        <v>0</v>
      </c>
      <c r="AN224" s="28" t="n">
        <f aca="false">IF(X224="Y",$AN$2,0)</f>
        <v>0</v>
      </c>
      <c r="AO224" s="29" t="n">
        <f aca="false">IF(W224="Y",IF(N224-M224&gt;$AO$2,1.5%*15/365,1.5%*(N224-M224)/365),0)</f>
        <v>0</v>
      </c>
      <c r="AP224" s="30" t="n">
        <f aca="false">IF(N224&lt;=Z224,VLOOKUP(DATEDIF(M224,N224,"m"),Parameters!$L$2:$M$6,2,1),(DATEDIF(M224,N224,"m")+1)/12)</f>
        <v>1</v>
      </c>
      <c r="AQ224" s="31" t="n">
        <f aca="false">(AK224*(SUM(AE224,AF224,AG224,AI224,AJ224,AL224,AM224,AN224)*H224+AH224)+AO224*H224)*AP224</f>
        <v>2500000</v>
      </c>
    </row>
    <row r="225" customFormat="false" ht="15" hidden="false" customHeight="false" outlineLevel="0" collapsed="false">
      <c r="A225" s="20"/>
      <c r="B225" s="20" t="s">
        <v>109</v>
      </c>
      <c r="C225" s="21" t="s">
        <v>126</v>
      </c>
      <c r="D225" s="21" t="s">
        <v>95</v>
      </c>
      <c r="E225" s="21" t="s">
        <v>127</v>
      </c>
      <c r="F225" s="21" t="s">
        <v>97</v>
      </c>
      <c r="G225" s="22" t="n">
        <v>390000000</v>
      </c>
      <c r="H225" s="22" t="n">
        <v>100000000</v>
      </c>
      <c r="I225" s="22" t="n">
        <v>0</v>
      </c>
      <c r="J225" s="0" t="n">
        <v>2020</v>
      </c>
      <c r="K225" s="23" t="n">
        <v>43831</v>
      </c>
      <c r="L225" s="23" t="n">
        <v>43831</v>
      </c>
      <c r="M225" s="23" t="n">
        <v>43831</v>
      </c>
      <c r="N225" s="23" t="n">
        <v>44196</v>
      </c>
      <c r="O225" s="24" t="s">
        <v>98</v>
      </c>
      <c r="P225" s="24" t="s">
        <v>98</v>
      </c>
      <c r="Q225" s="22" t="n">
        <v>9000000</v>
      </c>
      <c r="R225" s="24" t="s">
        <v>98</v>
      </c>
      <c r="S225" s="24" t="s">
        <v>98</v>
      </c>
      <c r="T225" s="24" t="s">
        <v>98</v>
      </c>
      <c r="U225" s="24" t="s">
        <v>98</v>
      </c>
      <c r="V225" s="24" t="s">
        <v>98</v>
      </c>
      <c r="W225" s="24" t="s">
        <v>98</v>
      </c>
      <c r="X225" s="24" t="s">
        <v>98</v>
      </c>
      <c r="Y225" s="22" t="n">
        <v>500000</v>
      </c>
      <c r="Z225" s="23" t="n">
        <f aca="false">DATE(YEAR(M225)+1,MONTH(M225),DAY(M225))</f>
        <v>44197</v>
      </c>
      <c r="AA225" s="25" t="n">
        <f aca="false">IF(N225&lt;=Z225, VLOOKUP(DATEDIF(M225,N225,"m"),Parameters!$L$2:$M$6,2,1), 0)</f>
        <v>1</v>
      </c>
      <c r="AB225" s="0" t="n">
        <f aca="false">IF(D225="Trong nước", DATEDIF(DATE(YEAR(K225),MONTH(K225),1),DATE(YEAR(L225),MONTH(L225),1),"m"), DATEDIF(DATE(J225,1,1),DATE(YEAR(L225),MONTH(L225),1),"m"))</f>
        <v>0</v>
      </c>
      <c r="AC225" s="0" t="str">
        <f aca="false">VLOOKUP(AB225,Parameters!$A$2:$B$6,2,1)</f>
        <v>&lt;6</v>
      </c>
      <c r="AD225" s="26" t="n">
        <v>1</v>
      </c>
      <c r="AE225" s="27" t="n">
        <f aca="false">IF(G225&lt;=$AE$2,INDEX('Bieu phi VCX'!$D$8:$H$33,MATCH(C225,'Bieu phi VCX'!$A$8:$A$33,0),MATCH(AC225,'Bieu phi VCX'!$D$7:$H$7,)),INDEX('Bieu phi VCX'!$I$8:$M$33,MATCH(C225,'Bieu phi VCX'!$A$8:$A$33,0),MATCH(AC225,'Bieu phi VCX'!$I$7:$M$7,)))</f>
        <v>0.025</v>
      </c>
      <c r="AF225" s="27" t="n">
        <f aca="false">IF(O225="Y",$AF$2,0)</f>
        <v>0</v>
      </c>
      <c r="AG225" s="27" t="n">
        <f aca="false">IF(P225="Y", INDEX('Bieu phi VCX'!$P$8:$T$31,MATCH(C225,'Bieu phi VCX'!$A$8:$A$33,0),MATCH(AC225,'Bieu phi VCX'!$P$7:$T$7,0)), 0)</f>
        <v>0</v>
      </c>
      <c r="AH225" s="22" t="n">
        <f aca="false">VLOOKUP(Q225,Parameters!$F$2:$G$5,2,0)</f>
        <v>1400000</v>
      </c>
      <c r="AI225" s="27" t="n">
        <f aca="false">IF(R225="Y", INDEX('Bieu phi VCX'!$V$8:$Z$31,MATCH(C225,'Bieu phi VCX'!$A$8:$A$33,0),MATCH(AC225,'Bieu phi VCX'!$V$7:$Z$7,0)),0)</f>
        <v>0</v>
      </c>
      <c r="AJ225" s="27" t="n">
        <f aca="false">IF(S225="Y",INDEX('Bieu phi VCX'!$AG$8:$AI$31,MATCH(C225,'Bieu phi VCX'!$A$8:$A$33,0),MATCH(VLOOKUP(I225,Parameters!$I$2:$J$4,2),'Bieu phi VCX'!$AG$7:$AI$7,0))-AE225, 0)</f>
        <v>0</v>
      </c>
      <c r="AK225" s="0" t="n">
        <f aca="false">IF(T225="Y",$AK$2,1)</f>
        <v>1</v>
      </c>
      <c r="AL225" s="27" t="n">
        <f aca="false">IF(U225="Y", INDEX('Bieu phi VCX'!$AB$8:$AB$33,MATCH(C225,'Bieu phi VCX'!$A$8:$A$33,0),0),0)</f>
        <v>0</v>
      </c>
      <c r="AM225" s="27" t="n">
        <f aca="false">IF(V225="Y",IF(AB225&lt;120,IF(OR(C225='Bieu phi VCX'!$A$24,C225='Bieu phi VCX'!$A$25,C225='Bieu phi VCX'!$A$27),0.2%,IF(OR(AND(OR(E225="SEDAN",E225="HATCHBACK"),G225&gt;$AM$2),AND(OR(E225="SEDAN",E225="HATCHBACK"),F225="GERMANY")),INDEX('Bieu phi VCX'!$AC$8:$AC$33,MATCH(C225,'Bieu phi VCX'!$A$8:$A$33,0),0),INDEX('Bieu phi VCX'!$AD$8:$AD$33,MATCH(C225,'Bieu phi VCX'!$A$8:$A$33,0),0))),"NA"),0)</f>
        <v>0</v>
      </c>
      <c r="AN225" s="28" t="n">
        <f aca="false">IF(X225="Y",$AN$2,0)</f>
        <v>0</v>
      </c>
      <c r="AO225" s="29" t="n">
        <f aca="false">IF(W225="Y",IF(N225-M225&gt;$AO$2,1.5%*15/365,1.5%*(N225-M225)/365),0)</f>
        <v>0</v>
      </c>
      <c r="AP225" s="30" t="n">
        <f aca="false">IF(N225&lt;=Z225,VLOOKUP(DATEDIF(M225,N225,"m"),Parameters!$L$2:$M$6,2,1),(DATEDIF(M225,N225,"m")+1)/12)</f>
        <v>1</v>
      </c>
      <c r="AQ225" s="31" t="n">
        <f aca="false">(AK225*(SUM(AE225,AF225,AG225,AI225,AJ225,AL225,AM225,AN225)*H225+AH225)+AO225*H225)*AP225</f>
        <v>3900000</v>
      </c>
    </row>
    <row r="226" customFormat="false" ht="15" hidden="false" customHeight="false" outlineLevel="0" collapsed="false">
      <c r="A226" s="20"/>
      <c r="B226" s="20" t="s">
        <v>110</v>
      </c>
      <c r="C226" s="21" t="s">
        <v>126</v>
      </c>
      <c r="D226" s="21" t="s">
        <v>95</v>
      </c>
      <c r="E226" s="21" t="s">
        <v>127</v>
      </c>
      <c r="F226" s="21" t="s">
        <v>97</v>
      </c>
      <c r="G226" s="22" t="n">
        <v>390000000</v>
      </c>
      <c r="H226" s="22" t="n">
        <v>100000000</v>
      </c>
      <c r="I226" s="22" t="n">
        <v>0</v>
      </c>
      <c r="J226" s="0" t="n">
        <v>2020</v>
      </c>
      <c r="K226" s="23" t="n">
        <v>43831</v>
      </c>
      <c r="L226" s="23" t="n">
        <v>43831</v>
      </c>
      <c r="M226" s="23" t="n">
        <v>43831</v>
      </c>
      <c r="N226" s="23" t="n">
        <v>44196</v>
      </c>
      <c r="O226" s="24" t="s">
        <v>98</v>
      </c>
      <c r="P226" s="24" t="s">
        <v>98</v>
      </c>
      <c r="Q226" s="22" t="s">
        <v>99</v>
      </c>
      <c r="R226" s="24" t="s">
        <v>106</v>
      </c>
      <c r="S226" s="24" t="s">
        <v>98</v>
      </c>
      <c r="T226" s="24" t="s">
        <v>98</v>
      </c>
      <c r="U226" s="24" t="s">
        <v>98</v>
      </c>
      <c r="V226" s="24" t="s">
        <v>98</v>
      </c>
      <c r="W226" s="24" t="s">
        <v>98</v>
      </c>
      <c r="X226" s="24" t="s">
        <v>98</v>
      </c>
      <c r="Y226" s="22" t="n">
        <v>500000</v>
      </c>
      <c r="Z226" s="23" t="n">
        <f aca="false">DATE(YEAR(M226)+1,MONTH(M226),DAY(M226))</f>
        <v>44197</v>
      </c>
      <c r="AA226" s="25" t="n">
        <f aca="false">IF(N226&lt;=Z226, VLOOKUP(DATEDIF(M226,N226,"m"),Parameters!$L$2:$M$6,2,1), 0)</f>
        <v>1</v>
      </c>
      <c r="AB226" s="0" t="n">
        <f aca="false">IF(D226="Trong nước", DATEDIF(DATE(YEAR(K226),MONTH(K226),1),DATE(YEAR(L226),MONTH(L226),1),"m"), DATEDIF(DATE(J226,1,1),DATE(YEAR(L226),MONTH(L226),1),"m"))</f>
        <v>0</v>
      </c>
      <c r="AC226" s="0" t="str">
        <f aca="false">VLOOKUP(AB226,Parameters!$A$2:$B$6,2,1)</f>
        <v>&lt;6</v>
      </c>
      <c r="AD226" s="26" t="n">
        <v>1</v>
      </c>
      <c r="AE226" s="27" t="n">
        <f aca="false">IF(G226&lt;=$AE$2,INDEX('Bieu phi VCX'!$D$8:$H$33,MATCH(C226,'Bieu phi VCX'!$A$8:$A$33,0),MATCH(AC226,'Bieu phi VCX'!$D$7:$H$7,)),INDEX('Bieu phi VCX'!$I$8:$M$33,MATCH(C226,'Bieu phi VCX'!$A$8:$A$33,0),MATCH(AC226,'Bieu phi VCX'!$I$7:$M$7,)))</f>
        <v>0.025</v>
      </c>
      <c r="AF226" s="27" t="n">
        <f aca="false">IF(O226="Y",$AF$2,0)</f>
        <v>0</v>
      </c>
      <c r="AG226" s="27" t="n">
        <f aca="false">IF(P226="Y", INDEX('Bieu phi VCX'!$P$8:$T$31,MATCH(C226,'Bieu phi VCX'!$A$8:$A$33,0),MATCH(AC226,'Bieu phi VCX'!$P$7:$T$7,0)), 0)</f>
        <v>0</v>
      </c>
      <c r="AH226" s="22" t="n">
        <f aca="false">VLOOKUP(Q226,Parameters!$F$2:$G$5,2,0)</f>
        <v>0</v>
      </c>
      <c r="AI226" s="27" t="n">
        <f aca="false">IF(R226="Y", INDEX('Bieu phi VCX'!$V$8:$Z$31,MATCH(C226,'Bieu phi VCX'!$A$8:$A$33,0),MATCH(AC226,'Bieu phi VCX'!$V$7:$Z$7,0)),0)</f>
        <v>0.001</v>
      </c>
      <c r="AJ226" s="27" t="n">
        <f aca="false">IF(S226="Y",INDEX('Bieu phi VCX'!$AG$8:$AI$31,MATCH(C226,'Bieu phi VCX'!$A$8:$A$33,0),MATCH(VLOOKUP(I226,Parameters!$I$2:$J$4,2),'Bieu phi VCX'!$AG$7:$AI$7,0))-AE226, 0)</f>
        <v>0</v>
      </c>
      <c r="AK226" s="0" t="n">
        <f aca="false">IF(T226="Y",$AK$2,1)</f>
        <v>1</v>
      </c>
      <c r="AL226" s="27" t="n">
        <f aca="false">IF(U226="Y", INDEX('Bieu phi VCX'!$AB$8:$AB$33,MATCH(C226,'Bieu phi VCX'!$A$8:$A$33,0),0),0)</f>
        <v>0</v>
      </c>
      <c r="AM226" s="27" t="n">
        <f aca="false">IF(V226="Y",IF(AB226&lt;120,IF(OR(C226='Bieu phi VCX'!$A$24,C226='Bieu phi VCX'!$A$25,C226='Bieu phi VCX'!$A$27),0.2%,IF(OR(AND(OR(E226="SEDAN",E226="HATCHBACK"),G226&gt;$AM$2),AND(OR(E226="SEDAN",E226="HATCHBACK"),F226="GERMANY")),INDEX('Bieu phi VCX'!$AC$8:$AC$33,MATCH(C226,'Bieu phi VCX'!$A$8:$A$33,0),0),INDEX('Bieu phi VCX'!$AD$8:$AD$33,MATCH(C226,'Bieu phi VCX'!$A$8:$A$33,0),0))),"NA"),0)</f>
        <v>0</v>
      </c>
      <c r="AN226" s="28" t="n">
        <f aca="false">IF(X226="Y",$AN$2,0)</f>
        <v>0</v>
      </c>
      <c r="AO226" s="29" t="n">
        <f aca="false">IF(W226="Y",IF(N226-M226&gt;$AO$2,1.5%*15/365,1.5%*(N226-M226)/365),0)</f>
        <v>0</v>
      </c>
      <c r="AP226" s="30" t="n">
        <f aca="false">IF(N226&lt;=Z226,VLOOKUP(DATEDIF(M226,N226,"m"),Parameters!$L$2:$M$6,2,1),(DATEDIF(M226,N226,"m")+1)/12)</f>
        <v>1</v>
      </c>
      <c r="AQ226" s="31" t="n">
        <f aca="false">(AK226*(SUM(AE226,AF226,AG226,AI226,AJ226,AL226,AM226,AN226)*H226+AH226)+AO226*H226)*AP226</f>
        <v>2600000</v>
      </c>
    </row>
    <row r="227" customFormat="false" ht="15" hidden="false" customHeight="false" outlineLevel="0" collapsed="false">
      <c r="A227" s="20"/>
      <c r="B227" s="20" t="s">
        <v>111</v>
      </c>
      <c r="C227" s="21" t="s">
        <v>126</v>
      </c>
      <c r="D227" s="21" t="s">
        <v>95</v>
      </c>
      <c r="E227" s="21" t="s">
        <v>127</v>
      </c>
      <c r="F227" s="21" t="s">
        <v>97</v>
      </c>
      <c r="G227" s="22" t="n">
        <v>390000000</v>
      </c>
      <c r="H227" s="22" t="n">
        <v>100000000</v>
      </c>
      <c r="I227" s="22" t="n">
        <v>0</v>
      </c>
      <c r="J227" s="0" t="n">
        <v>2020</v>
      </c>
      <c r="K227" s="23" t="n">
        <v>43831</v>
      </c>
      <c r="L227" s="23" t="n">
        <v>43831</v>
      </c>
      <c r="M227" s="23" t="n">
        <v>43831</v>
      </c>
      <c r="N227" s="23" t="n">
        <v>44196</v>
      </c>
      <c r="O227" s="24" t="s">
        <v>98</v>
      </c>
      <c r="P227" s="24" t="s">
        <v>98</v>
      </c>
      <c r="Q227" s="22" t="s">
        <v>99</v>
      </c>
      <c r="R227" s="24" t="s">
        <v>98</v>
      </c>
      <c r="S227" s="24" t="s">
        <v>106</v>
      </c>
      <c r="T227" s="24" t="s">
        <v>98</v>
      </c>
      <c r="U227" s="24" t="s">
        <v>98</v>
      </c>
      <c r="V227" s="24" t="s">
        <v>98</v>
      </c>
      <c r="W227" s="24" t="s">
        <v>98</v>
      </c>
      <c r="X227" s="24" t="s">
        <v>98</v>
      </c>
      <c r="Y227" s="22" t="n">
        <v>500000</v>
      </c>
      <c r="Z227" s="23" t="n">
        <f aca="false">DATE(YEAR(M227)+1,MONTH(M227),DAY(M227))</f>
        <v>44197</v>
      </c>
      <c r="AA227" s="25" t="n">
        <f aca="false">IF(N227&lt;=Z227, VLOOKUP(DATEDIF(M227,N227,"m"),Parameters!$L$2:$M$6,2,1), 0)</f>
        <v>1</v>
      </c>
      <c r="AB227" s="0" t="n">
        <f aca="false">IF(D227="Trong nước", DATEDIF(DATE(YEAR(K227),MONTH(K227),1),DATE(YEAR(L227),MONTH(L227),1),"m"), DATEDIF(DATE(J227,1,1),DATE(YEAR(L227),MONTH(L227),1),"m"))</f>
        <v>0</v>
      </c>
      <c r="AC227" s="0" t="str">
        <f aca="false">VLOOKUP(AB227,Parameters!$A$2:$B$6,2,1)</f>
        <v>&lt;6</v>
      </c>
      <c r="AD227" s="26" t="n">
        <v>1</v>
      </c>
      <c r="AE227" s="27" t="n">
        <f aca="false">IF(G227&lt;=$AE$2,INDEX('Bieu phi VCX'!$D$8:$H$33,MATCH(C227,'Bieu phi VCX'!$A$8:$A$33,0),MATCH(AC227,'Bieu phi VCX'!$D$7:$H$7,)),INDEX('Bieu phi VCX'!$I$8:$M$33,MATCH(C227,'Bieu phi VCX'!$A$8:$A$33,0),MATCH(AC227,'Bieu phi VCX'!$I$7:$M$7,)))</f>
        <v>0.025</v>
      </c>
      <c r="AF227" s="27" t="n">
        <f aca="false">IF(O227="Y",$AF$2,0)</f>
        <v>0</v>
      </c>
      <c r="AG227" s="27" t="n">
        <f aca="false">IF(P227="Y", INDEX('Bieu phi VCX'!$P$8:$T$31,MATCH(C227,'Bieu phi VCX'!$A$8:$A$33,0),MATCH(AC227,'Bieu phi VCX'!$P$7:$T$7,0)), 0)</f>
        <v>0</v>
      </c>
      <c r="AH227" s="22" t="n">
        <f aca="false">VLOOKUP(Q227,Parameters!$F$2:$G$5,2,0)</f>
        <v>0</v>
      </c>
      <c r="AI227" s="27" t="n">
        <f aca="false">IF(R227="Y", INDEX('Bieu phi VCX'!$V$8:$Z$31,MATCH(C227,'Bieu phi VCX'!$A$8:$A$33,0),MATCH(AC227,'Bieu phi VCX'!$V$7:$Z$7,0)),0)</f>
        <v>0</v>
      </c>
      <c r="AJ227" s="27" t="n">
        <f aca="false">IF(S227="Y",INDEX('Bieu phi VCX'!$AG$8:$AI$31,MATCH(C227,'Bieu phi VCX'!$A$8:$A$33,0),MATCH(VLOOKUP(I227,Parameters!$I$2:$J$4,2),'Bieu phi VCX'!$AG$7:$AI$7,0))-AE227, 0)</f>
        <v>0.025</v>
      </c>
      <c r="AK227" s="0" t="n">
        <f aca="false">IF(T227="Y",$AK$2,1)</f>
        <v>1</v>
      </c>
      <c r="AL227" s="27" t="n">
        <f aca="false">IF(U227="Y", INDEX('Bieu phi VCX'!$AB$8:$AB$33,MATCH(C227,'Bieu phi VCX'!$A$8:$A$33,0),0),0)</f>
        <v>0</v>
      </c>
      <c r="AM227" s="27" t="n">
        <f aca="false">IF(V227="Y",IF(AB227&lt;120,IF(OR(C227='Bieu phi VCX'!$A$24,C227='Bieu phi VCX'!$A$25,C227='Bieu phi VCX'!$A$27),0.2%,IF(OR(AND(OR(E227="SEDAN",E227="HATCHBACK"),G227&gt;$AM$2),AND(OR(E227="SEDAN",E227="HATCHBACK"),F227="GERMANY")),INDEX('Bieu phi VCX'!$AC$8:$AC$33,MATCH(C227,'Bieu phi VCX'!$A$8:$A$33,0),0),INDEX('Bieu phi VCX'!$AD$8:$AD$33,MATCH(C227,'Bieu phi VCX'!$A$8:$A$33,0),0))),"NA"),0)</f>
        <v>0</v>
      </c>
      <c r="AN227" s="28" t="n">
        <f aca="false">IF(X227="Y",$AN$2,0)</f>
        <v>0</v>
      </c>
      <c r="AO227" s="29" t="n">
        <f aca="false">IF(W227="Y",IF(N227-M227&gt;$AO$2,1.5%*15/365,1.5%*(N227-M227)/365),0)</f>
        <v>0</v>
      </c>
      <c r="AP227" s="30" t="n">
        <f aca="false">IF(N227&lt;=Z227,VLOOKUP(DATEDIF(M227,N227,"m"),Parameters!$L$2:$M$6,2,1),(DATEDIF(M227,N227,"m")+1)/12)</f>
        <v>1</v>
      </c>
      <c r="AQ227" s="31" t="n">
        <f aca="false">(AK227*(SUM(AE227,AF227,AG227,AI227,AJ227,AL227,AM227,AN227)*H227+AH227)+AO227*H227)*AP227</f>
        <v>5000000</v>
      </c>
    </row>
    <row r="228" customFormat="false" ht="15" hidden="false" customHeight="false" outlineLevel="0" collapsed="false">
      <c r="A228" s="20"/>
      <c r="B228" s="20" t="s">
        <v>112</v>
      </c>
      <c r="C228" s="21" t="s">
        <v>126</v>
      </c>
      <c r="D228" s="21" t="s">
        <v>95</v>
      </c>
      <c r="E228" s="21" t="s">
        <v>127</v>
      </c>
      <c r="F228" s="21" t="s">
        <v>97</v>
      </c>
      <c r="G228" s="22" t="n">
        <v>390000000</v>
      </c>
      <c r="H228" s="22" t="n">
        <v>100000000</v>
      </c>
      <c r="I228" s="22" t="n">
        <v>0</v>
      </c>
      <c r="J228" s="0" t="n">
        <v>2020</v>
      </c>
      <c r="K228" s="23" t="n">
        <v>43831</v>
      </c>
      <c r="L228" s="23" t="n">
        <v>43831</v>
      </c>
      <c r="M228" s="23" t="n">
        <v>43831</v>
      </c>
      <c r="N228" s="23" t="n">
        <v>44196</v>
      </c>
      <c r="O228" s="24" t="s">
        <v>98</v>
      </c>
      <c r="P228" s="24" t="s">
        <v>98</v>
      </c>
      <c r="Q228" s="22" t="s">
        <v>99</v>
      </c>
      <c r="R228" s="24" t="s">
        <v>98</v>
      </c>
      <c r="S228" s="24" t="s">
        <v>98</v>
      </c>
      <c r="T228" s="24" t="s">
        <v>106</v>
      </c>
      <c r="U228" s="24" t="s">
        <v>98</v>
      </c>
      <c r="V228" s="24" t="s">
        <v>98</v>
      </c>
      <c r="W228" s="24" t="s">
        <v>98</v>
      </c>
      <c r="X228" s="24" t="s">
        <v>98</v>
      </c>
      <c r="Y228" s="22" t="n">
        <v>500000</v>
      </c>
      <c r="Z228" s="23" t="n">
        <f aca="false">DATE(YEAR(M228)+1,MONTH(M228),DAY(M228))</f>
        <v>44197</v>
      </c>
      <c r="AA228" s="25" t="n">
        <f aca="false">IF(N228&lt;=Z228, VLOOKUP(DATEDIF(M228,N228,"m"),Parameters!$L$2:$M$6,2,1), 0)</f>
        <v>1</v>
      </c>
      <c r="AB228" s="0" t="n">
        <f aca="false">IF(D228="Trong nước", DATEDIF(DATE(YEAR(K228),MONTH(K228),1),DATE(YEAR(L228),MONTH(L228),1),"m"), DATEDIF(DATE(J228,1,1),DATE(YEAR(L228),MONTH(L228),1),"m"))</f>
        <v>0</v>
      </c>
      <c r="AC228" s="0" t="str">
        <f aca="false">VLOOKUP(AB228,Parameters!$A$2:$B$6,2,1)</f>
        <v>&lt;6</v>
      </c>
      <c r="AD228" s="26" t="n">
        <v>1</v>
      </c>
      <c r="AE228" s="27" t="n">
        <f aca="false">IF(G228&lt;=$AE$2,INDEX('Bieu phi VCX'!$D$8:$H$33,MATCH(C228,'Bieu phi VCX'!$A$8:$A$33,0),MATCH(AC228,'Bieu phi VCX'!$D$7:$H$7,)),INDEX('Bieu phi VCX'!$I$8:$M$33,MATCH(C228,'Bieu phi VCX'!$A$8:$A$33,0),MATCH(AC228,'Bieu phi VCX'!$I$7:$M$7,)))</f>
        <v>0.025</v>
      </c>
      <c r="AF228" s="27" t="n">
        <f aca="false">IF(O228="Y",$AF$2,0)</f>
        <v>0</v>
      </c>
      <c r="AG228" s="27" t="n">
        <f aca="false">IF(P228="Y", INDEX('Bieu phi VCX'!$P$8:$T$31,MATCH(C228,'Bieu phi VCX'!$A$8:$A$33,0),MATCH(AC228,'Bieu phi VCX'!$P$7:$T$7,0)), 0)</f>
        <v>0</v>
      </c>
      <c r="AH228" s="22" t="n">
        <f aca="false">VLOOKUP(Q228,Parameters!$F$2:$G$5,2,0)</f>
        <v>0</v>
      </c>
      <c r="AI228" s="27" t="n">
        <f aca="false">IF(R228="Y", INDEX('Bieu phi VCX'!$V$8:$Z$31,MATCH(C228,'Bieu phi VCX'!$A$8:$A$33,0),MATCH(AC228,'Bieu phi VCX'!$V$7:$Z$7,0)),0)</f>
        <v>0</v>
      </c>
      <c r="AJ228" s="27" t="n">
        <f aca="false">IF(S228="Y",INDEX('Bieu phi VCX'!$AG$8:$AI$31,MATCH(C228,'Bieu phi VCX'!$A$8:$A$33,0),MATCH(VLOOKUP(I228,Parameters!$I$2:$J$4,2),'Bieu phi VCX'!$AG$7:$AI$7,0))-AE228, 0)</f>
        <v>0</v>
      </c>
      <c r="AK228" s="0" t="n">
        <f aca="false">IF(T228="Y",$AK$2,1)</f>
        <v>1.5</v>
      </c>
      <c r="AL228" s="27" t="n">
        <f aca="false">IF(U228="Y", INDEX('Bieu phi VCX'!$AB$8:$AB$33,MATCH(C228,'Bieu phi VCX'!$A$8:$A$33,0),0),0)</f>
        <v>0</v>
      </c>
      <c r="AM228" s="27" t="n">
        <f aca="false">IF(V228="Y",IF(AB228&lt;120,IF(OR(C228='Bieu phi VCX'!$A$24,C228='Bieu phi VCX'!$A$25,C228='Bieu phi VCX'!$A$27),0.2%,IF(OR(AND(OR(E228="SEDAN",E228="HATCHBACK"),G228&gt;$AM$2),AND(OR(E228="SEDAN",E228="HATCHBACK"),F228="GERMANY")),INDEX('Bieu phi VCX'!$AC$8:$AC$33,MATCH(C228,'Bieu phi VCX'!$A$8:$A$33,0),0),INDEX('Bieu phi VCX'!$AD$8:$AD$33,MATCH(C228,'Bieu phi VCX'!$A$8:$A$33,0),0))),"NA"),0)</f>
        <v>0</v>
      </c>
      <c r="AN228" s="28" t="n">
        <f aca="false">IF(X228="Y",$AN$2,0)</f>
        <v>0</v>
      </c>
      <c r="AO228" s="29" t="n">
        <f aca="false">IF(W228="Y",IF(N228-M228&gt;$AO$2,1.5%*15/365,1.5%*(N228-M228)/365),0)</f>
        <v>0</v>
      </c>
      <c r="AP228" s="30" t="n">
        <f aca="false">IF(N228&lt;=Z228,VLOOKUP(DATEDIF(M228,N228,"m"),Parameters!$L$2:$M$6,2,1),(DATEDIF(M228,N228,"m")+1)/12)</f>
        <v>1</v>
      </c>
      <c r="AQ228" s="31" t="n">
        <f aca="false">(AK228*(SUM(AE228,AF228,AG228,AI228,AJ228,AL228,AM228,AN228)*H228+AH228)+AO228*H228)*AP228</f>
        <v>3750000</v>
      </c>
    </row>
    <row r="229" customFormat="false" ht="15" hidden="false" customHeight="false" outlineLevel="0" collapsed="false">
      <c r="A229" s="20"/>
      <c r="B229" s="20" t="s">
        <v>113</v>
      </c>
      <c r="C229" s="21" t="s">
        <v>126</v>
      </c>
      <c r="D229" s="21" t="s">
        <v>95</v>
      </c>
      <c r="E229" s="21" t="s">
        <v>127</v>
      </c>
      <c r="F229" s="21" t="s">
        <v>97</v>
      </c>
      <c r="G229" s="22" t="n">
        <v>390000000</v>
      </c>
      <c r="H229" s="22" t="n">
        <v>100000000</v>
      </c>
      <c r="I229" s="22" t="n">
        <v>0</v>
      </c>
      <c r="J229" s="0" t="n">
        <v>2020</v>
      </c>
      <c r="K229" s="23" t="n">
        <v>43831</v>
      </c>
      <c r="L229" s="23" t="n">
        <v>43831</v>
      </c>
      <c r="M229" s="23" t="n">
        <v>43831</v>
      </c>
      <c r="N229" s="23" t="n">
        <v>44196</v>
      </c>
      <c r="O229" s="24" t="s">
        <v>98</v>
      </c>
      <c r="P229" s="24" t="s">
        <v>98</v>
      </c>
      <c r="Q229" s="22" t="s">
        <v>99</v>
      </c>
      <c r="R229" s="24" t="s">
        <v>98</v>
      </c>
      <c r="S229" s="24" t="s">
        <v>98</v>
      </c>
      <c r="T229" s="24" t="s">
        <v>98</v>
      </c>
      <c r="U229" s="24" t="s">
        <v>106</v>
      </c>
      <c r="V229" s="24" t="s">
        <v>98</v>
      </c>
      <c r="W229" s="24" t="s">
        <v>98</v>
      </c>
      <c r="X229" s="24" t="s">
        <v>98</v>
      </c>
      <c r="Y229" s="22" t="n">
        <v>500000</v>
      </c>
      <c r="Z229" s="23" t="n">
        <f aca="false">DATE(YEAR(M229)+1,MONTH(M229),DAY(M229))</f>
        <v>44197</v>
      </c>
      <c r="AA229" s="25" t="n">
        <f aca="false">IF(N229&lt;=Z229, VLOOKUP(DATEDIF(M229,N229,"m"),Parameters!$L$2:$M$6,2,1), 0)</f>
        <v>1</v>
      </c>
      <c r="AB229" s="0" t="n">
        <f aca="false">IF(D229="Trong nước", DATEDIF(DATE(YEAR(K229),MONTH(K229),1),DATE(YEAR(L229),MONTH(L229),1),"m"), DATEDIF(DATE(J229,1,1),DATE(YEAR(L229),MONTH(L229),1),"m"))</f>
        <v>0</v>
      </c>
      <c r="AC229" s="0" t="str">
        <f aca="false">VLOOKUP(AB229,Parameters!$A$2:$B$6,2,1)</f>
        <v>&lt;6</v>
      </c>
      <c r="AD229" s="26" t="n">
        <v>1</v>
      </c>
      <c r="AE229" s="27" t="n">
        <f aca="false">IF(G229&lt;=$AE$2,INDEX('Bieu phi VCX'!$D$8:$H$33,MATCH(C229,'Bieu phi VCX'!$A$8:$A$33,0),MATCH(AC229,'Bieu phi VCX'!$D$7:$H$7,)),INDEX('Bieu phi VCX'!$I$8:$M$33,MATCH(C229,'Bieu phi VCX'!$A$8:$A$33,0),MATCH(AC229,'Bieu phi VCX'!$I$7:$M$7,)))</f>
        <v>0.025</v>
      </c>
      <c r="AF229" s="27" t="n">
        <f aca="false">IF(O229="Y",$AF$2,0)</f>
        <v>0</v>
      </c>
      <c r="AG229" s="27" t="n">
        <f aca="false">IF(P229="Y", INDEX('Bieu phi VCX'!$P$8:$T$31,MATCH(C229,'Bieu phi VCX'!$A$8:$A$33,0),MATCH(AC229,'Bieu phi VCX'!$P$7:$T$7,0)), 0)</f>
        <v>0</v>
      </c>
      <c r="AH229" s="22" t="n">
        <f aca="false">VLOOKUP(Q229,Parameters!$F$2:$G$5,2,0)</f>
        <v>0</v>
      </c>
      <c r="AI229" s="27" t="n">
        <f aca="false">IF(R229="Y", INDEX('Bieu phi VCX'!$V$8:$Z$31,MATCH(C229,'Bieu phi VCX'!$A$8:$A$33,0),MATCH(AC229,'Bieu phi VCX'!$V$7:$Z$7,0)),0)</f>
        <v>0</v>
      </c>
      <c r="AJ229" s="27" t="n">
        <f aca="false">IF(S229="Y",INDEX('Bieu phi VCX'!$AG$8:$AI$31,MATCH(C229,'Bieu phi VCX'!$A$8:$A$33,0),MATCH(VLOOKUP(I229,Parameters!$I$2:$J$4,2),'Bieu phi VCX'!$AG$7:$AI$7,0))-AE229, 0)</f>
        <v>0</v>
      </c>
      <c r="AK229" s="0" t="n">
        <f aca="false">IF(T229="Y",$AK$2,1)</f>
        <v>1</v>
      </c>
      <c r="AL229" s="27" t="n">
        <f aca="false">IF(U229="Y", INDEX('Bieu phi VCX'!$AB$8:$AB$33,MATCH(C229,'Bieu phi VCX'!$A$8:$A$33,0),0),0)</f>
        <v>0.0025</v>
      </c>
      <c r="AM229" s="27" t="n">
        <f aca="false">IF(V229="Y",IF(AB229&lt;120,IF(OR(C229='Bieu phi VCX'!$A$24,C229='Bieu phi VCX'!$A$25,C229='Bieu phi VCX'!$A$27),0.2%,IF(OR(AND(OR(E229="SEDAN",E229="HATCHBACK"),G229&gt;$AM$2),AND(OR(E229="SEDAN",E229="HATCHBACK"),F229="GERMANY")),INDEX('Bieu phi VCX'!$AC$8:$AC$33,MATCH(C229,'Bieu phi VCX'!$A$8:$A$33,0),0),INDEX('Bieu phi VCX'!$AD$8:$AD$33,MATCH(C229,'Bieu phi VCX'!$A$8:$A$33,0),0))),"NA"),0)</f>
        <v>0</v>
      </c>
      <c r="AN229" s="28" t="n">
        <f aca="false">IF(X229="Y",$AN$2,0)</f>
        <v>0</v>
      </c>
      <c r="AO229" s="29" t="n">
        <f aca="false">IF(W229="Y",IF(N229-M229&gt;$AO$2,1.5%*15/365,1.5%*(N229-M229)/365),0)</f>
        <v>0</v>
      </c>
      <c r="AP229" s="30" t="n">
        <f aca="false">IF(N229&lt;=Z229,VLOOKUP(DATEDIF(M229,N229,"m"),Parameters!$L$2:$M$6,2,1),(DATEDIF(M229,N229,"m")+1)/12)</f>
        <v>1</v>
      </c>
      <c r="AQ229" s="31" t="n">
        <f aca="false">(AK229*(SUM(AE229,AF229,AG229,AI229,AJ229,AL229,AM229,AN229)*H229+AH229)+AO229*H229)*AP229</f>
        <v>2750000</v>
      </c>
    </row>
    <row r="230" customFormat="false" ht="15" hidden="false" customHeight="false" outlineLevel="0" collapsed="false">
      <c r="A230" s="20"/>
      <c r="B230" s="20" t="s">
        <v>114</v>
      </c>
      <c r="C230" s="21" t="s">
        <v>126</v>
      </c>
      <c r="D230" s="21" t="s">
        <v>95</v>
      </c>
      <c r="E230" s="21" t="s">
        <v>127</v>
      </c>
      <c r="F230" s="21" t="s">
        <v>97</v>
      </c>
      <c r="G230" s="22" t="n">
        <v>390000000</v>
      </c>
      <c r="H230" s="22" t="n">
        <v>100000000</v>
      </c>
      <c r="I230" s="22" t="n">
        <v>0</v>
      </c>
      <c r="J230" s="0" t="n">
        <v>2020</v>
      </c>
      <c r="K230" s="23" t="n">
        <v>43831</v>
      </c>
      <c r="L230" s="23" t="n">
        <v>43831</v>
      </c>
      <c r="M230" s="23" t="n">
        <v>43831</v>
      </c>
      <c r="N230" s="23" t="n">
        <v>44196</v>
      </c>
      <c r="O230" s="24" t="s">
        <v>98</v>
      </c>
      <c r="P230" s="24" t="s">
        <v>98</v>
      </c>
      <c r="Q230" s="22" t="s">
        <v>99</v>
      </c>
      <c r="R230" s="24" t="s">
        <v>98</v>
      </c>
      <c r="S230" s="24" t="s">
        <v>98</v>
      </c>
      <c r="T230" s="24" t="s">
        <v>98</v>
      </c>
      <c r="U230" s="24" t="s">
        <v>98</v>
      </c>
      <c r="V230" s="24" t="s">
        <v>106</v>
      </c>
      <c r="W230" s="24" t="s">
        <v>98</v>
      </c>
      <c r="X230" s="24" t="s">
        <v>98</v>
      </c>
      <c r="Y230" s="22" t="n">
        <v>500000</v>
      </c>
      <c r="Z230" s="23" t="n">
        <f aca="false">DATE(YEAR(M230)+1,MONTH(M230),DAY(M230))</f>
        <v>44197</v>
      </c>
      <c r="AA230" s="25" t="n">
        <f aca="false">IF(N230&lt;=Z230, VLOOKUP(DATEDIF(M230,N230,"m"),Parameters!$L$2:$M$6,2,1), 0)</f>
        <v>1</v>
      </c>
      <c r="AB230" s="0" t="n">
        <f aca="false">IF(D230="Trong nước", DATEDIF(DATE(YEAR(K230),MONTH(K230),1),DATE(YEAR(L230),MONTH(L230),1),"m"), DATEDIF(DATE(J230,1,1),DATE(YEAR(L230),MONTH(L230),1),"m"))</f>
        <v>0</v>
      </c>
      <c r="AC230" s="0" t="str">
        <f aca="false">VLOOKUP(AB230,Parameters!$A$2:$B$6,2,1)</f>
        <v>&lt;6</v>
      </c>
      <c r="AD230" s="26" t="n">
        <v>1</v>
      </c>
      <c r="AE230" s="27" t="n">
        <f aca="false">IF(G230&lt;=$AE$2,INDEX('Bieu phi VCX'!$D$8:$H$33,MATCH(C230,'Bieu phi VCX'!$A$8:$A$33,0),MATCH(AC230,'Bieu phi VCX'!$D$7:$H$7,)),INDEX('Bieu phi VCX'!$I$8:$M$33,MATCH(C230,'Bieu phi VCX'!$A$8:$A$33,0),MATCH(AC230,'Bieu phi VCX'!$I$7:$M$7,)))</f>
        <v>0.025</v>
      </c>
      <c r="AF230" s="27" t="n">
        <f aca="false">IF(O230="Y",$AF$2,0)</f>
        <v>0</v>
      </c>
      <c r="AG230" s="27" t="n">
        <f aca="false">IF(P230="Y", INDEX('Bieu phi VCX'!$P$8:$T$31,MATCH(C230,'Bieu phi VCX'!$A$8:$A$33,0),MATCH(AC230,'Bieu phi VCX'!$P$7:$T$7,0)), 0)</f>
        <v>0</v>
      </c>
      <c r="AH230" s="22" t="n">
        <f aca="false">VLOOKUP(Q230,Parameters!$F$2:$G$5,2,0)</f>
        <v>0</v>
      </c>
      <c r="AI230" s="27" t="n">
        <f aca="false">IF(R230="Y", INDEX('Bieu phi VCX'!$V$8:$Z$31,MATCH(C230,'Bieu phi VCX'!$A$8:$A$33,0),MATCH(AC230,'Bieu phi VCX'!$V$7:$Z$7,0)),0)</f>
        <v>0</v>
      </c>
      <c r="AJ230" s="27" t="n">
        <f aca="false">IF(S230="Y",INDEX('Bieu phi VCX'!$AG$8:$AI$31,MATCH(C230,'Bieu phi VCX'!$A$8:$A$33,0),MATCH(VLOOKUP(I230,Parameters!$I$2:$J$4,2),'Bieu phi VCX'!$AG$7:$AI$7,0))-AE230, 0)</f>
        <v>0</v>
      </c>
      <c r="AK230" s="0" t="n">
        <f aca="false">IF(T230="Y",$AK$2,1)</f>
        <v>1</v>
      </c>
      <c r="AL230" s="27" t="n">
        <f aca="false">IF(U230="Y", INDEX('Bieu phi VCX'!$AB$8:$AB$33,MATCH(C230,'Bieu phi VCX'!$A$8:$A$33,0),0),0)</f>
        <v>0</v>
      </c>
      <c r="AM230" s="27" t="n">
        <f aca="false">IF(V230="Y",IF(AB230&lt;120,IF(OR(C230='Bieu phi VCX'!$A$24,C230='Bieu phi VCX'!$A$25,C230='Bieu phi VCX'!$A$27),0.2%,IF(OR(AND(OR(E230="SEDAN",E230="HATCHBACK"),G230&gt;$AM$2),AND(OR(E230="SEDAN",E230="HATCHBACK"),F230="GERMANY")),INDEX('Bieu phi VCX'!$AC$8:$AC$33,MATCH(C230,'Bieu phi VCX'!$A$8:$A$33,0),0),INDEX('Bieu phi VCX'!$AD$8:$AD$33,MATCH(C230,'Bieu phi VCX'!$A$8:$A$33,0),0))),"NA"),0)</f>
        <v>0.0005</v>
      </c>
      <c r="AN230" s="28" t="n">
        <f aca="false">IF(X230="Y",$AN$2,0)</f>
        <v>0</v>
      </c>
      <c r="AO230" s="29" t="n">
        <f aca="false">IF(W230="Y",IF(N230-M230&gt;$AO$2,1.5%*15/365,1.5%*(N230-M230)/365),0)</f>
        <v>0</v>
      </c>
      <c r="AP230" s="30" t="n">
        <f aca="false">IF(N230&lt;=Z230,VLOOKUP(DATEDIF(M230,N230,"m"),Parameters!$L$2:$M$6,2,1),(DATEDIF(M230,N230,"m")+1)/12)</f>
        <v>1</v>
      </c>
      <c r="AQ230" s="31" t="n">
        <f aca="false">(AK230*(SUM(AE230,AF230,AG230,AI230,AJ230,AL230,AM230,AN230)*H230+AH230)+AO230*H230)*AP230</f>
        <v>2550000</v>
      </c>
    </row>
    <row r="231" customFormat="false" ht="15" hidden="false" customHeight="false" outlineLevel="0" collapsed="false">
      <c r="A231" s="20"/>
      <c r="B231" s="20" t="s">
        <v>115</v>
      </c>
      <c r="C231" s="21" t="s">
        <v>126</v>
      </c>
      <c r="D231" s="21" t="s">
        <v>95</v>
      </c>
      <c r="E231" s="21" t="s">
        <v>127</v>
      </c>
      <c r="F231" s="21" t="s">
        <v>97</v>
      </c>
      <c r="G231" s="22" t="n">
        <v>390000000</v>
      </c>
      <c r="H231" s="22" t="n">
        <v>100000000</v>
      </c>
      <c r="I231" s="22" t="n">
        <v>0</v>
      </c>
      <c r="J231" s="0" t="n">
        <v>2020</v>
      </c>
      <c r="K231" s="23" t="n">
        <v>43831</v>
      </c>
      <c r="L231" s="23" t="n">
        <v>43831</v>
      </c>
      <c r="M231" s="23" t="n">
        <v>43831</v>
      </c>
      <c r="N231" s="23" t="n">
        <v>44196</v>
      </c>
      <c r="O231" s="24" t="s">
        <v>98</v>
      </c>
      <c r="P231" s="24" t="s">
        <v>98</v>
      </c>
      <c r="Q231" s="22" t="s">
        <v>99</v>
      </c>
      <c r="R231" s="24" t="s">
        <v>98</v>
      </c>
      <c r="S231" s="24" t="s">
        <v>98</v>
      </c>
      <c r="T231" s="24" t="s">
        <v>98</v>
      </c>
      <c r="U231" s="24" t="s">
        <v>98</v>
      </c>
      <c r="V231" s="24" t="s">
        <v>98</v>
      </c>
      <c r="W231" s="24" t="s">
        <v>106</v>
      </c>
      <c r="X231" s="24" t="s">
        <v>98</v>
      </c>
      <c r="Y231" s="22" t="n">
        <v>500000</v>
      </c>
      <c r="Z231" s="23" t="n">
        <f aca="false">DATE(YEAR(M231)+1,MONTH(M231),DAY(M231))</f>
        <v>44197</v>
      </c>
      <c r="AA231" s="25" t="n">
        <f aca="false">IF(N231&lt;=Z231, VLOOKUP(DATEDIF(M231,N231,"m"),Parameters!$L$2:$M$6,2,1), 0)</f>
        <v>1</v>
      </c>
      <c r="AB231" s="0" t="n">
        <f aca="false">IF(D231="Trong nước", DATEDIF(DATE(YEAR(K231),MONTH(K231),1),DATE(YEAR(L231),MONTH(L231),1),"m"), DATEDIF(DATE(J231,1,1),DATE(YEAR(L231),MONTH(L231),1),"m"))</f>
        <v>0</v>
      </c>
      <c r="AC231" s="0" t="str">
        <f aca="false">VLOOKUP(AB231,Parameters!$A$2:$B$6,2,1)</f>
        <v>&lt;6</v>
      </c>
      <c r="AD231" s="26" t="n">
        <v>1</v>
      </c>
      <c r="AE231" s="27" t="n">
        <f aca="false">IF(G231&lt;=$AE$2,INDEX('Bieu phi VCX'!$D$8:$H$33,MATCH(C231,'Bieu phi VCX'!$A$8:$A$33,0),MATCH(AC231,'Bieu phi VCX'!$D$7:$H$7,)),INDEX('Bieu phi VCX'!$I$8:$M$33,MATCH(C231,'Bieu phi VCX'!$A$8:$A$33,0),MATCH(AC231,'Bieu phi VCX'!$I$7:$M$7,)))</f>
        <v>0.025</v>
      </c>
      <c r="AF231" s="27" t="n">
        <f aca="false">IF(O231="Y",$AF$2,0)</f>
        <v>0</v>
      </c>
      <c r="AG231" s="27" t="n">
        <f aca="false">IF(P231="Y", INDEX('Bieu phi VCX'!$P$8:$T$31,MATCH(C231,'Bieu phi VCX'!$A$8:$A$33,0),MATCH(AC231,'Bieu phi VCX'!$P$7:$T$7,0)), 0)</f>
        <v>0</v>
      </c>
      <c r="AH231" s="22" t="n">
        <f aca="false">VLOOKUP(Q231,Parameters!$F$2:$G$5,2,0)</f>
        <v>0</v>
      </c>
      <c r="AI231" s="27" t="n">
        <f aca="false">IF(R231="Y", INDEX('Bieu phi VCX'!$V$8:$Z$31,MATCH(C231,'Bieu phi VCX'!$A$8:$A$33,0),MATCH(AC231,'Bieu phi VCX'!$V$7:$Z$7,0)),0)</f>
        <v>0</v>
      </c>
      <c r="AJ231" s="27" t="n">
        <f aca="false">IF(S231="Y",INDEX('Bieu phi VCX'!$AG$8:$AI$31,MATCH(C231,'Bieu phi VCX'!$A$8:$A$33,0),MATCH(VLOOKUP(I231,Parameters!$I$2:$J$4,2),'Bieu phi VCX'!$AG$7:$AI$7,0))-AE231, 0)</f>
        <v>0</v>
      </c>
      <c r="AK231" s="0" t="n">
        <f aca="false">IF(T231="Y",$AK$2,1)</f>
        <v>1</v>
      </c>
      <c r="AL231" s="27" t="n">
        <f aca="false">IF(U231="Y", INDEX('Bieu phi VCX'!$AB$8:$AB$33,MATCH(C231,'Bieu phi VCX'!$A$8:$A$33,0),0),0)</f>
        <v>0</v>
      </c>
      <c r="AM231" s="27" t="n">
        <f aca="false">IF(V231="Y",IF(AB231&lt;120,IF(OR(C231='Bieu phi VCX'!$A$24,C231='Bieu phi VCX'!$A$25,C231='Bieu phi VCX'!$A$27),0.2%,IF(OR(AND(OR(E231="SEDAN",E231="HATCHBACK"),G231&gt;$AM$2),AND(OR(E231="SEDAN",E231="HATCHBACK"),F231="GERMANY")),INDEX('Bieu phi VCX'!$AC$8:$AC$33,MATCH(C231,'Bieu phi VCX'!$A$8:$A$33,0),0),INDEX('Bieu phi VCX'!$AD$8:$AD$33,MATCH(C231,'Bieu phi VCX'!$A$8:$A$33,0),0))),"NA"),0)</f>
        <v>0</v>
      </c>
      <c r="AN231" s="28" t="n">
        <f aca="false">IF(X231="Y",$AN$2,0)</f>
        <v>0</v>
      </c>
      <c r="AO231" s="29" t="n">
        <f aca="false">IF(W231="Y",IF(N231-M231&gt;$AO$2,1.5%*15/365,1.5%*(N231-M231)/365),0)</f>
        <v>0.000616438356164384</v>
      </c>
      <c r="AP231" s="30" t="n">
        <f aca="false">IF(N231&lt;=Z231,VLOOKUP(DATEDIF(M231,N231,"m"),Parameters!$L$2:$M$6,2,1),(DATEDIF(M231,N231,"m")+1)/12)</f>
        <v>1</v>
      </c>
      <c r="AQ231" s="31" t="n">
        <f aca="false">(AK231*(SUM(AE231,AF231,AG231,AI231,AJ231,AL231,AM231,AN231)*H231+AH231)+AO231*H231)*AP231</f>
        <v>2561643.83561644</v>
      </c>
    </row>
    <row r="232" customFormat="false" ht="15" hidden="false" customHeight="false" outlineLevel="0" collapsed="false">
      <c r="A232" s="20"/>
      <c r="B232" s="20" t="s">
        <v>116</v>
      </c>
      <c r="C232" s="21" t="s">
        <v>126</v>
      </c>
      <c r="D232" s="21" t="s">
        <v>95</v>
      </c>
      <c r="E232" s="21" t="s">
        <v>127</v>
      </c>
      <c r="F232" s="21" t="s">
        <v>97</v>
      </c>
      <c r="G232" s="22" t="n">
        <v>390000000</v>
      </c>
      <c r="H232" s="22" t="n">
        <v>100000000</v>
      </c>
      <c r="I232" s="22" t="n">
        <v>0</v>
      </c>
      <c r="J232" s="0" t="n">
        <v>2020</v>
      </c>
      <c r="K232" s="23" t="n">
        <v>43831</v>
      </c>
      <c r="L232" s="23" t="n">
        <v>43831</v>
      </c>
      <c r="M232" s="23" t="n">
        <v>43831</v>
      </c>
      <c r="N232" s="23" t="n">
        <v>44196</v>
      </c>
      <c r="O232" s="24" t="s">
        <v>98</v>
      </c>
      <c r="P232" s="24" t="s">
        <v>98</v>
      </c>
      <c r="Q232" s="22" t="s">
        <v>99</v>
      </c>
      <c r="R232" s="24" t="s">
        <v>98</v>
      </c>
      <c r="S232" s="24" t="s">
        <v>98</v>
      </c>
      <c r="T232" s="24" t="s">
        <v>98</v>
      </c>
      <c r="U232" s="24" t="s">
        <v>98</v>
      </c>
      <c r="V232" s="24" t="s">
        <v>98</v>
      </c>
      <c r="W232" s="24" t="s">
        <v>98</v>
      </c>
      <c r="X232" s="24" t="s">
        <v>106</v>
      </c>
      <c r="Y232" s="22" t="n">
        <v>500000</v>
      </c>
      <c r="Z232" s="23" t="n">
        <f aca="false">DATE(YEAR(M232)+1,MONTH(M232),DAY(M232))</f>
        <v>44197</v>
      </c>
      <c r="AA232" s="25" t="n">
        <f aca="false">IF(N232&lt;=Z232, VLOOKUP(DATEDIF(M232,N232,"m"),Parameters!$L$2:$M$6,2,1), 0)</f>
        <v>1</v>
      </c>
      <c r="AB232" s="0" t="n">
        <f aca="false">IF(D232="Trong nước", DATEDIF(DATE(YEAR(K232),MONTH(K232),1),DATE(YEAR(L232),MONTH(L232),1),"m"), DATEDIF(DATE(J232,1,1),DATE(YEAR(L232),MONTH(L232),1),"m"))</f>
        <v>0</v>
      </c>
      <c r="AC232" s="0" t="str">
        <f aca="false">VLOOKUP(AB232,Parameters!$A$2:$B$6,2,1)</f>
        <v>&lt;6</v>
      </c>
      <c r="AD232" s="26" t="n">
        <v>1</v>
      </c>
      <c r="AE232" s="27" t="n">
        <f aca="false">IF(G232&lt;=$AE$2,INDEX('Bieu phi VCX'!$D$8:$H$33,MATCH(C232,'Bieu phi VCX'!$A$8:$A$33,0),MATCH(AC232,'Bieu phi VCX'!$D$7:$H$7,)),INDEX('Bieu phi VCX'!$I$8:$M$33,MATCH(C232,'Bieu phi VCX'!$A$8:$A$33,0),MATCH(AC232,'Bieu phi VCX'!$I$7:$M$7,)))</f>
        <v>0.025</v>
      </c>
      <c r="AF232" s="27" t="n">
        <f aca="false">IF(O232="Y",$AF$2,0)</f>
        <v>0</v>
      </c>
      <c r="AG232" s="27" t="n">
        <f aca="false">IF(P232="Y", INDEX('Bieu phi VCX'!$P$8:$T$31,MATCH(C232,'Bieu phi VCX'!$A$8:$A$33,0),MATCH(AC232,'Bieu phi VCX'!$P$7:$T$7,0)), 0)</f>
        <v>0</v>
      </c>
      <c r="AH232" s="22" t="n">
        <f aca="false">VLOOKUP(Q232,Parameters!$F$2:$G$5,2,0)</f>
        <v>0</v>
      </c>
      <c r="AI232" s="27" t="n">
        <f aca="false">IF(R232="Y", INDEX('Bieu phi VCX'!$V$8:$Z$31,MATCH(C232,'Bieu phi VCX'!$A$8:$A$33,0),MATCH(AC232,'Bieu phi VCX'!$V$7:$Z$7,0)),0)</f>
        <v>0</v>
      </c>
      <c r="AJ232" s="27" t="n">
        <f aca="false">IF(S232="Y",INDEX('Bieu phi VCX'!$AG$8:$AI$31,MATCH(C232,'Bieu phi VCX'!$A$8:$A$33,0),MATCH(VLOOKUP(I232,Parameters!$I$2:$J$4,2),'Bieu phi VCX'!$AG$7:$AI$7,0))-AE232, 0)</f>
        <v>0</v>
      </c>
      <c r="AK232" s="0" t="n">
        <f aca="false">IF(T232="Y",$AK$2,1)</f>
        <v>1</v>
      </c>
      <c r="AL232" s="27" t="n">
        <f aca="false">IF(U232="Y", INDEX('Bieu phi VCX'!$AB$8:$AB$33,MATCH(C232,'Bieu phi VCX'!$A$8:$A$33,0),0),0)</f>
        <v>0</v>
      </c>
      <c r="AM232" s="27" t="n">
        <f aca="false">IF(V232="Y",IF(AB232&lt;120,IF(OR(C232='Bieu phi VCX'!$A$24,C232='Bieu phi VCX'!$A$25,C232='Bieu phi VCX'!$A$27),0.2%,IF(OR(AND(OR(E232="SEDAN",E232="HATCHBACK"),G232&gt;$AM$2),AND(OR(E232="SEDAN",E232="HATCHBACK"),F232="GERMANY")),INDEX('Bieu phi VCX'!$AC$8:$AC$33,MATCH(C232,'Bieu phi VCX'!$A$8:$A$33,0),0),INDEX('Bieu phi VCX'!$AD$8:$AD$33,MATCH(C232,'Bieu phi VCX'!$A$8:$A$33,0),0))),"NA"),0)</f>
        <v>0</v>
      </c>
      <c r="AN232" s="28" t="n">
        <f aca="false">IF(X232="Y",$AN$2,0)</f>
        <v>0.003</v>
      </c>
      <c r="AO232" s="29" t="n">
        <f aca="false">IF(W232="Y",IF(N232-M232&gt;$AO$2,1.5%*15/365,1.5%*(N232-M232)/365),0)</f>
        <v>0</v>
      </c>
      <c r="AP232" s="30" t="n">
        <f aca="false">IF(N232&lt;=Z232,VLOOKUP(DATEDIF(M232,N232,"m"),Parameters!$L$2:$M$6,2,1),(DATEDIF(M232,N232,"m")+1)/12)</f>
        <v>1</v>
      </c>
      <c r="AQ232" s="31" t="n">
        <f aca="false">(AK232*(SUM(AE232,AF232,AG232,AI232,AJ232,AL232,AM232,AN232)*H232+AH232)+AO232*H232)*AP232</f>
        <v>2800000</v>
      </c>
    </row>
    <row r="233" customFormat="false" ht="15" hidden="false" customHeight="false" outlineLevel="0" collapsed="false">
      <c r="A233" s="20" t="s">
        <v>117</v>
      </c>
      <c r="B233" s="20" t="s">
        <v>105</v>
      </c>
      <c r="C233" s="21" t="s">
        <v>126</v>
      </c>
      <c r="D233" s="21" t="s">
        <v>95</v>
      </c>
      <c r="E233" s="21" t="s">
        <v>127</v>
      </c>
      <c r="F233" s="21" t="s">
        <v>97</v>
      </c>
      <c r="G233" s="22" t="n">
        <v>400000000</v>
      </c>
      <c r="H233" s="22" t="n">
        <v>400000000</v>
      </c>
      <c r="I233" s="22" t="n">
        <v>0</v>
      </c>
      <c r="J233" s="0" t="n">
        <v>2020</v>
      </c>
      <c r="K233" s="23" t="n">
        <v>43831</v>
      </c>
      <c r="L233" s="23" t="n">
        <v>43831</v>
      </c>
      <c r="M233" s="23" t="n">
        <v>43831</v>
      </c>
      <c r="N233" s="23" t="n">
        <v>44196</v>
      </c>
      <c r="O233" s="24" t="s">
        <v>106</v>
      </c>
      <c r="P233" s="24" t="s">
        <v>106</v>
      </c>
      <c r="Q233" s="22" t="n">
        <v>9000000</v>
      </c>
      <c r="R233" s="24" t="s">
        <v>106</v>
      </c>
      <c r="S233" s="24" t="s">
        <v>106</v>
      </c>
      <c r="T233" s="24" t="s">
        <v>106</v>
      </c>
      <c r="U233" s="24" t="s">
        <v>106</v>
      </c>
      <c r="V233" s="24" t="s">
        <v>106</v>
      </c>
      <c r="W233" s="24" t="s">
        <v>106</v>
      </c>
      <c r="X233" s="24" t="s">
        <v>106</v>
      </c>
      <c r="Y233" s="22" t="n">
        <v>500000</v>
      </c>
      <c r="Z233" s="23" t="n">
        <f aca="false">DATE(YEAR(M233)+1,MONTH(M233),DAY(M233))</f>
        <v>44197</v>
      </c>
      <c r="AA233" s="25" t="n">
        <f aca="false">IF(N233&lt;=Z233, VLOOKUP(DATEDIF(M233,N233,"m"),Parameters!$L$2:$M$6,2,1), 0)</f>
        <v>1</v>
      </c>
      <c r="AB233" s="0" t="n">
        <f aca="false">IF(D233="Trong nước", DATEDIF(DATE(YEAR(K233),MONTH(K233),1),DATE(YEAR(L233),MONTH(L233),1),"m"), DATEDIF(DATE(J233,1,1),DATE(YEAR(L233),MONTH(L233),1),"m"))</f>
        <v>0</v>
      </c>
      <c r="AC233" s="0" t="str">
        <f aca="false">VLOOKUP(AB233,Parameters!$A$2:$B$6,2,1)</f>
        <v>&lt;6</v>
      </c>
      <c r="AD233" s="26" t="n">
        <v>1</v>
      </c>
      <c r="AE233" s="27" t="n">
        <f aca="false">IF(G233&lt;=$AE$2,INDEX('Bieu phi VCX'!$D$8:$H$33,MATCH(C233,'Bieu phi VCX'!$A$8:$A$33,0),MATCH(AC233,'Bieu phi VCX'!$D$7:$H$7,)),INDEX('Bieu phi VCX'!$I$8:$M$33,MATCH(C233,'Bieu phi VCX'!$A$8:$A$33,0),MATCH(AC233,'Bieu phi VCX'!$I$7:$M$7,)))</f>
        <v>0.025</v>
      </c>
      <c r="AF233" s="27" t="n">
        <f aca="false">IF(O233="Y",$AF$2,0)</f>
        <v>0.0005</v>
      </c>
      <c r="AG233" s="27" t="n">
        <f aca="false">IF(P233="Y", INDEX('Bieu phi VCX'!$P$8:$T$31,MATCH(C233,'Bieu phi VCX'!$A$8:$A$33,0),MATCH(AC233,'Bieu phi VCX'!$P$7:$T$7,0)), 0)</f>
        <v>0</v>
      </c>
      <c r="AH233" s="22" t="n">
        <f aca="false">VLOOKUP(Q233,Parameters!$F$2:$G$5,2,0)</f>
        <v>1400000</v>
      </c>
      <c r="AI233" s="27" t="n">
        <f aca="false">IF(R233="Y", INDEX('Bieu phi VCX'!$V$8:$Z$31,MATCH(C233,'Bieu phi VCX'!$A$8:$A$33,0),MATCH(AC233,'Bieu phi VCX'!$V$7:$Z$7,0)),0)</f>
        <v>0.001</v>
      </c>
      <c r="AJ233" s="27" t="n">
        <f aca="false">IF(S233="Y",INDEX('Bieu phi VCX'!$AG$8:$AI$31,MATCH(C233,'Bieu phi VCX'!$A$8:$A$33,0),MATCH(VLOOKUP(I233,Parameters!$I$2:$J$4,2),'Bieu phi VCX'!$AG$7:$AI$7,0))-AE233, 0)</f>
        <v>0.025</v>
      </c>
      <c r="AK233" s="0" t="n">
        <f aca="false">IF(T233="Y",$AK$2,1)</f>
        <v>1.5</v>
      </c>
      <c r="AL233" s="27" t="n">
        <f aca="false">IF(U233="Y", INDEX('Bieu phi VCX'!$AB$8:$AB$33,MATCH(C233,'Bieu phi VCX'!$A$8:$A$33,0),0),0)</f>
        <v>0.0025</v>
      </c>
      <c r="AM233" s="27" t="n">
        <f aca="false">IF(V233="Y",IF(AB233&lt;120,IF(OR(C233='Bieu phi VCX'!$A$24,C233='Bieu phi VCX'!$A$25,C233='Bieu phi VCX'!$A$27),0.2%,IF(OR(AND(OR(E233="SEDAN",E233="HATCHBACK"),G233&gt;$AM$2),AND(OR(E233="SEDAN",E233="HATCHBACK"),F233="GERMANY")),INDEX('Bieu phi VCX'!$AC$8:$AC$33,MATCH(C233,'Bieu phi VCX'!$A$8:$A$33,0),0),INDEX('Bieu phi VCX'!$AD$8:$AD$33,MATCH(C233,'Bieu phi VCX'!$A$8:$A$33,0),0))),"NA"),0)</f>
        <v>0.0005</v>
      </c>
      <c r="AN233" s="28" t="n">
        <f aca="false">IF(X233="Y",$AN$2,0)</f>
        <v>0.003</v>
      </c>
      <c r="AO233" s="29" t="n">
        <f aca="false">IF(W233="Y",IF(N233-M233&gt;$AO$2,1.5%*15/365,1.5%*(N233-M233)/365),0)</f>
        <v>0.000616438356164384</v>
      </c>
      <c r="AP233" s="30" t="n">
        <f aca="false">IF(N233&lt;=Z233,VLOOKUP(DATEDIF(M233,N233,"m"),Parameters!$L$2:$M$6,2,1),(DATEDIF(M233,N233,"m")+1)/12)</f>
        <v>1</v>
      </c>
      <c r="AQ233" s="31" t="n">
        <f aca="false">(AK233*(SUM(AE233,AF233,AG233,AI233,AJ233,AL233,AM233,AN233)*H233+AH233)+AO233*H233)*AP233</f>
        <v>36846575.3424658</v>
      </c>
    </row>
    <row r="234" customFormat="false" ht="15" hidden="false" customHeight="false" outlineLevel="0" collapsed="false">
      <c r="A234" s="20"/>
      <c r="B234" s="20" t="s">
        <v>107</v>
      </c>
      <c r="C234" s="21" t="s">
        <v>126</v>
      </c>
      <c r="D234" s="21" t="s">
        <v>95</v>
      </c>
      <c r="E234" s="21" t="s">
        <v>127</v>
      </c>
      <c r="F234" s="21" t="s">
        <v>97</v>
      </c>
      <c r="G234" s="22" t="n">
        <v>400000000</v>
      </c>
      <c r="H234" s="22" t="n">
        <v>400000000</v>
      </c>
      <c r="I234" s="22" t="n">
        <v>0</v>
      </c>
      <c r="J234" s="0" t="n">
        <v>2020</v>
      </c>
      <c r="K234" s="23" t="n">
        <v>43831</v>
      </c>
      <c r="L234" s="23" t="n">
        <v>43831</v>
      </c>
      <c r="M234" s="23" t="n">
        <v>43831</v>
      </c>
      <c r="N234" s="23" t="n">
        <v>44196</v>
      </c>
      <c r="O234" s="24" t="s">
        <v>106</v>
      </c>
      <c r="P234" s="24" t="s">
        <v>98</v>
      </c>
      <c r="Q234" s="22" t="s">
        <v>99</v>
      </c>
      <c r="R234" s="24" t="s">
        <v>98</v>
      </c>
      <c r="S234" s="24" t="s">
        <v>98</v>
      </c>
      <c r="T234" s="24" t="s">
        <v>98</v>
      </c>
      <c r="U234" s="24" t="s">
        <v>98</v>
      </c>
      <c r="V234" s="24" t="s">
        <v>98</v>
      </c>
      <c r="W234" s="24" t="s">
        <v>98</v>
      </c>
      <c r="X234" s="24" t="s">
        <v>98</v>
      </c>
      <c r="Y234" s="22" t="n">
        <v>500000</v>
      </c>
      <c r="Z234" s="23" t="n">
        <f aca="false">DATE(YEAR(M234)+1,MONTH(M234),DAY(M234))</f>
        <v>44197</v>
      </c>
      <c r="AA234" s="25" t="n">
        <f aca="false">IF(N234&lt;=Z234, VLOOKUP(DATEDIF(M234,N234,"m"),Parameters!$L$2:$M$6,2,1), 0)</f>
        <v>1</v>
      </c>
      <c r="AB234" s="0" t="n">
        <f aca="false">IF(D234="Trong nước", DATEDIF(DATE(YEAR(K234),MONTH(K234),1),DATE(YEAR(L234),MONTH(L234),1),"m"), DATEDIF(DATE(J234,1,1),DATE(YEAR(L234),MONTH(L234),1),"m"))</f>
        <v>0</v>
      </c>
      <c r="AC234" s="0" t="str">
        <f aca="false">VLOOKUP(AB234,Parameters!$A$2:$B$6,2,1)</f>
        <v>&lt;6</v>
      </c>
      <c r="AD234" s="26" t="n">
        <v>1</v>
      </c>
      <c r="AE234" s="27" t="n">
        <f aca="false">IF(G234&lt;=$AE$2,INDEX('Bieu phi VCX'!$D$8:$H$33,MATCH(C234,'Bieu phi VCX'!$A$8:$A$33,0),MATCH(AC234,'Bieu phi VCX'!$D$7:$H$7,)),INDEX('Bieu phi VCX'!$I$8:$M$33,MATCH(C234,'Bieu phi VCX'!$A$8:$A$33,0),MATCH(AC234,'Bieu phi VCX'!$I$7:$M$7,)))</f>
        <v>0.025</v>
      </c>
      <c r="AF234" s="27" t="n">
        <f aca="false">IF(O234="Y",$AF$2,0)</f>
        <v>0.0005</v>
      </c>
      <c r="AG234" s="27" t="n">
        <f aca="false">IF(P234="Y", INDEX('Bieu phi VCX'!$P$8:$T$31,MATCH(C234,'Bieu phi VCX'!$A$8:$A$33,0),MATCH(AC234,'Bieu phi VCX'!$P$7:$T$7,0)), 0)</f>
        <v>0</v>
      </c>
      <c r="AH234" s="22" t="n">
        <f aca="false">VLOOKUP(Q234,Parameters!$F$2:$G$5,2,0)</f>
        <v>0</v>
      </c>
      <c r="AI234" s="27" t="n">
        <f aca="false">IF(R234="Y", INDEX('Bieu phi VCX'!$V$8:$Z$31,MATCH(C234,'Bieu phi VCX'!$A$8:$A$33,0),MATCH(AC234,'Bieu phi VCX'!$V$7:$Z$7,0)),0)</f>
        <v>0</v>
      </c>
      <c r="AJ234" s="27" t="n">
        <f aca="false">IF(S234="Y",INDEX('Bieu phi VCX'!$AG$8:$AI$31,MATCH(C234,'Bieu phi VCX'!$A$8:$A$33,0),MATCH(VLOOKUP(I234,Parameters!$I$2:$J$4,2),'Bieu phi VCX'!$AG$7:$AI$7,0))-AE234, 0)</f>
        <v>0</v>
      </c>
      <c r="AK234" s="0" t="n">
        <f aca="false">IF(T234="Y",$AK$2,1)</f>
        <v>1</v>
      </c>
      <c r="AL234" s="27" t="n">
        <f aca="false">IF(U234="Y", INDEX('Bieu phi VCX'!$AB$8:$AB$33,MATCH(C234,'Bieu phi VCX'!$A$8:$A$33,0),0),0)</f>
        <v>0</v>
      </c>
      <c r="AM234" s="27" t="n">
        <f aca="false">IF(V234="Y",IF(AB234&lt;120,IF(OR(C234='Bieu phi VCX'!$A$24,C234='Bieu phi VCX'!$A$25,C234='Bieu phi VCX'!$A$27),0.2%,IF(OR(AND(OR(E234="SEDAN",E234="HATCHBACK"),G234&gt;$AM$2),AND(OR(E234="SEDAN",E234="HATCHBACK"),F234="GERMANY")),INDEX('Bieu phi VCX'!$AC$8:$AC$33,MATCH(C234,'Bieu phi VCX'!$A$8:$A$33,0),0),INDEX('Bieu phi VCX'!$AD$8:$AD$33,MATCH(C234,'Bieu phi VCX'!$A$8:$A$33,0),0))),"NA"),0)</f>
        <v>0</v>
      </c>
      <c r="AN234" s="28" t="n">
        <f aca="false">IF(X234="Y",$AN$2,0)</f>
        <v>0</v>
      </c>
      <c r="AO234" s="29" t="n">
        <f aca="false">IF(W234="Y",IF(N234-M234&gt;$AO$2,1.5%*15/365,1.5%*(N234-M234)/365),0)</f>
        <v>0</v>
      </c>
      <c r="AP234" s="30" t="n">
        <f aca="false">IF(N234&lt;=Z234,VLOOKUP(DATEDIF(M234,N234,"m"),Parameters!$L$2:$M$6,2,1),(DATEDIF(M234,N234,"m")+1)/12)</f>
        <v>1</v>
      </c>
      <c r="AQ234" s="31" t="n">
        <f aca="false">(AK234*(SUM(AE234,AF234,AG234,AI234,AJ234,AL234,AM234,AN234)*H234+AH234)+AO234*H234)*AP234</f>
        <v>10200000</v>
      </c>
    </row>
    <row r="235" customFormat="false" ht="15" hidden="false" customHeight="false" outlineLevel="0" collapsed="false">
      <c r="A235" s="20"/>
      <c r="B235" s="20" t="s">
        <v>108</v>
      </c>
      <c r="C235" s="21" t="s">
        <v>126</v>
      </c>
      <c r="D235" s="21" t="s">
        <v>95</v>
      </c>
      <c r="E235" s="21" t="s">
        <v>127</v>
      </c>
      <c r="F235" s="21" t="s">
        <v>97</v>
      </c>
      <c r="G235" s="22" t="n">
        <v>400000000</v>
      </c>
      <c r="H235" s="22" t="n">
        <v>400000000</v>
      </c>
      <c r="I235" s="22" t="n">
        <v>0</v>
      </c>
      <c r="J235" s="0" t="n">
        <v>2020</v>
      </c>
      <c r="K235" s="23" t="n">
        <v>43831</v>
      </c>
      <c r="L235" s="23" t="n">
        <v>43831</v>
      </c>
      <c r="M235" s="23" t="n">
        <v>43831</v>
      </c>
      <c r="N235" s="23" t="n">
        <v>44196</v>
      </c>
      <c r="O235" s="24" t="s">
        <v>98</v>
      </c>
      <c r="P235" s="24" t="s">
        <v>106</v>
      </c>
      <c r="Q235" s="22" t="s">
        <v>99</v>
      </c>
      <c r="R235" s="24" t="s">
        <v>98</v>
      </c>
      <c r="S235" s="24" t="s">
        <v>98</v>
      </c>
      <c r="T235" s="24" t="s">
        <v>98</v>
      </c>
      <c r="U235" s="24" t="s">
        <v>98</v>
      </c>
      <c r="V235" s="24" t="s">
        <v>98</v>
      </c>
      <c r="W235" s="24" t="s">
        <v>98</v>
      </c>
      <c r="X235" s="24" t="s">
        <v>98</v>
      </c>
      <c r="Y235" s="22" t="n">
        <v>500000</v>
      </c>
      <c r="Z235" s="23" t="n">
        <f aca="false">DATE(YEAR(M235)+1,MONTH(M235),DAY(M235))</f>
        <v>44197</v>
      </c>
      <c r="AA235" s="25" t="n">
        <f aca="false">IF(N235&lt;=Z235, VLOOKUP(DATEDIF(M235,N235,"m"),Parameters!$L$2:$M$6,2,1), 0)</f>
        <v>1</v>
      </c>
      <c r="AB235" s="0" t="n">
        <f aca="false">IF(D235="Trong nước", DATEDIF(DATE(YEAR(K235),MONTH(K235),1),DATE(YEAR(L235),MONTH(L235),1),"m"), DATEDIF(DATE(J235,1,1),DATE(YEAR(L235),MONTH(L235),1),"m"))</f>
        <v>0</v>
      </c>
      <c r="AC235" s="0" t="str">
        <f aca="false">VLOOKUP(AB235,Parameters!$A$2:$B$6,2,1)</f>
        <v>&lt;6</v>
      </c>
      <c r="AD235" s="26" t="n">
        <v>1</v>
      </c>
      <c r="AE235" s="27" t="n">
        <f aca="false">IF(G235&lt;=$AE$2,INDEX('Bieu phi VCX'!$D$8:$H$33,MATCH(C235,'Bieu phi VCX'!$A$8:$A$33,0),MATCH(AC235,'Bieu phi VCX'!$D$7:$H$7,)),INDEX('Bieu phi VCX'!$I$8:$M$33,MATCH(C235,'Bieu phi VCX'!$A$8:$A$33,0),MATCH(AC235,'Bieu phi VCX'!$I$7:$M$7,)))</f>
        <v>0.025</v>
      </c>
      <c r="AF235" s="27" t="n">
        <f aca="false">IF(O235="Y",$AF$2,0)</f>
        <v>0</v>
      </c>
      <c r="AG235" s="27" t="n">
        <f aca="false">IF(P235="Y", INDEX('Bieu phi VCX'!$P$8:$T$31,MATCH(C235,'Bieu phi VCX'!$A$8:$A$33,0),MATCH(AC235,'Bieu phi VCX'!$P$7:$T$7,0)), 0)</f>
        <v>0</v>
      </c>
      <c r="AH235" s="22" t="n">
        <f aca="false">VLOOKUP(Q235,Parameters!$F$2:$G$5,2,0)</f>
        <v>0</v>
      </c>
      <c r="AI235" s="27" t="n">
        <f aca="false">IF(R235="Y", INDEX('Bieu phi VCX'!$V$8:$Z$31,MATCH(C235,'Bieu phi VCX'!$A$8:$A$33,0),MATCH(AC235,'Bieu phi VCX'!$V$7:$Z$7,0)),0)</f>
        <v>0</v>
      </c>
      <c r="AJ235" s="27" t="n">
        <f aca="false">IF(S235="Y",INDEX('Bieu phi VCX'!$AG$8:$AI$31,MATCH(C235,'Bieu phi VCX'!$A$8:$A$33,0),MATCH(VLOOKUP(I235,Parameters!$I$2:$J$4,2),'Bieu phi VCX'!$AG$7:$AI$7,0))-AE235, 0)</f>
        <v>0</v>
      </c>
      <c r="AK235" s="0" t="n">
        <f aca="false">IF(T235="Y",$AK$2,1)</f>
        <v>1</v>
      </c>
      <c r="AL235" s="27" t="n">
        <f aca="false">IF(U235="Y", INDEX('Bieu phi VCX'!$AB$8:$AB$33,MATCH(C235,'Bieu phi VCX'!$A$8:$A$33,0),0),0)</f>
        <v>0</v>
      </c>
      <c r="AM235" s="27" t="n">
        <f aca="false">IF(V235="Y",IF(AB235&lt;120,IF(OR(C235='Bieu phi VCX'!$A$24,C235='Bieu phi VCX'!$A$25,C235='Bieu phi VCX'!$A$27),0.2%,IF(OR(AND(OR(E235="SEDAN",E235="HATCHBACK"),G235&gt;$AM$2),AND(OR(E235="SEDAN",E235="HATCHBACK"),F235="GERMANY")),INDEX('Bieu phi VCX'!$AC$8:$AC$33,MATCH(C235,'Bieu phi VCX'!$A$8:$A$33,0),0),INDEX('Bieu phi VCX'!$AD$8:$AD$33,MATCH(C235,'Bieu phi VCX'!$A$8:$A$33,0),0))),"NA"),0)</f>
        <v>0</v>
      </c>
      <c r="AN235" s="28" t="n">
        <f aca="false">IF(X235="Y",$AN$2,0)</f>
        <v>0</v>
      </c>
      <c r="AO235" s="29" t="n">
        <f aca="false">IF(W235="Y",IF(N235-M235&gt;$AO$2,1.5%*15/365,1.5%*(N235-M235)/365),0)</f>
        <v>0</v>
      </c>
      <c r="AP235" s="30" t="n">
        <f aca="false">IF(N235&lt;=Z235,VLOOKUP(DATEDIF(M235,N235,"m"),Parameters!$L$2:$M$6,2,1),(DATEDIF(M235,N235,"m")+1)/12)</f>
        <v>1</v>
      </c>
      <c r="AQ235" s="31" t="n">
        <f aca="false">(AK235*(SUM(AE235,AF235,AG235,AI235,AJ235,AL235,AM235,AN235)*H235+AH235)+AO235*H235)*AP235</f>
        <v>10000000</v>
      </c>
    </row>
    <row r="236" customFormat="false" ht="15" hidden="false" customHeight="false" outlineLevel="0" collapsed="false">
      <c r="A236" s="20"/>
      <c r="B236" s="20" t="s">
        <v>109</v>
      </c>
      <c r="C236" s="21" t="s">
        <v>126</v>
      </c>
      <c r="D236" s="21" t="s">
        <v>95</v>
      </c>
      <c r="E236" s="21" t="s">
        <v>127</v>
      </c>
      <c r="F236" s="21" t="s">
        <v>97</v>
      </c>
      <c r="G236" s="22" t="n">
        <v>400000000</v>
      </c>
      <c r="H236" s="22" t="n">
        <v>400000000</v>
      </c>
      <c r="I236" s="22" t="n">
        <v>0</v>
      </c>
      <c r="J236" s="0" t="n">
        <v>2020</v>
      </c>
      <c r="K236" s="23" t="n">
        <v>43831</v>
      </c>
      <c r="L236" s="23" t="n">
        <v>43831</v>
      </c>
      <c r="M236" s="23" t="n">
        <v>43831</v>
      </c>
      <c r="N236" s="23" t="n">
        <v>44196</v>
      </c>
      <c r="O236" s="24" t="s">
        <v>98</v>
      </c>
      <c r="P236" s="24" t="s">
        <v>98</v>
      </c>
      <c r="Q236" s="22" t="n">
        <v>9000000</v>
      </c>
      <c r="R236" s="24" t="s">
        <v>98</v>
      </c>
      <c r="S236" s="24" t="s">
        <v>98</v>
      </c>
      <c r="T236" s="24" t="s">
        <v>98</v>
      </c>
      <c r="U236" s="24" t="s">
        <v>98</v>
      </c>
      <c r="V236" s="24" t="s">
        <v>98</v>
      </c>
      <c r="W236" s="24" t="s">
        <v>98</v>
      </c>
      <c r="X236" s="24" t="s">
        <v>98</v>
      </c>
      <c r="Y236" s="22" t="n">
        <v>500000</v>
      </c>
      <c r="Z236" s="23" t="n">
        <f aca="false">DATE(YEAR(M236)+1,MONTH(M236),DAY(M236))</f>
        <v>44197</v>
      </c>
      <c r="AA236" s="25" t="n">
        <f aca="false">IF(N236&lt;=Z236, VLOOKUP(DATEDIF(M236,N236,"m"),Parameters!$L$2:$M$6,2,1), 0)</f>
        <v>1</v>
      </c>
      <c r="AB236" s="0" t="n">
        <f aca="false">IF(D236="Trong nước", DATEDIF(DATE(YEAR(K236),MONTH(K236),1),DATE(YEAR(L236),MONTH(L236),1),"m"), DATEDIF(DATE(J236,1,1),DATE(YEAR(L236),MONTH(L236),1),"m"))</f>
        <v>0</v>
      </c>
      <c r="AC236" s="0" t="str">
        <f aca="false">VLOOKUP(AB236,Parameters!$A$2:$B$6,2,1)</f>
        <v>&lt;6</v>
      </c>
      <c r="AD236" s="26" t="n">
        <v>1</v>
      </c>
      <c r="AE236" s="27" t="n">
        <f aca="false">IF(G236&lt;=$AE$2,INDEX('Bieu phi VCX'!$D$8:$H$33,MATCH(C236,'Bieu phi VCX'!$A$8:$A$33,0),MATCH(AC236,'Bieu phi VCX'!$D$7:$H$7,)),INDEX('Bieu phi VCX'!$I$8:$M$33,MATCH(C236,'Bieu phi VCX'!$A$8:$A$33,0),MATCH(AC236,'Bieu phi VCX'!$I$7:$M$7,)))</f>
        <v>0.025</v>
      </c>
      <c r="AF236" s="27" t="n">
        <f aca="false">IF(O236="Y",$AF$2,0)</f>
        <v>0</v>
      </c>
      <c r="AG236" s="27" t="n">
        <f aca="false">IF(P236="Y", INDEX('Bieu phi VCX'!$P$8:$T$31,MATCH(C236,'Bieu phi VCX'!$A$8:$A$33,0),MATCH(AC236,'Bieu phi VCX'!$P$7:$T$7,0)), 0)</f>
        <v>0</v>
      </c>
      <c r="AH236" s="22" t="n">
        <f aca="false">VLOOKUP(Q236,Parameters!$F$2:$G$5,2,0)</f>
        <v>1400000</v>
      </c>
      <c r="AI236" s="27" t="n">
        <f aca="false">IF(R236="Y", INDEX('Bieu phi VCX'!$V$8:$Z$31,MATCH(C236,'Bieu phi VCX'!$A$8:$A$33,0),MATCH(AC236,'Bieu phi VCX'!$V$7:$Z$7,0)),0)</f>
        <v>0</v>
      </c>
      <c r="AJ236" s="27" t="n">
        <f aca="false">IF(S236="Y",INDEX('Bieu phi VCX'!$AG$8:$AI$31,MATCH(C236,'Bieu phi VCX'!$A$8:$A$33,0),MATCH(VLOOKUP(I236,Parameters!$I$2:$J$4,2),'Bieu phi VCX'!$AG$7:$AI$7,0))-AE236, 0)</f>
        <v>0</v>
      </c>
      <c r="AK236" s="0" t="n">
        <f aca="false">IF(T236="Y",$AK$2,1)</f>
        <v>1</v>
      </c>
      <c r="AL236" s="27" t="n">
        <f aca="false">IF(U236="Y", INDEX('Bieu phi VCX'!$AB$8:$AB$33,MATCH(C236,'Bieu phi VCX'!$A$8:$A$33,0),0),0)</f>
        <v>0</v>
      </c>
      <c r="AM236" s="27" t="n">
        <f aca="false">IF(V236="Y",IF(AB236&lt;120,IF(OR(C236='Bieu phi VCX'!$A$24,C236='Bieu phi VCX'!$A$25,C236='Bieu phi VCX'!$A$27),0.2%,IF(OR(AND(OR(E236="SEDAN",E236="HATCHBACK"),G236&gt;$AM$2),AND(OR(E236="SEDAN",E236="HATCHBACK"),F236="GERMANY")),INDEX('Bieu phi VCX'!$AC$8:$AC$33,MATCH(C236,'Bieu phi VCX'!$A$8:$A$33,0),0),INDEX('Bieu phi VCX'!$AD$8:$AD$33,MATCH(C236,'Bieu phi VCX'!$A$8:$A$33,0),0))),"NA"),0)</f>
        <v>0</v>
      </c>
      <c r="AN236" s="28" t="n">
        <f aca="false">IF(X236="Y",$AN$2,0)</f>
        <v>0</v>
      </c>
      <c r="AO236" s="29" t="n">
        <f aca="false">IF(W236="Y",IF(N236-M236&gt;$AO$2,1.5%*15/365,1.5%*(N236-M236)/365),0)</f>
        <v>0</v>
      </c>
      <c r="AP236" s="30" t="n">
        <f aca="false">IF(N236&lt;=Z236,VLOOKUP(DATEDIF(M236,N236,"m"),Parameters!$L$2:$M$6,2,1),(DATEDIF(M236,N236,"m")+1)/12)</f>
        <v>1</v>
      </c>
      <c r="AQ236" s="31" t="n">
        <f aca="false">(AK236*(SUM(AE236,AF236,AG236,AI236,AJ236,AL236,AM236,AN236)*H236+AH236)+AO236*H236)*AP236</f>
        <v>11400000</v>
      </c>
    </row>
    <row r="237" customFormat="false" ht="15" hidden="false" customHeight="false" outlineLevel="0" collapsed="false">
      <c r="A237" s="20"/>
      <c r="B237" s="20" t="s">
        <v>110</v>
      </c>
      <c r="C237" s="21" t="s">
        <v>126</v>
      </c>
      <c r="D237" s="21" t="s">
        <v>95</v>
      </c>
      <c r="E237" s="21" t="s">
        <v>127</v>
      </c>
      <c r="F237" s="21" t="s">
        <v>97</v>
      </c>
      <c r="G237" s="22" t="n">
        <v>400000000</v>
      </c>
      <c r="H237" s="22" t="n">
        <v>400000000</v>
      </c>
      <c r="I237" s="22" t="n">
        <v>0</v>
      </c>
      <c r="J237" s="0" t="n">
        <v>2020</v>
      </c>
      <c r="K237" s="23" t="n">
        <v>43831</v>
      </c>
      <c r="L237" s="23" t="n">
        <v>43831</v>
      </c>
      <c r="M237" s="23" t="n">
        <v>43831</v>
      </c>
      <c r="N237" s="23" t="n">
        <v>44196</v>
      </c>
      <c r="O237" s="24" t="s">
        <v>98</v>
      </c>
      <c r="P237" s="24" t="s">
        <v>98</v>
      </c>
      <c r="Q237" s="22" t="s">
        <v>99</v>
      </c>
      <c r="R237" s="24" t="s">
        <v>106</v>
      </c>
      <c r="S237" s="24" t="s">
        <v>98</v>
      </c>
      <c r="T237" s="24" t="s">
        <v>98</v>
      </c>
      <c r="U237" s="24" t="s">
        <v>98</v>
      </c>
      <c r="V237" s="24" t="s">
        <v>98</v>
      </c>
      <c r="W237" s="24" t="s">
        <v>98</v>
      </c>
      <c r="X237" s="24" t="s">
        <v>98</v>
      </c>
      <c r="Y237" s="22" t="n">
        <v>500000</v>
      </c>
      <c r="Z237" s="23" t="n">
        <f aca="false">DATE(YEAR(M237)+1,MONTH(M237),DAY(M237))</f>
        <v>44197</v>
      </c>
      <c r="AA237" s="25" t="n">
        <f aca="false">IF(N237&lt;=Z237, VLOOKUP(DATEDIF(M237,N237,"m"),Parameters!$L$2:$M$6,2,1), 0)</f>
        <v>1</v>
      </c>
      <c r="AB237" s="0" t="n">
        <f aca="false">IF(D237="Trong nước", DATEDIF(DATE(YEAR(K237),MONTH(K237),1),DATE(YEAR(L237),MONTH(L237),1),"m"), DATEDIF(DATE(J237,1,1),DATE(YEAR(L237),MONTH(L237),1),"m"))</f>
        <v>0</v>
      </c>
      <c r="AC237" s="0" t="str">
        <f aca="false">VLOOKUP(AB237,Parameters!$A$2:$B$6,2,1)</f>
        <v>&lt;6</v>
      </c>
      <c r="AD237" s="26" t="n">
        <v>1</v>
      </c>
      <c r="AE237" s="27" t="n">
        <f aca="false">IF(G237&lt;=$AE$2,INDEX('Bieu phi VCX'!$D$8:$H$33,MATCH(C237,'Bieu phi VCX'!$A$8:$A$33,0),MATCH(AC237,'Bieu phi VCX'!$D$7:$H$7,)),INDEX('Bieu phi VCX'!$I$8:$M$33,MATCH(C237,'Bieu phi VCX'!$A$8:$A$33,0),MATCH(AC237,'Bieu phi VCX'!$I$7:$M$7,)))</f>
        <v>0.025</v>
      </c>
      <c r="AF237" s="27" t="n">
        <f aca="false">IF(O237="Y",$AF$2,0)</f>
        <v>0</v>
      </c>
      <c r="AG237" s="27" t="n">
        <f aca="false">IF(P237="Y", INDEX('Bieu phi VCX'!$P$8:$T$31,MATCH(C237,'Bieu phi VCX'!$A$8:$A$33,0),MATCH(AC237,'Bieu phi VCX'!$P$7:$T$7,0)), 0)</f>
        <v>0</v>
      </c>
      <c r="AH237" s="22" t="n">
        <f aca="false">VLOOKUP(Q237,Parameters!$F$2:$G$5,2,0)</f>
        <v>0</v>
      </c>
      <c r="AI237" s="27" t="n">
        <f aca="false">IF(R237="Y", INDEX('Bieu phi VCX'!$V$8:$Z$31,MATCH(C237,'Bieu phi VCX'!$A$8:$A$33,0),MATCH(AC237,'Bieu phi VCX'!$V$7:$Z$7,0)),0)</f>
        <v>0.001</v>
      </c>
      <c r="AJ237" s="27" t="n">
        <f aca="false">IF(S237="Y",INDEX('Bieu phi VCX'!$AG$8:$AI$31,MATCH(C237,'Bieu phi VCX'!$A$8:$A$33,0),MATCH(VLOOKUP(I237,Parameters!$I$2:$J$4,2),'Bieu phi VCX'!$AG$7:$AI$7,0))-AE237, 0)</f>
        <v>0</v>
      </c>
      <c r="AK237" s="0" t="n">
        <f aca="false">IF(T237="Y",$AK$2,1)</f>
        <v>1</v>
      </c>
      <c r="AL237" s="27" t="n">
        <f aca="false">IF(U237="Y", INDEX('Bieu phi VCX'!$AB$8:$AB$33,MATCH(C237,'Bieu phi VCX'!$A$8:$A$33,0),0),0)</f>
        <v>0</v>
      </c>
      <c r="AM237" s="27" t="n">
        <f aca="false">IF(V237="Y",IF(AB237&lt;120,IF(OR(C237='Bieu phi VCX'!$A$24,C237='Bieu phi VCX'!$A$25,C237='Bieu phi VCX'!$A$27),0.2%,IF(OR(AND(OR(E237="SEDAN",E237="HATCHBACK"),G237&gt;$AM$2),AND(OR(E237="SEDAN",E237="HATCHBACK"),F237="GERMANY")),INDEX('Bieu phi VCX'!$AC$8:$AC$33,MATCH(C237,'Bieu phi VCX'!$A$8:$A$33,0),0),INDEX('Bieu phi VCX'!$AD$8:$AD$33,MATCH(C237,'Bieu phi VCX'!$A$8:$A$33,0),0))),"NA"),0)</f>
        <v>0</v>
      </c>
      <c r="AN237" s="28" t="n">
        <f aca="false">IF(X237="Y",$AN$2,0)</f>
        <v>0</v>
      </c>
      <c r="AO237" s="29" t="n">
        <f aca="false">IF(W237="Y",IF(N237-M237&gt;$AO$2,1.5%*15/365,1.5%*(N237-M237)/365),0)</f>
        <v>0</v>
      </c>
      <c r="AP237" s="30" t="n">
        <f aca="false">IF(N237&lt;=Z237,VLOOKUP(DATEDIF(M237,N237,"m"),Parameters!$L$2:$M$6,2,1),(DATEDIF(M237,N237,"m")+1)/12)</f>
        <v>1</v>
      </c>
      <c r="AQ237" s="31" t="n">
        <f aca="false">(AK237*(SUM(AE237,AF237,AG237,AI237,AJ237,AL237,AM237,AN237)*H237+AH237)+AO237*H237)*AP237</f>
        <v>10400000</v>
      </c>
    </row>
    <row r="238" customFormat="false" ht="15" hidden="false" customHeight="false" outlineLevel="0" collapsed="false">
      <c r="A238" s="20"/>
      <c r="B238" s="20" t="s">
        <v>111</v>
      </c>
      <c r="C238" s="21" t="s">
        <v>126</v>
      </c>
      <c r="D238" s="21" t="s">
        <v>95</v>
      </c>
      <c r="E238" s="21" t="s">
        <v>127</v>
      </c>
      <c r="F238" s="21" t="s">
        <v>97</v>
      </c>
      <c r="G238" s="22" t="n">
        <v>400000000</v>
      </c>
      <c r="H238" s="22" t="n">
        <v>400000000</v>
      </c>
      <c r="I238" s="22" t="n">
        <v>0</v>
      </c>
      <c r="J238" s="0" t="n">
        <v>2020</v>
      </c>
      <c r="K238" s="23" t="n">
        <v>43831</v>
      </c>
      <c r="L238" s="23" t="n">
        <v>43831</v>
      </c>
      <c r="M238" s="23" t="n">
        <v>43831</v>
      </c>
      <c r="N238" s="23" t="n">
        <v>44196</v>
      </c>
      <c r="O238" s="24" t="s">
        <v>98</v>
      </c>
      <c r="P238" s="24" t="s">
        <v>98</v>
      </c>
      <c r="Q238" s="22" t="s">
        <v>99</v>
      </c>
      <c r="R238" s="24" t="s">
        <v>98</v>
      </c>
      <c r="S238" s="24" t="s">
        <v>106</v>
      </c>
      <c r="T238" s="24" t="s">
        <v>98</v>
      </c>
      <c r="U238" s="24" t="s">
        <v>98</v>
      </c>
      <c r="V238" s="24" t="s">
        <v>98</v>
      </c>
      <c r="W238" s="24" t="s">
        <v>98</v>
      </c>
      <c r="X238" s="24" t="s">
        <v>98</v>
      </c>
      <c r="Y238" s="22" t="n">
        <v>500000</v>
      </c>
      <c r="Z238" s="23" t="n">
        <f aca="false">DATE(YEAR(M238)+1,MONTH(M238),DAY(M238))</f>
        <v>44197</v>
      </c>
      <c r="AA238" s="25" t="n">
        <f aca="false">IF(N238&lt;=Z238, VLOOKUP(DATEDIF(M238,N238,"m"),Parameters!$L$2:$M$6,2,1), 0)</f>
        <v>1</v>
      </c>
      <c r="AB238" s="0" t="n">
        <f aca="false">IF(D238="Trong nước", DATEDIF(DATE(YEAR(K238),MONTH(K238),1),DATE(YEAR(L238),MONTH(L238),1),"m"), DATEDIF(DATE(J238,1,1),DATE(YEAR(L238),MONTH(L238),1),"m"))</f>
        <v>0</v>
      </c>
      <c r="AC238" s="0" t="str">
        <f aca="false">VLOOKUP(AB238,Parameters!$A$2:$B$6,2,1)</f>
        <v>&lt;6</v>
      </c>
      <c r="AD238" s="26" t="n">
        <v>1</v>
      </c>
      <c r="AE238" s="27" t="n">
        <f aca="false">IF(G238&lt;=$AE$2,INDEX('Bieu phi VCX'!$D$8:$H$33,MATCH(C238,'Bieu phi VCX'!$A$8:$A$33,0),MATCH(AC238,'Bieu phi VCX'!$D$7:$H$7,)),INDEX('Bieu phi VCX'!$I$8:$M$33,MATCH(C238,'Bieu phi VCX'!$A$8:$A$33,0),MATCH(AC238,'Bieu phi VCX'!$I$7:$M$7,)))</f>
        <v>0.025</v>
      </c>
      <c r="AF238" s="27" t="n">
        <f aca="false">IF(O238="Y",$AF$2,0)</f>
        <v>0</v>
      </c>
      <c r="AG238" s="27" t="n">
        <f aca="false">IF(P238="Y", INDEX('Bieu phi VCX'!$P$8:$T$31,MATCH(C238,'Bieu phi VCX'!$A$8:$A$33,0),MATCH(AC238,'Bieu phi VCX'!$P$7:$T$7,0)), 0)</f>
        <v>0</v>
      </c>
      <c r="AH238" s="22" t="n">
        <f aca="false">VLOOKUP(Q238,Parameters!$F$2:$G$5,2,0)</f>
        <v>0</v>
      </c>
      <c r="AI238" s="27" t="n">
        <f aca="false">IF(R238="Y", INDEX('Bieu phi VCX'!$V$8:$Z$31,MATCH(C238,'Bieu phi VCX'!$A$8:$A$33,0),MATCH(AC238,'Bieu phi VCX'!$V$7:$Z$7,0)),0)</f>
        <v>0</v>
      </c>
      <c r="AJ238" s="27" t="n">
        <f aca="false">IF(S238="Y",INDEX('Bieu phi VCX'!$AG$8:$AI$31,MATCH(C238,'Bieu phi VCX'!$A$8:$A$33,0),MATCH(VLOOKUP(I238,Parameters!$I$2:$J$4,2),'Bieu phi VCX'!$AG$7:$AI$7,0))-AE238, 0)</f>
        <v>0.025</v>
      </c>
      <c r="AK238" s="0" t="n">
        <f aca="false">IF(T238="Y",$AK$2,1)</f>
        <v>1</v>
      </c>
      <c r="AL238" s="27" t="n">
        <f aca="false">IF(U238="Y", INDEX('Bieu phi VCX'!$AB$8:$AB$33,MATCH(C238,'Bieu phi VCX'!$A$8:$A$33,0),0),0)</f>
        <v>0</v>
      </c>
      <c r="AM238" s="27" t="n">
        <f aca="false">IF(V238="Y",IF(AB238&lt;120,IF(OR(C238='Bieu phi VCX'!$A$24,C238='Bieu phi VCX'!$A$25,C238='Bieu phi VCX'!$A$27),0.2%,IF(OR(AND(OR(E238="SEDAN",E238="HATCHBACK"),G238&gt;$AM$2),AND(OR(E238="SEDAN",E238="HATCHBACK"),F238="GERMANY")),INDEX('Bieu phi VCX'!$AC$8:$AC$33,MATCH(C238,'Bieu phi VCX'!$A$8:$A$33,0),0),INDEX('Bieu phi VCX'!$AD$8:$AD$33,MATCH(C238,'Bieu phi VCX'!$A$8:$A$33,0),0))),"NA"),0)</f>
        <v>0</v>
      </c>
      <c r="AN238" s="28" t="n">
        <f aca="false">IF(X238="Y",$AN$2,0)</f>
        <v>0</v>
      </c>
      <c r="AO238" s="29" t="n">
        <f aca="false">IF(W238="Y",IF(N238-M238&gt;$AO$2,1.5%*15/365,1.5%*(N238-M238)/365),0)</f>
        <v>0</v>
      </c>
      <c r="AP238" s="30" t="n">
        <f aca="false">IF(N238&lt;=Z238,VLOOKUP(DATEDIF(M238,N238,"m"),Parameters!$L$2:$M$6,2,1),(DATEDIF(M238,N238,"m")+1)/12)</f>
        <v>1</v>
      </c>
      <c r="AQ238" s="31" t="n">
        <f aca="false">(AK238*(SUM(AE238,AF238,AG238,AI238,AJ238,AL238,AM238,AN238)*H238+AH238)+AO238*H238)*AP238</f>
        <v>20000000</v>
      </c>
    </row>
    <row r="239" customFormat="false" ht="15" hidden="false" customHeight="false" outlineLevel="0" collapsed="false">
      <c r="A239" s="20"/>
      <c r="B239" s="20" t="s">
        <v>112</v>
      </c>
      <c r="C239" s="21" t="s">
        <v>126</v>
      </c>
      <c r="D239" s="21" t="s">
        <v>95</v>
      </c>
      <c r="E239" s="21" t="s">
        <v>127</v>
      </c>
      <c r="F239" s="21" t="s">
        <v>97</v>
      </c>
      <c r="G239" s="22" t="n">
        <v>400000000</v>
      </c>
      <c r="H239" s="22" t="n">
        <v>400000000</v>
      </c>
      <c r="I239" s="22" t="n">
        <v>0</v>
      </c>
      <c r="J239" s="0" t="n">
        <v>2020</v>
      </c>
      <c r="K239" s="23" t="n">
        <v>43831</v>
      </c>
      <c r="L239" s="23" t="n">
        <v>43831</v>
      </c>
      <c r="M239" s="23" t="n">
        <v>43831</v>
      </c>
      <c r="N239" s="23" t="n">
        <v>44196</v>
      </c>
      <c r="O239" s="24" t="s">
        <v>98</v>
      </c>
      <c r="P239" s="24" t="s">
        <v>98</v>
      </c>
      <c r="Q239" s="22" t="s">
        <v>99</v>
      </c>
      <c r="R239" s="24" t="s">
        <v>98</v>
      </c>
      <c r="S239" s="24" t="s">
        <v>98</v>
      </c>
      <c r="T239" s="24" t="s">
        <v>106</v>
      </c>
      <c r="U239" s="24" t="s">
        <v>98</v>
      </c>
      <c r="V239" s="24" t="s">
        <v>98</v>
      </c>
      <c r="W239" s="24" t="s">
        <v>98</v>
      </c>
      <c r="X239" s="24" t="s">
        <v>98</v>
      </c>
      <c r="Y239" s="22" t="n">
        <v>500000</v>
      </c>
      <c r="Z239" s="23" t="n">
        <f aca="false">DATE(YEAR(M239)+1,MONTH(M239),DAY(M239))</f>
        <v>44197</v>
      </c>
      <c r="AA239" s="25" t="n">
        <f aca="false">IF(N239&lt;=Z239, VLOOKUP(DATEDIF(M239,N239,"m"),Parameters!$L$2:$M$6,2,1), 0)</f>
        <v>1</v>
      </c>
      <c r="AB239" s="0" t="n">
        <f aca="false">IF(D239="Trong nước", DATEDIF(DATE(YEAR(K239),MONTH(K239),1),DATE(YEAR(L239),MONTH(L239),1),"m"), DATEDIF(DATE(J239,1,1),DATE(YEAR(L239),MONTH(L239),1),"m"))</f>
        <v>0</v>
      </c>
      <c r="AC239" s="0" t="str">
        <f aca="false">VLOOKUP(AB239,Parameters!$A$2:$B$6,2,1)</f>
        <v>&lt;6</v>
      </c>
      <c r="AD239" s="26" t="n">
        <v>1</v>
      </c>
      <c r="AE239" s="27" t="n">
        <f aca="false">IF(G239&lt;=$AE$2,INDEX('Bieu phi VCX'!$D$8:$H$33,MATCH(C239,'Bieu phi VCX'!$A$8:$A$33,0),MATCH(AC239,'Bieu phi VCX'!$D$7:$H$7,)),INDEX('Bieu phi VCX'!$I$8:$M$33,MATCH(C239,'Bieu phi VCX'!$A$8:$A$33,0),MATCH(AC239,'Bieu phi VCX'!$I$7:$M$7,)))</f>
        <v>0.025</v>
      </c>
      <c r="AF239" s="27" t="n">
        <f aca="false">IF(O239="Y",$AF$2,0)</f>
        <v>0</v>
      </c>
      <c r="AG239" s="27" t="n">
        <f aca="false">IF(P239="Y", INDEX('Bieu phi VCX'!$P$8:$T$31,MATCH(C239,'Bieu phi VCX'!$A$8:$A$33,0),MATCH(AC239,'Bieu phi VCX'!$P$7:$T$7,0)), 0)</f>
        <v>0</v>
      </c>
      <c r="AH239" s="22" t="n">
        <f aca="false">VLOOKUP(Q239,Parameters!$F$2:$G$5,2,0)</f>
        <v>0</v>
      </c>
      <c r="AI239" s="27" t="n">
        <f aca="false">IF(R239="Y", INDEX('Bieu phi VCX'!$V$8:$Z$31,MATCH(C239,'Bieu phi VCX'!$A$8:$A$33,0),MATCH(AC239,'Bieu phi VCX'!$V$7:$Z$7,0)),0)</f>
        <v>0</v>
      </c>
      <c r="AJ239" s="27" t="n">
        <f aca="false">IF(S239="Y",INDEX('Bieu phi VCX'!$AG$8:$AI$31,MATCH(C239,'Bieu phi VCX'!$A$8:$A$33,0),MATCH(VLOOKUP(I239,Parameters!$I$2:$J$4,2),'Bieu phi VCX'!$AG$7:$AI$7,0))-AE239, 0)</f>
        <v>0</v>
      </c>
      <c r="AK239" s="0" t="n">
        <f aca="false">IF(T239="Y",$AK$2,1)</f>
        <v>1.5</v>
      </c>
      <c r="AL239" s="27" t="n">
        <f aca="false">IF(U239="Y", INDEX('Bieu phi VCX'!$AB$8:$AB$33,MATCH(C239,'Bieu phi VCX'!$A$8:$A$33,0),0),0)</f>
        <v>0</v>
      </c>
      <c r="AM239" s="27" t="n">
        <f aca="false">IF(V239="Y",IF(AB239&lt;120,IF(OR(C239='Bieu phi VCX'!$A$24,C239='Bieu phi VCX'!$A$25,C239='Bieu phi VCX'!$A$27),0.2%,IF(OR(AND(OR(E239="SEDAN",E239="HATCHBACK"),G239&gt;$AM$2),AND(OR(E239="SEDAN",E239="HATCHBACK"),F239="GERMANY")),INDEX('Bieu phi VCX'!$AC$8:$AC$33,MATCH(C239,'Bieu phi VCX'!$A$8:$A$33,0),0),INDEX('Bieu phi VCX'!$AD$8:$AD$33,MATCH(C239,'Bieu phi VCX'!$A$8:$A$33,0),0))),"NA"),0)</f>
        <v>0</v>
      </c>
      <c r="AN239" s="28" t="n">
        <f aca="false">IF(X239="Y",$AN$2,0)</f>
        <v>0</v>
      </c>
      <c r="AO239" s="29" t="n">
        <f aca="false">IF(W239="Y",IF(N239-M239&gt;$AO$2,1.5%*15/365,1.5%*(N239-M239)/365),0)</f>
        <v>0</v>
      </c>
      <c r="AP239" s="30" t="n">
        <f aca="false">IF(N239&lt;=Z239,VLOOKUP(DATEDIF(M239,N239,"m"),Parameters!$L$2:$M$6,2,1),(DATEDIF(M239,N239,"m")+1)/12)</f>
        <v>1</v>
      </c>
      <c r="AQ239" s="31" t="n">
        <f aca="false">(AK239*(SUM(AE239,AF239,AG239,AI239,AJ239,AL239,AM239,AN239)*H239+AH239)+AO239*H239)*AP239</f>
        <v>15000000</v>
      </c>
    </row>
    <row r="240" customFormat="false" ht="15" hidden="false" customHeight="false" outlineLevel="0" collapsed="false">
      <c r="A240" s="20"/>
      <c r="B240" s="20" t="s">
        <v>113</v>
      </c>
      <c r="C240" s="21" t="s">
        <v>126</v>
      </c>
      <c r="D240" s="21" t="s">
        <v>95</v>
      </c>
      <c r="E240" s="21" t="s">
        <v>127</v>
      </c>
      <c r="F240" s="21" t="s">
        <v>97</v>
      </c>
      <c r="G240" s="22" t="n">
        <v>400000000</v>
      </c>
      <c r="H240" s="22" t="n">
        <v>400000000</v>
      </c>
      <c r="I240" s="22" t="n">
        <v>0</v>
      </c>
      <c r="J240" s="0" t="n">
        <v>2020</v>
      </c>
      <c r="K240" s="23" t="n">
        <v>43831</v>
      </c>
      <c r="L240" s="23" t="n">
        <v>43831</v>
      </c>
      <c r="M240" s="23" t="n">
        <v>43831</v>
      </c>
      <c r="N240" s="23" t="n">
        <v>44196</v>
      </c>
      <c r="O240" s="24" t="s">
        <v>98</v>
      </c>
      <c r="P240" s="24" t="s">
        <v>98</v>
      </c>
      <c r="Q240" s="22" t="s">
        <v>99</v>
      </c>
      <c r="R240" s="24" t="s">
        <v>98</v>
      </c>
      <c r="S240" s="24" t="s">
        <v>98</v>
      </c>
      <c r="T240" s="24" t="s">
        <v>98</v>
      </c>
      <c r="U240" s="24" t="s">
        <v>106</v>
      </c>
      <c r="V240" s="24" t="s">
        <v>98</v>
      </c>
      <c r="W240" s="24" t="s">
        <v>98</v>
      </c>
      <c r="X240" s="24" t="s">
        <v>98</v>
      </c>
      <c r="Y240" s="22" t="n">
        <v>500000</v>
      </c>
      <c r="Z240" s="23" t="n">
        <f aca="false">DATE(YEAR(M240)+1,MONTH(M240),DAY(M240))</f>
        <v>44197</v>
      </c>
      <c r="AA240" s="25" t="n">
        <f aca="false">IF(N240&lt;=Z240, VLOOKUP(DATEDIF(M240,N240,"m"),Parameters!$L$2:$M$6,2,1), 0)</f>
        <v>1</v>
      </c>
      <c r="AB240" s="0" t="n">
        <f aca="false">IF(D240="Trong nước", DATEDIF(DATE(YEAR(K240),MONTH(K240),1),DATE(YEAR(L240),MONTH(L240),1),"m"), DATEDIF(DATE(J240,1,1),DATE(YEAR(L240),MONTH(L240),1),"m"))</f>
        <v>0</v>
      </c>
      <c r="AC240" s="0" t="str">
        <f aca="false">VLOOKUP(AB240,Parameters!$A$2:$B$6,2,1)</f>
        <v>&lt;6</v>
      </c>
      <c r="AD240" s="26" t="n">
        <v>1</v>
      </c>
      <c r="AE240" s="27" t="n">
        <f aca="false">IF(G240&lt;=$AE$2,INDEX('Bieu phi VCX'!$D$8:$H$33,MATCH(C240,'Bieu phi VCX'!$A$8:$A$33,0),MATCH(AC240,'Bieu phi VCX'!$D$7:$H$7,)),INDEX('Bieu phi VCX'!$I$8:$M$33,MATCH(C240,'Bieu phi VCX'!$A$8:$A$33,0),MATCH(AC240,'Bieu phi VCX'!$I$7:$M$7,)))</f>
        <v>0.025</v>
      </c>
      <c r="AF240" s="27" t="n">
        <f aca="false">IF(O240="Y",$AF$2,0)</f>
        <v>0</v>
      </c>
      <c r="AG240" s="27" t="n">
        <f aca="false">IF(P240="Y", INDEX('Bieu phi VCX'!$P$8:$T$31,MATCH(C240,'Bieu phi VCX'!$A$8:$A$33,0),MATCH(AC240,'Bieu phi VCX'!$P$7:$T$7,0)), 0)</f>
        <v>0</v>
      </c>
      <c r="AH240" s="22" t="n">
        <f aca="false">VLOOKUP(Q240,Parameters!$F$2:$G$5,2,0)</f>
        <v>0</v>
      </c>
      <c r="AI240" s="27" t="n">
        <f aca="false">IF(R240="Y", INDEX('Bieu phi VCX'!$V$8:$Z$31,MATCH(C240,'Bieu phi VCX'!$A$8:$A$33,0),MATCH(AC240,'Bieu phi VCX'!$V$7:$Z$7,0)),0)</f>
        <v>0</v>
      </c>
      <c r="AJ240" s="27" t="n">
        <f aca="false">IF(S240="Y",INDEX('Bieu phi VCX'!$AG$8:$AI$31,MATCH(C240,'Bieu phi VCX'!$A$8:$A$33,0),MATCH(VLOOKUP(I240,Parameters!$I$2:$J$4,2),'Bieu phi VCX'!$AG$7:$AI$7,0))-AE240, 0)</f>
        <v>0</v>
      </c>
      <c r="AK240" s="0" t="n">
        <f aca="false">IF(T240="Y",$AK$2,1)</f>
        <v>1</v>
      </c>
      <c r="AL240" s="27" t="n">
        <f aca="false">IF(U240="Y", INDEX('Bieu phi VCX'!$AB$8:$AB$33,MATCH(C240,'Bieu phi VCX'!$A$8:$A$33,0),0),0)</f>
        <v>0.0025</v>
      </c>
      <c r="AM240" s="27" t="n">
        <f aca="false">IF(V240="Y",IF(AB240&lt;120,IF(OR(C240='Bieu phi VCX'!$A$24,C240='Bieu phi VCX'!$A$25,C240='Bieu phi VCX'!$A$27),0.2%,IF(OR(AND(OR(E240="SEDAN",E240="HATCHBACK"),G240&gt;$AM$2),AND(OR(E240="SEDAN",E240="HATCHBACK"),F240="GERMANY")),INDEX('Bieu phi VCX'!$AC$8:$AC$33,MATCH(C240,'Bieu phi VCX'!$A$8:$A$33,0),0),INDEX('Bieu phi VCX'!$AD$8:$AD$33,MATCH(C240,'Bieu phi VCX'!$A$8:$A$33,0),0))),"NA"),0)</f>
        <v>0</v>
      </c>
      <c r="AN240" s="28" t="n">
        <f aca="false">IF(X240="Y",$AN$2,0)</f>
        <v>0</v>
      </c>
      <c r="AO240" s="29" t="n">
        <f aca="false">IF(W240="Y",IF(N240-M240&gt;$AO$2,1.5%*15/365,1.5%*(N240-M240)/365),0)</f>
        <v>0</v>
      </c>
      <c r="AP240" s="30" t="n">
        <f aca="false">IF(N240&lt;=Z240,VLOOKUP(DATEDIF(M240,N240,"m"),Parameters!$L$2:$M$6,2,1),(DATEDIF(M240,N240,"m")+1)/12)</f>
        <v>1</v>
      </c>
      <c r="AQ240" s="31" t="n">
        <f aca="false">(AK240*(SUM(AE240,AF240,AG240,AI240,AJ240,AL240,AM240,AN240)*H240+AH240)+AO240*H240)*AP240</f>
        <v>11000000</v>
      </c>
    </row>
    <row r="241" customFormat="false" ht="15" hidden="false" customHeight="false" outlineLevel="0" collapsed="false">
      <c r="A241" s="20"/>
      <c r="B241" s="20" t="s">
        <v>114</v>
      </c>
      <c r="C241" s="21" t="s">
        <v>126</v>
      </c>
      <c r="D241" s="21" t="s">
        <v>95</v>
      </c>
      <c r="E241" s="21" t="s">
        <v>127</v>
      </c>
      <c r="F241" s="21" t="s">
        <v>97</v>
      </c>
      <c r="G241" s="22" t="n">
        <v>400000000</v>
      </c>
      <c r="H241" s="22" t="n">
        <v>400000000</v>
      </c>
      <c r="I241" s="22" t="n">
        <v>0</v>
      </c>
      <c r="J241" s="0" t="n">
        <v>2020</v>
      </c>
      <c r="K241" s="23" t="n">
        <v>43831</v>
      </c>
      <c r="L241" s="23" t="n">
        <v>43831</v>
      </c>
      <c r="M241" s="23" t="n">
        <v>43831</v>
      </c>
      <c r="N241" s="23" t="n">
        <v>44196</v>
      </c>
      <c r="O241" s="24" t="s">
        <v>98</v>
      </c>
      <c r="P241" s="24" t="s">
        <v>98</v>
      </c>
      <c r="Q241" s="22" t="s">
        <v>99</v>
      </c>
      <c r="R241" s="24" t="s">
        <v>98</v>
      </c>
      <c r="S241" s="24" t="s">
        <v>98</v>
      </c>
      <c r="T241" s="24" t="s">
        <v>98</v>
      </c>
      <c r="U241" s="24" t="s">
        <v>98</v>
      </c>
      <c r="V241" s="24" t="s">
        <v>106</v>
      </c>
      <c r="W241" s="24" t="s">
        <v>98</v>
      </c>
      <c r="X241" s="24" t="s">
        <v>98</v>
      </c>
      <c r="Y241" s="22" t="n">
        <v>500000</v>
      </c>
      <c r="Z241" s="23" t="n">
        <f aca="false">DATE(YEAR(M241)+1,MONTH(M241),DAY(M241))</f>
        <v>44197</v>
      </c>
      <c r="AA241" s="25" t="n">
        <f aca="false">IF(N241&lt;=Z241, VLOOKUP(DATEDIF(M241,N241,"m"),Parameters!$L$2:$M$6,2,1), 0)</f>
        <v>1</v>
      </c>
      <c r="AB241" s="0" t="n">
        <f aca="false">IF(D241="Trong nước", DATEDIF(DATE(YEAR(K241),MONTH(K241),1),DATE(YEAR(L241),MONTH(L241),1),"m"), DATEDIF(DATE(J241,1,1),DATE(YEAR(L241),MONTH(L241),1),"m"))</f>
        <v>0</v>
      </c>
      <c r="AC241" s="0" t="str">
        <f aca="false">VLOOKUP(AB241,Parameters!$A$2:$B$6,2,1)</f>
        <v>&lt;6</v>
      </c>
      <c r="AD241" s="26" t="n">
        <v>1</v>
      </c>
      <c r="AE241" s="27" t="n">
        <f aca="false">IF(G241&lt;=$AE$2,INDEX('Bieu phi VCX'!$D$8:$H$33,MATCH(C241,'Bieu phi VCX'!$A$8:$A$33,0),MATCH(AC241,'Bieu phi VCX'!$D$7:$H$7,)),INDEX('Bieu phi VCX'!$I$8:$M$33,MATCH(C241,'Bieu phi VCX'!$A$8:$A$33,0),MATCH(AC241,'Bieu phi VCX'!$I$7:$M$7,)))</f>
        <v>0.025</v>
      </c>
      <c r="AF241" s="27" t="n">
        <f aca="false">IF(O241="Y",$AF$2,0)</f>
        <v>0</v>
      </c>
      <c r="AG241" s="27" t="n">
        <f aca="false">IF(P241="Y", INDEX('Bieu phi VCX'!$P$8:$T$31,MATCH(C241,'Bieu phi VCX'!$A$8:$A$33,0),MATCH(AC241,'Bieu phi VCX'!$P$7:$T$7,0)), 0)</f>
        <v>0</v>
      </c>
      <c r="AH241" s="22" t="n">
        <f aca="false">VLOOKUP(Q241,Parameters!$F$2:$G$5,2,0)</f>
        <v>0</v>
      </c>
      <c r="AI241" s="27" t="n">
        <f aca="false">IF(R241="Y", INDEX('Bieu phi VCX'!$V$8:$Z$31,MATCH(C241,'Bieu phi VCX'!$A$8:$A$33,0),MATCH(AC241,'Bieu phi VCX'!$V$7:$Z$7,0)),0)</f>
        <v>0</v>
      </c>
      <c r="AJ241" s="27" t="n">
        <f aca="false">IF(S241="Y",INDEX('Bieu phi VCX'!$AG$8:$AI$31,MATCH(C241,'Bieu phi VCX'!$A$8:$A$33,0),MATCH(VLOOKUP(I241,Parameters!$I$2:$J$4,2),'Bieu phi VCX'!$AG$7:$AI$7,0))-AE241, 0)</f>
        <v>0</v>
      </c>
      <c r="AK241" s="0" t="n">
        <f aca="false">IF(T241="Y",$AK$2,1)</f>
        <v>1</v>
      </c>
      <c r="AL241" s="27" t="n">
        <f aca="false">IF(U241="Y", INDEX('Bieu phi VCX'!$AB$8:$AB$33,MATCH(C241,'Bieu phi VCX'!$A$8:$A$33,0),0),0)</f>
        <v>0</v>
      </c>
      <c r="AM241" s="27" t="n">
        <f aca="false">IF(V241="Y",IF(AB241&lt;120,IF(OR(C241='Bieu phi VCX'!$A$24,C241='Bieu phi VCX'!$A$25,C241='Bieu phi VCX'!$A$27),0.2%,IF(OR(AND(OR(E241="SEDAN",E241="HATCHBACK"),G241&gt;$AM$2),AND(OR(E241="SEDAN",E241="HATCHBACK"),F241="GERMANY")),INDEX('Bieu phi VCX'!$AC$8:$AC$33,MATCH(C241,'Bieu phi VCX'!$A$8:$A$33,0),0),INDEX('Bieu phi VCX'!$AD$8:$AD$33,MATCH(C241,'Bieu phi VCX'!$A$8:$A$33,0),0))),"NA"),0)</f>
        <v>0.0005</v>
      </c>
      <c r="AN241" s="28" t="n">
        <f aca="false">IF(X241="Y",$AN$2,0)</f>
        <v>0</v>
      </c>
      <c r="AO241" s="29" t="n">
        <f aca="false">IF(W241="Y",IF(N241-M241&gt;$AO$2,1.5%*15/365,1.5%*(N241-M241)/365),0)</f>
        <v>0</v>
      </c>
      <c r="AP241" s="30" t="n">
        <f aca="false">IF(N241&lt;=Z241,VLOOKUP(DATEDIF(M241,N241,"m"),Parameters!$L$2:$M$6,2,1),(DATEDIF(M241,N241,"m")+1)/12)</f>
        <v>1</v>
      </c>
      <c r="AQ241" s="31" t="n">
        <f aca="false">(AK241*(SUM(AE241,AF241,AG241,AI241,AJ241,AL241,AM241,AN241)*H241+AH241)+AO241*H241)*AP241</f>
        <v>10200000</v>
      </c>
    </row>
    <row r="242" customFormat="false" ht="15" hidden="false" customHeight="false" outlineLevel="0" collapsed="false">
      <c r="A242" s="20"/>
      <c r="B242" s="20" t="s">
        <v>115</v>
      </c>
      <c r="C242" s="21" t="s">
        <v>126</v>
      </c>
      <c r="D242" s="21" t="s">
        <v>95</v>
      </c>
      <c r="E242" s="21" t="s">
        <v>127</v>
      </c>
      <c r="F242" s="21" t="s">
        <v>97</v>
      </c>
      <c r="G242" s="22" t="n">
        <v>400000000</v>
      </c>
      <c r="H242" s="22" t="n">
        <v>400000000</v>
      </c>
      <c r="I242" s="22" t="n">
        <v>0</v>
      </c>
      <c r="J242" s="0" t="n">
        <v>2020</v>
      </c>
      <c r="K242" s="23" t="n">
        <v>43831</v>
      </c>
      <c r="L242" s="23" t="n">
        <v>43831</v>
      </c>
      <c r="M242" s="23" t="n">
        <v>43831</v>
      </c>
      <c r="N242" s="23" t="n">
        <v>44196</v>
      </c>
      <c r="O242" s="24" t="s">
        <v>98</v>
      </c>
      <c r="P242" s="24" t="s">
        <v>98</v>
      </c>
      <c r="Q242" s="22" t="s">
        <v>99</v>
      </c>
      <c r="R242" s="24" t="s">
        <v>98</v>
      </c>
      <c r="S242" s="24" t="s">
        <v>98</v>
      </c>
      <c r="T242" s="24" t="s">
        <v>98</v>
      </c>
      <c r="U242" s="24" t="s">
        <v>98</v>
      </c>
      <c r="V242" s="24" t="s">
        <v>98</v>
      </c>
      <c r="W242" s="24" t="s">
        <v>106</v>
      </c>
      <c r="X242" s="24" t="s">
        <v>98</v>
      </c>
      <c r="Y242" s="22" t="n">
        <v>500000</v>
      </c>
      <c r="Z242" s="23" t="n">
        <f aca="false">DATE(YEAR(M242)+1,MONTH(M242),DAY(M242))</f>
        <v>44197</v>
      </c>
      <c r="AA242" s="25" t="n">
        <f aca="false">IF(N242&lt;=Z242, VLOOKUP(DATEDIF(M242,N242,"m"),Parameters!$L$2:$M$6,2,1), 0)</f>
        <v>1</v>
      </c>
      <c r="AB242" s="0" t="n">
        <f aca="false">IF(D242="Trong nước", DATEDIF(DATE(YEAR(K242),MONTH(K242),1),DATE(YEAR(L242),MONTH(L242),1),"m"), DATEDIF(DATE(J242,1,1),DATE(YEAR(L242),MONTH(L242),1),"m"))</f>
        <v>0</v>
      </c>
      <c r="AC242" s="0" t="str">
        <f aca="false">VLOOKUP(AB242,Parameters!$A$2:$B$6,2,1)</f>
        <v>&lt;6</v>
      </c>
      <c r="AD242" s="26" t="n">
        <v>1</v>
      </c>
      <c r="AE242" s="27" t="n">
        <f aca="false">IF(G242&lt;=$AE$2,INDEX('Bieu phi VCX'!$D$8:$H$33,MATCH(C242,'Bieu phi VCX'!$A$8:$A$33,0),MATCH(AC242,'Bieu phi VCX'!$D$7:$H$7,)),INDEX('Bieu phi VCX'!$I$8:$M$33,MATCH(C242,'Bieu phi VCX'!$A$8:$A$33,0),MATCH(AC242,'Bieu phi VCX'!$I$7:$M$7,)))</f>
        <v>0.025</v>
      </c>
      <c r="AF242" s="27" t="n">
        <f aca="false">IF(O242="Y",$AF$2,0)</f>
        <v>0</v>
      </c>
      <c r="AG242" s="27" t="n">
        <f aca="false">IF(P242="Y", INDEX('Bieu phi VCX'!$P$8:$T$31,MATCH(C242,'Bieu phi VCX'!$A$8:$A$33,0),MATCH(AC242,'Bieu phi VCX'!$P$7:$T$7,0)), 0)</f>
        <v>0</v>
      </c>
      <c r="AH242" s="22" t="n">
        <f aca="false">VLOOKUP(Q242,Parameters!$F$2:$G$5,2,0)</f>
        <v>0</v>
      </c>
      <c r="AI242" s="27" t="n">
        <f aca="false">IF(R242="Y", INDEX('Bieu phi VCX'!$V$8:$Z$31,MATCH(C242,'Bieu phi VCX'!$A$8:$A$33,0),MATCH(AC242,'Bieu phi VCX'!$V$7:$Z$7,0)),0)</f>
        <v>0</v>
      </c>
      <c r="AJ242" s="27" t="n">
        <f aca="false">IF(S242="Y",INDEX('Bieu phi VCX'!$AG$8:$AI$31,MATCH(C242,'Bieu phi VCX'!$A$8:$A$33,0),MATCH(VLOOKUP(I242,Parameters!$I$2:$J$4,2),'Bieu phi VCX'!$AG$7:$AI$7,0))-AE242, 0)</f>
        <v>0</v>
      </c>
      <c r="AK242" s="0" t="n">
        <f aca="false">IF(T242="Y",$AK$2,1)</f>
        <v>1</v>
      </c>
      <c r="AL242" s="27" t="n">
        <f aca="false">IF(U242="Y", INDEX('Bieu phi VCX'!$AB$8:$AB$33,MATCH(C242,'Bieu phi VCX'!$A$8:$A$33,0),0),0)</f>
        <v>0</v>
      </c>
      <c r="AM242" s="27" t="n">
        <f aca="false">IF(V242="Y",IF(AB242&lt;120,IF(OR(C242='Bieu phi VCX'!$A$24,C242='Bieu phi VCX'!$A$25,C242='Bieu phi VCX'!$A$27),0.2%,IF(OR(AND(OR(E242="SEDAN",E242="HATCHBACK"),G242&gt;$AM$2),AND(OR(E242="SEDAN",E242="HATCHBACK"),F242="GERMANY")),INDEX('Bieu phi VCX'!$AC$8:$AC$33,MATCH(C242,'Bieu phi VCX'!$A$8:$A$33,0),0),INDEX('Bieu phi VCX'!$AD$8:$AD$33,MATCH(C242,'Bieu phi VCX'!$A$8:$A$33,0),0))),"NA"),0)</f>
        <v>0</v>
      </c>
      <c r="AN242" s="28" t="n">
        <f aca="false">IF(X242="Y",$AN$2,0)</f>
        <v>0</v>
      </c>
      <c r="AO242" s="29" t="n">
        <f aca="false">IF(W242="Y",IF(N242-M242&gt;$AO$2,1.5%*15/365,1.5%*(N242-M242)/365),0)</f>
        <v>0.000616438356164384</v>
      </c>
      <c r="AP242" s="30" t="n">
        <f aca="false">IF(N242&lt;=Z242,VLOOKUP(DATEDIF(M242,N242,"m"),Parameters!$L$2:$M$6,2,1),(DATEDIF(M242,N242,"m")+1)/12)</f>
        <v>1</v>
      </c>
      <c r="AQ242" s="31" t="n">
        <f aca="false">(AK242*(SUM(AE242,AF242,AG242,AI242,AJ242,AL242,AM242,AN242)*H242+AH242)+AO242*H242)*AP242</f>
        <v>10246575.3424658</v>
      </c>
    </row>
    <row r="243" customFormat="false" ht="15" hidden="false" customHeight="false" outlineLevel="0" collapsed="false">
      <c r="A243" s="20"/>
      <c r="B243" s="20" t="s">
        <v>116</v>
      </c>
      <c r="C243" s="21" t="s">
        <v>126</v>
      </c>
      <c r="D243" s="21" t="s">
        <v>95</v>
      </c>
      <c r="E243" s="21" t="s">
        <v>127</v>
      </c>
      <c r="F243" s="21" t="s">
        <v>97</v>
      </c>
      <c r="G243" s="22" t="n">
        <v>400000000</v>
      </c>
      <c r="H243" s="22" t="n">
        <v>400000000</v>
      </c>
      <c r="I243" s="22" t="n">
        <v>0</v>
      </c>
      <c r="J243" s="0" t="n">
        <v>2020</v>
      </c>
      <c r="K243" s="23" t="n">
        <v>43831</v>
      </c>
      <c r="L243" s="23" t="n">
        <v>43831</v>
      </c>
      <c r="M243" s="23" t="n">
        <v>43831</v>
      </c>
      <c r="N243" s="23" t="n">
        <v>44196</v>
      </c>
      <c r="O243" s="24" t="s">
        <v>98</v>
      </c>
      <c r="P243" s="24" t="s">
        <v>98</v>
      </c>
      <c r="Q243" s="22" t="s">
        <v>99</v>
      </c>
      <c r="R243" s="24" t="s">
        <v>98</v>
      </c>
      <c r="S243" s="24" t="s">
        <v>98</v>
      </c>
      <c r="T243" s="24" t="s">
        <v>98</v>
      </c>
      <c r="U243" s="24" t="s">
        <v>98</v>
      </c>
      <c r="V243" s="24" t="s">
        <v>98</v>
      </c>
      <c r="W243" s="24" t="s">
        <v>98</v>
      </c>
      <c r="X243" s="24" t="s">
        <v>106</v>
      </c>
      <c r="Y243" s="22" t="n">
        <v>500000</v>
      </c>
      <c r="Z243" s="23" t="n">
        <f aca="false">DATE(YEAR(M243)+1,MONTH(M243),DAY(M243))</f>
        <v>44197</v>
      </c>
      <c r="AA243" s="25" t="n">
        <f aca="false">IF(N243&lt;=Z243, VLOOKUP(DATEDIF(M243,N243,"m"),Parameters!$L$2:$M$6,2,1), 0)</f>
        <v>1</v>
      </c>
      <c r="AB243" s="0" t="n">
        <f aca="false">IF(D243="Trong nước", DATEDIF(DATE(YEAR(K243),MONTH(K243),1),DATE(YEAR(L243),MONTH(L243),1),"m"), DATEDIF(DATE(J243,1,1),DATE(YEAR(L243),MONTH(L243),1),"m"))</f>
        <v>0</v>
      </c>
      <c r="AC243" s="0" t="str">
        <f aca="false">VLOOKUP(AB243,Parameters!$A$2:$B$6,2,1)</f>
        <v>&lt;6</v>
      </c>
      <c r="AD243" s="26" t="n">
        <v>1</v>
      </c>
      <c r="AE243" s="27" t="n">
        <f aca="false">IF(G243&lt;=$AE$2,INDEX('Bieu phi VCX'!$D$8:$H$33,MATCH(C243,'Bieu phi VCX'!$A$8:$A$33,0),MATCH(AC243,'Bieu phi VCX'!$D$7:$H$7,)),INDEX('Bieu phi VCX'!$I$8:$M$33,MATCH(C243,'Bieu phi VCX'!$A$8:$A$33,0),MATCH(AC243,'Bieu phi VCX'!$I$7:$M$7,)))</f>
        <v>0.025</v>
      </c>
      <c r="AF243" s="27" t="n">
        <f aca="false">IF(O243="Y",$AF$2,0)</f>
        <v>0</v>
      </c>
      <c r="AG243" s="27" t="n">
        <f aca="false">IF(P243="Y", INDEX('Bieu phi VCX'!$P$8:$T$31,MATCH(C243,'Bieu phi VCX'!$A$8:$A$33,0),MATCH(AC243,'Bieu phi VCX'!$P$7:$T$7,0)), 0)</f>
        <v>0</v>
      </c>
      <c r="AH243" s="22" t="n">
        <f aca="false">VLOOKUP(Q243,Parameters!$F$2:$G$5,2,0)</f>
        <v>0</v>
      </c>
      <c r="AI243" s="27" t="n">
        <f aca="false">IF(R243="Y", INDEX('Bieu phi VCX'!$V$8:$Z$31,MATCH(C243,'Bieu phi VCX'!$A$8:$A$33,0),MATCH(AC243,'Bieu phi VCX'!$V$7:$Z$7,0)),0)</f>
        <v>0</v>
      </c>
      <c r="AJ243" s="27" t="n">
        <f aca="false">IF(S243="Y",INDEX('Bieu phi VCX'!$AG$8:$AI$31,MATCH(C243,'Bieu phi VCX'!$A$8:$A$33,0),MATCH(VLOOKUP(I243,Parameters!$I$2:$J$4,2),'Bieu phi VCX'!$AG$7:$AI$7,0))-AE243, 0)</f>
        <v>0</v>
      </c>
      <c r="AK243" s="0" t="n">
        <f aca="false">IF(T243="Y",$AK$2,1)</f>
        <v>1</v>
      </c>
      <c r="AL243" s="27" t="n">
        <f aca="false">IF(U243="Y", INDEX('Bieu phi VCX'!$AB$8:$AB$33,MATCH(C243,'Bieu phi VCX'!$A$8:$A$33,0),0),0)</f>
        <v>0</v>
      </c>
      <c r="AM243" s="27" t="n">
        <f aca="false">IF(V243="Y",IF(AB243&lt;120,IF(OR(C243='Bieu phi VCX'!$A$24,C243='Bieu phi VCX'!$A$25,C243='Bieu phi VCX'!$A$27),0.2%,IF(OR(AND(OR(E243="SEDAN",E243="HATCHBACK"),G243&gt;$AM$2),AND(OR(E243="SEDAN",E243="HATCHBACK"),F243="GERMANY")),INDEX('Bieu phi VCX'!$AC$8:$AC$33,MATCH(C243,'Bieu phi VCX'!$A$8:$A$33,0),0),INDEX('Bieu phi VCX'!$AD$8:$AD$33,MATCH(C243,'Bieu phi VCX'!$A$8:$A$33,0),0))),"NA"),0)</f>
        <v>0</v>
      </c>
      <c r="AN243" s="28" t="n">
        <f aca="false">IF(X243="Y",$AN$2,0)</f>
        <v>0.003</v>
      </c>
      <c r="AO243" s="29" t="n">
        <f aca="false">IF(W243="Y",IF(N243-M243&gt;$AO$2,1.5%*15/365,1.5%*(N243-M243)/365),0)</f>
        <v>0</v>
      </c>
      <c r="AP243" s="30" t="n">
        <f aca="false">IF(N243&lt;=Z243,VLOOKUP(DATEDIF(M243,N243,"m"),Parameters!$L$2:$M$6,2,1),(DATEDIF(M243,N243,"m")+1)/12)</f>
        <v>1</v>
      </c>
      <c r="AQ243" s="31" t="n">
        <f aca="false">(AK243*(SUM(AE243,AF243,AG243,AI243,AJ243,AL243,AM243,AN243)*H243+AH243)+AO243*H243)*AP243</f>
        <v>11200000</v>
      </c>
    </row>
    <row r="244" customFormat="false" ht="15" hidden="false" customHeight="false" outlineLevel="0" collapsed="false">
      <c r="A244" s="20" t="s">
        <v>92</v>
      </c>
      <c r="B244" s="20" t="s">
        <v>93</v>
      </c>
      <c r="C244" s="21" t="s">
        <v>128</v>
      </c>
      <c r="D244" s="21" t="s">
        <v>95</v>
      </c>
      <c r="E244" s="21" t="s">
        <v>122</v>
      </c>
      <c r="F244" s="21" t="s">
        <v>97</v>
      </c>
      <c r="G244" s="22" t="n">
        <v>390000000</v>
      </c>
      <c r="H244" s="22" t="n">
        <v>100000000</v>
      </c>
      <c r="I244" s="22" t="n">
        <v>0</v>
      </c>
      <c r="J244" s="0" t="n">
        <v>2020</v>
      </c>
      <c r="K244" s="23" t="n">
        <v>43831</v>
      </c>
      <c r="L244" s="23" t="n">
        <v>43831</v>
      </c>
      <c r="M244" s="23" t="n">
        <v>43831</v>
      </c>
      <c r="N244" s="23" t="n">
        <v>44196</v>
      </c>
      <c r="O244" s="24" t="s">
        <v>98</v>
      </c>
      <c r="P244" s="24" t="s">
        <v>98</v>
      </c>
      <c r="Q244" s="22" t="s">
        <v>99</v>
      </c>
      <c r="R244" s="24" t="s">
        <v>98</v>
      </c>
      <c r="S244" s="24" t="s">
        <v>98</v>
      </c>
      <c r="T244" s="24" t="s">
        <v>98</v>
      </c>
      <c r="U244" s="24" t="s">
        <v>98</v>
      </c>
      <c r="V244" s="24" t="s">
        <v>98</v>
      </c>
      <c r="W244" s="24" t="s">
        <v>98</v>
      </c>
      <c r="X244" s="24" t="s">
        <v>98</v>
      </c>
      <c r="Y244" s="22" t="n">
        <v>500000</v>
      </c>
      <c r="Z244" s="23" t="n">
        <f aca="false">DATE(YEAR(M244)+1,MONTH(M244),DAY(M244))</f>
        <v>44197</v>
      </c>
      <c r="AA244" s="25" t="n">
        <f aca="false">IF(N244&lt;=Z244, VLOOKUP(DATEDIF(M244,N244,"m"),Parameters!$L$2:$M$6,2,1), 0)</f>
        <v>1</v>
      </c>
      <c r="AB244" s="0" t="n">
        <f aca="false">IF(D244="Trong nước", DATEDIF(DATE(YEAR(K244),MONTH(K244),1),DATE(YEAR(L244),MONTH(L244),1),"m"), DATEDIF(DATE(J244,1,1),DATE(YEAR(L244),MONTH(L244),1),"m"))</f>
        <v>0</v>
      </c>
      <c r="AC244" s="0" t="str">
        <f aca="false">VLOOKUP(AB244,Parameters!$A$2:$B$6,2,1)</f>
        <v>&lt;6</v>
      </c>
      <c r="AD244" s="26" t="n">
        <v>1</v>
      </c>
      <c r="AE244" s="27" t="n">
        <f aca="false">IF(G244&lt;=$AE$2,INDEX('Bieu phi VCX'!$D$8:$H$33,MATCH(C244,'Bieu phi VCX'!$A$8:$A$33,0),MATCH(AC244,'Bieu phi VCX'!$D$7:$H$7,)),INDEX('Bieu phi VCX'!$I$8:$M$33,MATCH(C244,'Bieu phi VCX'!$A$8:$A$33,0),MATCH(AC244,'Bieu phi VCX'!$I$7:$M$7,)))</f>
        <v>0.025</v>
      </c>
      <c r="AF244" s="27" t="n">
        <f aca="false">IF(O244="Y",$AF$2,0)</f>
        <v>0</v>
      </c>
      <c r="AG244" s="27" t="n">
        <f aca="false">IF(P244="Y", INDEX('Bieu phi VCX'!$P$8:$T$31,MATCH(C244,'Bieu phi VCX'!$A$8:$A$33,0),MATCH(AC244,'Bieu phi VCX'!$P$7:$T$7,0)), 0)</f>
        <v>0</v>
      </c>
      <c r="AH244" s="22" t="n">
        <f aca="false">VLOOKUP(Q244,Parameters!$F$2:$G$5,2,0)</f>
        <v>0</v>
      </c>
      <c r="AI244" s="27" t="n">
        <f aca="false">IF(R244="Y", INDEX('Bieu phi VCX'!$V$8:$Z$31,MATCH(C244,'Bieu phi VCX'!$A$8:$A$33,0),MATCH(AC244,'Bieu phi VCX'!$V$7:$Z$7,0)),0)</f>
        <v>0</v>
      </c>
      <c r="AJ244" s="27" t="n">
        <f aca="false">IF(S244="Y",INDEX('Bieu phi VCX'!$AG$8:$AI$31,MATCH(C244,'Bieu phi VCX'!$A$8:$A$33,0),MATCH(VLOOKUP(I244,Parameters!$I$2:$J$4,2),'Bieu phi VCX'!$AG$7:$AI$7,0))-AE244, 0)</f>
        <v>0</v>
      </c>
      <c r="AK244" s="0" t="n">
        <f aca="false">IF(T244="Y",$AK$2,1)</f>
        <v>1</v>
      </c>
      <c r="AL244" s="27" t="n">
        <f aca="false">IF(U244="Y", INDEX('Bieu phi VCX'!$AB$8:$AB$33,MATCH(C244,'Bieu phi VCX'!$A$8:$A$33,0),0),0)</f>
        <v>0</v>
      </c>
      <c r="AM244" s="27" t="n">
        <f aca="false">IF(V244="Y",IF(AB244&lt;120,IF(OR(C244='Bieu phi VCX'!$A$24,C244='Bieu phi VCX'!$A$25,C244='Bieu phi VCX'!$A$27),0.2%,IF(OR(AND(OR(E244="SEDAN",E244="HATCHBACK"),G244&gt;$AM$2),AND(OR(E244="SEDAN",E244="HATCHBACK"),F244="GERMANY")),INDEX('Bieu phi VCX'!$AC$8:$AC$33,MATCH(C244,'Bieu phi VCX'!$A$8:$A$33,0),0),INDEX('Bieu phi VCX'!$AD$8:$AD$33,MATCH(C244,'Bieu phi VCX'!$A$8:$A$33,0),0))),"NA"),0)</f>
        <v>0</v>
      </c>
      <c r="AN244" s="28" t="n">
        <f aca="false">IF(X244="Y",$AN$2,0)</f>
        <v>0</v>
      </c>
      <c r="AO244" s="29" t="n">
        <f aca="false">IF(W244="Y",IF(N244-M244&gt;$AO$2,1.5%*15/365,1.5%*(N244-M244)/365),0)</f>
        <v>0</v>
      </c>
      <c r="AP244" s="30" t="n">
        <f aca="false">IF(N244&lt;=Z244,VLOOKUP(DATEDIF(M244,N244,"m"),Parameters!$L$2:$M$6,2,1),(DATEDIF(M244,N244,"m")+1)/12)</f>
        <v>1</v>
      </c>
      <c r="AQ244" s="31" t="n">
        <f aca="false">(AK244*(SUM(AE244,AF244,AG244,AI244,AJ244,AL244,AM244,AN244)*H244+AH244)+AO244*H244)*AP244</f>
        <v>2500000</v>
      </c>
    </row>
    <row r="245" customFormat="false" ht="15" hidden="false" customHeight="false" outlineLevel="0" collapsed="false">
      <c r="A245" s="20"/>
      <c r="B245" s="20" t="s">
        <v>100</v>
      </c>
      <c r="C245" s="21" t="s">
        <v>128</v>
      </c>
      <c r="D245" s="21" t="s">
        <v>95</v>
      </c>
      <c r="E245" s="21" t="s">
        <v>122</v>
      </c>
      <c r="F245" s="21" t="s">
        <v>97</v>
      </c>
      <c r="G245" s="22" t="n">
        <v>390000000</v>
      </c>
      <c r="H245" s="22" t="n">
        <v>100000000</v>
      </c>
      <c r="I245" s="22" t="n">
        <v>0</v>
      </c>
      <c r="J245" s="0" t="n">
        <v>2017</v>
      </c>
      <c r="K245" s="23" t="n">
        <v>42736</v>
      </c>
      <c r="L245" s="23" t="n">
        <v>43831</v>
      </c>
      <c r="M245" s="23" t="n">
        <v>43831</v>
      </c>
      <c r="N245" s="23" t="n">
        <v>44196</v>
      </c>
      <c r="O245" s="24" t="s">
        <v>98</v>
      </c>
      <c r="P245" s="24" t="s">
        <v>98</v>
      </c>
      <c r="Q245" s="22" t="s">
        <v>99</v>
      </c>
      <c r="R245" s="24" t="s">
        <v>98</v>
      </c>
      <c r="S245" s="24" t="s">
        <v>98</v>
      </c>
      <c r="T245" s="24" t="s">
        <v>98</v>
      </c>
      <c r="U245" s="24" t="s">
        <v>98</v>
      </c>
      <c r="V245" s="24" t="s">
        <v>98</v>
      </c>
      <c r="W245" s="24" t="s">
        <v>98</v>
      </c>
      <c r="X245" s="24" t="s">
        <v>98</v>
      </c>
      <c r="Y245" s="22" t="n">
        <v>500000</v>
      </c>
      <c r="Z245" s="23" t="n">
        <f aca="false">DATE(YEAR(M245)+1,MONTH(M245),DAY(M245))</f>
        <v>44197</v>
      </c>
      <c r="AA245" s="25" t="n">
        <f aca="false">IF(N245&lt;=Z245, VLOOKUP(DATEDIF(M245,N245,"m"),Parameters!$L$2:$M$6,2,1), 0)</f>
        <v>1</v>
      </c>
      <c r="AB245" s="0" t="n">
        <f aca="false">IF(D245="Trong nước", DATEDIF(DATE(YEAR(K245),MONTH(K245),1),DATE(YEAR(L245),MONTH(L245),1),"m"), DATEDIF(DATE(J245,1,1),DATE(YEAR(L245),MONTH(L245),1),"m"))</f>
        <v>36</v>
      </c>
      <c r="AC245" s="0" t="str">
        <f aca="false">VLOOKUP(AB245,Parameters!$A$2:$B$6,2,1)</f>
        <v>36-72</v>
      </c>
      <c r="AD245" s="26" t="n">
        <v>1</v>
      </c>
      <c r="AE245" s="27" t="n">
        <f aca="false">IF(G245&lt;=$AE$2,INDEX('Bieu phi VCX'!$D$8:$H$33,MATCH(C245,'Bieu phi VCX'!$A$8:$A$33,0),MATCH(AC245,'Bieu phi VCX'!$D$7:$H$7,)),INDEX('Bieu phi VCX'!$I$8:$M$33,MATCH(C245,'Bieu phi VCX'!$A$8:$A$33,0),MATCH(AC245,'Bieu phi VCX'!$I$7:$M$7,)))</f>
        <v>0.028</v>
      </c>
      <c r="AF245" s="27" t="n">
        <f aca="false">IF(O245="Y",$AF$2,0)</f>
        <v>0</v>
      </c>
      <c r="AG245" s="27" t="n">
        <f aca="false">IF(P245="Y", INDEX('Bieu phi VCX'!$P$8:$T$31,MATCH(C245,'Bieu phi VCX'!$A$8:$A$33,0),MATCH(AC245,'Bieu phi VCX'!$P$7:$T$7,0)), 0)</f>
        <v>0</v>
      </c>
      <c r="AH245" s="22" t="n">
        <f aca="false">VLOOKUP(Q245,Parameters!$F$2:$G$5,2,0)</f>
        <v>0</v>
      </c>
      <c r="AI245" s="27" t="n">
        <f aca="false">IF(R245="Y", INDEX('Bieu phi VCX'!$V$8:$Z$31,MATCH(C245,'Bieu phi VCX'!$A$8:$A$33,0),MATCH(AC245,'Bieu phi VCX'!$V$7:$Z$7,0)),0)</f>
        <v>0</v>
      </c>
      <c r="AJ245" s="27" t="n">
        <f aca="false">IF(S245="Y",INDEX('Bieu phi VCX'!$AG$8:$AI$31,MATCH(C245,'Bieu phi VCX'!$A$8:$A$33,0),MATCH(VLOOKUP(I245,Parameters!$I$2:$J$4,2),'Bieu phi VCX'!$AG$7:$AI$7,0))-AE245, 0)</f>
        <v>0</v>
      </c>
      <c r="AK245" s="0" t="n">
        <f aca="false">IF(T245="Y",$AK$2,1)</f>
        <v>1</v>
      </c>
      <c r="AL245" s="27" t="n">
        <f aca="false">IF(U245="Y", INDEX('Bieu phi VCX'!$AB$8:$AB$33,MATCH(C245,'Bieu phi VCX'!$A$8:$A$33,0),0),0)</f>
        <v>0</v>
      </c>
      <c r="AM245" s="27" t="n">
        <f aca="false">IF(V245="Y",IF(AB245&lt;120,IF(OR(C245='Bieu phi VCX'!$A$24,C245='Bieu phi VCX'!$A$25,C245='Bieu phi VCX'!$A$27),0.2%,IF(OR(AND(OR(E245="SEDAN",E245="HATCHBACK"),G245&gt;$AM$2),AND(OR(E245="SEDAN",E245="HATCHBACK"),F245="GERMANY")),INDEX('Bieu phi VCX'!$AC$8:$AC$33,MATCH(C245,'Bieu phi VCX'!$A$8:$A$33,0),0),INDEX('Bieu phi VCX'!$AD$8:$AD$33,MATCH(C245,'Bieu phi VCX'!$A$8:$A$33,0),0))),"NA"),0)</f>
        <v>0</v>
      </c>
      <c r="AN245" s="28" t="n">
        <f aca="false">IF(X245="Y",$AN$2,0)</f>
        <v>0</v>
      </c>
      <c r="AO245" s="29" t="n">
        <f aca="false">IF(W245="Y",IF(N245-M245&gt;$AO$2,1.5%*15/365,1.5%*(N245-M245)/365),0)</f>
        <v>0</v>
      </c>
      <c r="AP245" s="30" t="n">
        <f aca="false">IF(N245&lt;=Z245,VLOOKUP(DATEDIF(M245,N245,"m"),Parameters!$L$2:$M$6,2,1),(DATEDIF(M245,N245,"m")+1)/12)</f>
        <v>1</v>
      </c>
      <c r="AQ245" s="31" t="n">
        <f aca="false">(AK245*(SUM(AE245,AF245,AG245,AI245,AJ245,AL245,AM245,AN245)*H245+AH245)+AO245*H245)*AP245</f>
        <v>2800000</v>
      </c>
    </row>
    <row r="246" customFormat="false" ht="15" hidden="false" customHeight="false" outlineLevel="0" collapsed="false">
      <c r="A246" s="20"/>
      <c r="B246" s="20" t="s">
        <v>101</v>
      </c>
      <c r="C246" s="21" t="s">
        <v>128</v>
      </c>
      <c r="D246" s="21" t="s">
        <v>95</v>
      </c>
      <c r="E246" s="21" t="s">
        <v>122</v>
      </c>
      <c r="F246" s="21" t="s">
        <v>97</v>
      </c>
      <c r="G246" s="22" t="n">
        <v>390000000</v>
      </c>
      <c r="H246" s="22" t="n">
        <v>100000000</v>
      </c>
      <c r="I246" s="22" t="n">
        <v>0</v>
      </c>
      <c r="J246" s="0" t="n">
        <v>2014</v>
      </c>
      <c r="K246" s="23" t="n">
        <v>41640</v>
      </c>
      <c r="L246" s="23" t="n">
        <v>43831</v>
      </c>
      <c r="M246" s="23" t="n">
        <v>43831</v>
      </c>
      <c r="N246" s="23" t="n">
        <v>44196</v>
      </c>
      <c r="O246" s="24" t="s">
        <v>98</v>
      </c>
      <c r="P246" s="24" t="s">
        <v>98</v>
      </c>
      <c r="Q246" s="22" t="s">
        <v>99</v>
      </c>
      <c r="R246" s="24" t="s">
        <v>98</v>
      </c>
      <c r="S246" s="24" t="s">
        <v>98</v>
      </c>
      <c r="T246" s="24" t="s">
        <v>98</v>
      </c>
      <c r="U246" s="24" t="s">
        <v>98</v>
      </c>
      <c r="V246" s="24" t="s">
        <v>98</v>
      </c>
      <c r="W246" s="24" t="s">
        <v>98</v>
      </c>
      <c r="X246" s="24" t="s">
        <v>98</v>
      </c>
      <c r="Y246" s="22" t="n">
        <v>500000</v>
      </c>
      <c r="Z246" s="23" t="n">
        <f aca="false">DATE(YEAR(M246)+1,MONTH(M246),DAY(M246))</f>
        <v>44197</v>
      </c>
      <c r="AA246" s="25" t="n">
        <f aca="false">IF(N246&lt;=Z246, VLOOKUP(DATEDIF(M246,N246,"m"),Parameters!$L$2:$M$6,2,1), 0)</f>
        <v>1</v>
      </c>
      <c r="AB246" s="0" t="n">
        <f aca="false">IF(D246="Trong nước", DATEDIF(DATE(YEAR(K246),MONTH(K246),1),DATE(YEAR(L246),MONTH(L246),1),"m"), DATEDIF(DATE(J246,1,1),DATE(YEAR(L246),MONTH(L246),1),"m"))</f>
        <v>72</v>
      </c>
      <c r="AC246" s="0" t="str">
        <f aca="false">VLOOKUP(AB246,Parameters!$A$2:$B$6,2,1)</f>
        <v>72-120</v>
      </c>
      <c r="AD246" s="26" t="n">
        <v>1</v>
      </c>
      <c r="AE246" s="27" t="n">
        <f aca="false">IF(G246&lt;=$AE$2,INDEX('Bieu phi VCX'!$D$8:$H$33,MATCH(C246,'Bieu phi VCX'!$A$8:$A$33,0),MATCH(AC246,'Bieu phi VCX'!$D$7:$H$7,)),INDEX('Bieu phi VCX'!$I$8:$M$33,MATCH(C246,'Bieu phi VCX'!$A$8:$A$33,0),MATCH(AC246,'Bieu phi VCX'!$I$7:$M$7,)))</f>
        <v>0.045</v>
      </c>
      <c r="AF246" s="27" t="n">
        <f aca="false">IF(O246="Y",$AF$2,0)</f>
        <v>0</v>
      </c>
      <c r="AG246" s="27" t="n">
        <f aca="false">IF(P246="Y", INDEX('Bieu phi VCX'!$P$8:$T$31,MATCH(C246,'Bieu phi VCX'!$A$8:$A$33,0),MATCH(AC246,'Bieu phi VCX'!$P$7:$T$7,0)), 0)</f>
        <v>0</v>
      </c>
      <c r="AH246" s="22" t="n">
        <f aca="false">VLOOKUP(Q246,Parameters!$F$2:$G$5,2,0)</f>
        <v>0</v>
      </c>
      <c r="AI246" s="27" t="n">
        <f aca="false">IF(R246="Y", INDEX('Bieu phi VCX'!$V$8:$Z$31,MATCH(C246,'Bieu phi VCX'!$A$8:$A$33,0),MATCH(AC246,'Bieu phi VCX'!$V$7:$Z$7,0)),0)</f>
        <v>0</v>
      </c>
      <c r="AJ246" s="27" t="n">
        <f aca="false">IF(S246="Y",INDEX('Bieu phi VCX'!$AG$8:$AI$31,MATCH(C246,'Bieu phi VCX'!$A$8:$A$33,0),MATCH(VLOOKUP(I246,Parameters!$I$2:$J$4,2),'Bieu phi VCX'!$AG$7:$AI$7,0))-AE246, 0)</f>
        <v>0</v>
      </c>
      <c r="AK246" s="0" t="n">
        <f aca="false">IF(T246="Y",$AK$2,1)</f>
        <v>1</v>
      </c>
      <c r="AL246" s="27" t="n">
        <f aca="false">IF(U246="Y", INDEX('Bieu phi VCX'!$AB$8:$AB$33,MATCH(C246,'Bieu phi VCX'!$A$8:$A$33,0),0),0)</f>
        <v>0</v>
      </c>
      <c r="AM246" s="27" t="n">
        <f aca="false">IF(V246="Y",IF(AB246&lt;120,IF(OR(C246='Bieu phi VCX'!$A$24,C246='Bieu phi VCX'!$A$25,C246='Bieu phi VCX'!$A$27),0.2%,IF(OR(AND(OR(E246="SEDAN",E246="HATCHBACK"),G246&gt;$AM$2),AND(OR(E246="SEDAN",E246="HATCHBACK"),F246="GERMANY")),INDEX('Bieu phi VCX'!$AC$8:$AC$33,MATCH(C246,'Bieu phi VCX'!$A$8:$A$33,0),0),INDEX('Bieu phi VCX'!$AD$8:$AD$33,MATCH(C246,'Bieu phi VCX'!$A$8:$A$33,0),0))),"NA"),0)</f>
        <v>0</v>
      </c>
      <c r="AN246" s="28" t="n">
        <f aca="false">IF(X246="Y",$AN$2,0)</f>
        <v>0</v>
      </c>
      <c r="AO246" s="29" t="n">
        <f aca="false">IF(W246="Y",IF(N246-M246&gt;$AO$2,1.5%*15/365,1.5%*(N246-M246)/365),0)</f>
        <v>0</v>
      </c>
      <c r="AP246" s="30" t="n">
        <f aca="false">IF(N246&lt;=Z246,VLOOKUP(DATEDIF(M246,N246,"m"),Parameters!$L$2:$M$6,2,1),(DATEDIF(M246,N246,"m")+1)/12)</f>
        <v>1</v>
      </c>
      <c r="AQ246" s="31" t="n">
        <f aca="false">(AK246*(SUM(AE246,AF246,AG246,AI246,AJ246,AL246,AM246,AN246)*H246+AH246)+AO246*H246)*AP246</f>
        <v>4500000</v>
      </c>
    </row>
    <row r="247" customFormat="false" ht="15" hidden="false" customHeight="false" outlineLevel="0" collapsed="false">
      <c r="A247" s="20"/>
      <c r="B247" s="20" t="s">
        <v>102</v>
      </c>
      <c r="C247" s="21" t="s">
        <v>128</v>
      </c>
      <c r="D247" s="21" t="s">
        <v>95</v>
      </c>
      <c r="E247" s="21" t="s">
        <v>122</v>
      </c>
      <c r="F247" s="21" t="s">
        <v>97</v>
      </c>
      <c r="G247" s="22" t="n">
        <v>390000000</v>
      </c>
      <c r="H247" s="22" t="n">
        <v>100000000</v>
      </c>
      <c r="I247" s="22" t="n">
        <v>0</v>
      </c>
      <c r="J247" s="0" t="n">
        <v>2010</v>
      </c>
      <c r="K247" s="23" t="n">
        <v>40179</v>
      </c>
      <c r="L247" s="23" t="n">
        <v>43831</v>
      </c>
      <c r="M247" s="23" t="n">
        <v>43831</v>
      </c>
      <c r="N247" s="23" t="n">
        <v>44196</v>
      </c>
      <c r="O247" s="24" t="s">
        <v>98</v>
      </c>
      <c r="P247" s="24" t="s">
        <v>98</v>
      </c>
      <c r="Q247" s="22" t="s">
        <v>99</v>
      </c>
      <c r="R247" s="24" t="s">
        <v>98</v>
      </c>
      <c r="S247" s="24" t="s">
        <v>98</v>
      </c>
      <c r="T247" s="24" t="s">
        <v>98</v>
      </c>
      <c r="U247" s="24" t="s">
        <v>98</v>
      </c>
      <c r="V247" s="24" t="s">
        <v>98</v>
      </c>
      <c r="W247" s="24" t="s">
        <v>98</v>
      </c>
      <c r="X247" s="24" t="s">
        <v>98</v>
      </c>
      <c r="Y247" s="22" t="n">
        <v>500000</v>
      </c>
      <c r="Z247" s="23" t="n">
        <f aca="false">DATE(YEAR(M247)+1,MONTH(M247),DAY(M247))</f>
        <v>44197</v>
      </c>
      <c r="AA247" s="25" t="n">
        <f aca="false">IF(N247&lt;=Z247, VLOOKUP(DATEDIF(M247,N247,"m"),Parameters!$L$2:$M$6,2,1), 0)</f>
        <v>1</v>
      </c>
      <c r="AB247" s="0" t="n">
        <f aca="false">IF(D247="Trong nước", DATEDIF(DATE(YEAR(K247),MONTH(K247),1),DATE(YEAR(L247),MONTH(L247),1),"m"), DATEDIF(DATE(J247,1,1),DATE(YEAR(L247),MONTH(L247),1),"m"))</f>
        <v>120</v>
      </c>
      <c r="AC247" s="0" t="str">
        <f aca="false">VLOOKUP(AB247,Parameters!$A$2:$B$6,2,1)</f>
        <v>&gt;=120</v>
      </c>
      <c r="AD247" s="26" t="n">
        <v>1</v>
      </c>
      <c r="AE247" s="27" t="n">
        <f aca="false">IF(G247&lt;=$AE$2,INDEX('Bieu phi VCX'!$D$8:$H$33,MATCH(C247,'Bieu phi VCX'!$A$8:$A$33,0),MATCH(AC247,'Bieu phi VCX'!$D$7:$H$7,)),INDEX('Bieu phi VCX'!$I$8:$M$33,MATCH(C247,'Bieu phi VCX'!$A$8:$A$33,0),MATCH(AC247,'Bieu phi VCX'!$I$7:$M$7,)))</f>
        <v>0.05</v>
      </c>
      <c r="AF247" s="27" t="n">
        <f aca="false">IF(O247="Y",$AF$2,0)</f>
        <v>0</v>
      </c>
      <c r="AG247" s="27" t="n">
        <f aca="false">IF(P247="Y", INDEX('Bieu phi VCX'!$P$8:$T$31,MATCH(C247,'Bieu phi VCX'!$A$8:$A$33,0),MATCH(AC247,'Bieu phi VCX'!$P$7:$T$7,0)), 0)</f>
        <v>0</v>
      </c>
      <c r="AH247" s="22" t="n">
        <f aca="false">VLOOKUP(Q247,Parameters!$F$2:$G$5,2,0)</f>
        <v>0</v>
      </c>
      <c r="AI247" s="27" t="n">
        <f aca="false">IF(R247="Y", INDEX('Bieu phi VCX'!$V$8:$Z$31,MATCH(C247,'Bieu phi VCX'!$A$8:$A$33,0),MATCH(AC247,'Bieu phi VCX'!$V$7:$Z$7,0)),0)</f>
        <v>0</v>
      </c>
      <c r="AJ247" s="27" t="n">
        <f aca="false">IF(S247="Y",INDEX('Bieu phi VCX'!$AG$8:$AI$31,MATCH(C247,'Bieu phi VCX'!$A$8:$A$33,0),MATCH(VLOOKUP(I247,Parameters!$I$2:$J$4,2),'Bieu phi VCX'!$AG$7:$AI$7,0))-AE247, 0)</f>
        <v>0</v>
      </c>
      <c r="AK247" s="0" t="n">
        <f aca="false">IF(T247="Y",$AK$2,1)</f>
        <v>1</v>
      </c>
      <c r="AL247" s="27" t="n">
        <f aca="false">IF(U247="Y", INDEX('Bieu phi VCX'!$AB$8:$AB$33,MATCH(C247,'Bieu phi VCX'!$A$8:$A$33,0),0),0)</f>
        <v>0</v>
      </c>
      <c r="AM247" s="27" t="n">
        <f aca="false">IF(V247="Y",IF(AB247&lt;120,IF(OR(C247='Bieu phi VCX'!$A$24,C247='Bieu phi VCX'!$A$25,C247='Bieu phi VCX'!$A$27),0.2%,IF(OR(AND(OR(E247="SEDAN",E247="HATCHBACK"),G247&gt;$AM$2),AND(OR(E247="SEDAN",E247="HATCHBACK"),F247="GERMANY")),INDEX('Bieu phi VCX'!$AC$8:$AC$33,MATCH(C247,'Bieu phi VCX'!$A$8:$A$33,0),0),INDEX('Bieu phi VCX'!$AD$8:$AD$33,MATCH(C247,'Bieu phi VCX'!$A$8:$A$33,0),0))),"NA"),0)</f>
        <v>0</v>
      </c>
      <c r="AN247" s="28" t="n">
        <f aca="false">IF(X247="Y",$AN$2,0)</f>
        <v>0</v>
      </c>
      <c r="AO247" s="29" t="n">
        <f aca="false">IF(W247="Y",IF(N247-M247&gt;$AO$2,1.5%*15/365,1.5%*(N247-M247)/365),0)</f>
        <v>0</v>
      </c>
      <c r="AP247" s="30" t="n">
        <f aca="false">IF(N247&lt;=Z247,VLOOKUP(DATEDIF(M247,N247,"m"),Parameters!$L$2:$M$6,2,1),(DATEDIF(M247,N247,"m")+1)/12)</f>
        <v>1</v>
      </c>
      <c r="AQ247" s="31" t="n">
        <f aca="false">(AK247*(SUM(AE247,AF247,AG247,AI247,AJ247,AL247,AM247,AN247)*H247+AH247)+AO247*H247)*AP247</f>
        <v>5000000</v>
      </c>
    </row>
    <row r="248" customFormat="false" ht="15" hidden="false" customHeight="false" outlineLevel="0" collapsed="false">
      <c r="A248" s="20" t="s">
        <v>103</v>
      </c>
      <c r="B248" s="20" t="s">
        <v>93</v>
      </c>
      <c r="C248" s="21" t="s">
        <v>128</v>
      </c>
      <c r="D248" s="21" t="s">
        <v>95</v>
      </c>
      <c r="E248" s="21" t="s">
        <v>122</v>
      </c>
      <c r="F248" s="21" t="s">
        <v>97</v>
      </c>
      <c r="G248" s="22" t="n">
        <v>400000000</v>
      </c>
      <c r="H248" s="22" t="n">
        <v>400000000</v>
      </c>
      <c r="I248" s="22" t="n">
        <v>0</v>
      </c>
      <c r="J248" s="0" t="n">
        <v>2020</v>
      </c>
      <c r="K248" s="23" t="n">
        <v>43831</v>
      </c>
      <c r="L248" s="23" t="n">
        <v>43831</v>
      </c>
      <c r="M248" s="23" t="n">
        <v>43831</v>
      </c>
      <c r="N248" s="23" t="n">
        <v>44196</v>
      </c>
      <c r="O248" s="24" t="s">
        <v>98</v>
      </c>
      <c r="P248" s="24" t="s">
        <v>98</v>
      </c>
      <c r="Q248" s="22" t="s">
        <v>99</v>
      </c>
      <c r="R248" s="24" t="s">
        <v>98</v>
      </c>
      <c r="S248" s="24" t="s">
        <v>98</v>
      </c>
      <c r="T248" s="24" t="s">
        <v>98</v>
      </c>
      <c r="U248" s="24" t="s">
        <v>98</v>
      </c>
      <c r="V248" s="24" t="s">
        <v>98</v>
      </c>
      <c r="W248" s="24" t="s">
        <v>98</v>
      </c>
      <c r="X248" s="24" t="s">
        <v>98</v>
      </c>
      <c r="Y248" s="22" t="n">
        <v>500000</v>
      </c>
      <c r="Z248" s="23" t="n">
        <f aca="false">DATE(YEAR(M248)+1,MONTH(M248),DAY(M248))</f>
        <v>44197</v>
      </c>
      <c r="AA248" s="25" t="n">
        <f aca="false">IF(N248&lt;=Z248, VLOOKUP(DATEDIF(M248,N248,"m"),Parameters!$L$2:$M$6,2,1), 0)</f>
        <v>1</v>
      </c>
      <c r="AB248" s="0" t="n">
        <f aca="false">IF(D248="Trong nước", DATEDIF(DATE(YEAR(K248),MONTH(K248),1),DATE(YEAR(L248),MONTH(L248),1),"m"), DATEDIF(DATE(J248,1,1),DATE(YEAR(L248),MONTH(L248),1),"m"))</f>
        <v>0</v>
      </c>
      <c r="AC248" s="0" t="str">
        <f aca="false">VLOOKUP(AB248,Parameters!$A$2:$B$6,2,1)</f>
        <v>&lt;6</v>
      </c>
      <c r="AD248" s="26" t="n">
        <v>1</v>
      </c>
      <c r="AE248" s="27" t="n">
        <f aca="false">IF(G248&lt;=$AE$2,INDEX('Bieu phi VCX'!$D$8:$H$33,MATCH(C248,'Bieu phi VCX'!$A$8:$A$33,0),MATCH(AC248,'Bieu phi VCX'!$D$7:$H$7,)),INDEX('Bieu phi VCX'!$I$8:$M$33,MATCH(C248,'Bieu phi VCX'!$A$8:$A$33,0),MATCH(AC248,'Bieu phi VCX'!$I$7:$M$7,)))</f>
        <v>0.025</v>
      </c>
      <c r="AF248" s="27" t="n">
        <f aca="false">IF(O248="Y",$AF$2,0)</f>
        <v>0</v>
      </c>
      <c r="AG248" s="27" t="n">
        <f aca="false">IF(P248="Y", INDEX('Bieu phi VCX'!$P$8:$T$31,MATCH(C248,'Bieu phi VCX'!$A$8:$A$33,0),MATCH(AC248,'Bieu phi VCX'!$P$7:$T$7,0)), 0)</f>
        <v>0</v>
      </c>
      <c r="AH248" s="22" t="n">
        <f aca="false">VLOOKUP(Q248,Parameters!$F$2:$G$5,2,0)</f>
        <v>0</v>
      </c>
      <c r="AI248" s="27" t="n">
        <f aca="false">IF(R248="Y", INDEX('Bieu phi VCX'!$V$8:$Z$31,MATCH(C248,'Bieu phi VCX'!$A$8:$A$33,0),MATCH(AC248,'Bieu phi VCX'!$V$7:$Z$7,0)),0)</f>
        <v>0</v>
      </c>
      <c r="AJ248" s="27" t="n">
        <f aca="false">IF(S248="Y",INDEX('Bieu phi VCX'!$AG$8:$AI$31,MATCH(C248,'Bieu phi VCX'!$A$8:$A$33,0),MATCH(VLOOKUP(I248,Parameters!$I$2:$J$4,2),'Bieu phi VCX'!$AG$7:$AI$7,0))-AE248, 0)</f>
        <v>0</v>
      </c>
      <c r="AK248" s="0" t="n">
        <f aca="false">IF(T248="Y",$AK$2,1)</f>
        <v>1</v>
      </c>
      <c r="AL248" s="27" t="n">
        <f aca="false">IF(U248="Y", INDEX('Bieu phi VCX'!$AB$8:$AB$33,MATCH(C248,'Bieu phi VCX'!$A$8:$A$33,0),0),0)</f>
        <v>0</v>
      </c>
      <c r="AM248" s="27" t="n">
        <f aca="false">IF(V248="Y",IF(AB248&lt;120,IF(OR(C248='Bieu phi VCX'!$A$24,C248='Bieu phi VCX'!$A$25,C248='Bieu phi VCX'!$A$27),0.2%,IF(OR(AND(OR(E248="SEDAN",E248="HATCHBACK"),G248&gt;$AM$2),AND(OR(E248="SEDAN",E248="HATCHBACK"),F248="GERMANY")),INDEX('Bieu phi VCX'!$AC$8:$AC$33,MATCH(C248,'Bieu phi VCX'!$A$8:$A$33,0),0),INDEX('Bieu phi VCX'!$AD$8:$AD$33,MATCH(C248,'Bieu phi VCX'!$A$8:$A$33,0),0))),"NA"),0)</f>
        <v>0</v>
      </c>
      <c r="AN248" s="28" t="n">
        <f aca="false">IF(X248="Y",$AN$2,0)</f>
        <v>0</v>
      </c>
      <c r="AO248" s="29" t="n">
        <f aca="false">IF(W248="Y",IF(N248-M248&gt;$AO$2,1.5%*15/365,1.5%*(N248-M248)/365),0)</f>
        <v>0</v>
      </c>
      <c r="AP248" s="30" t="n">
        <f aca="false">IF(N248&lt;=Z248,VLOOKUP(DATEDIF(M248,N248,"m"),Parameters!$L$2:$M$6,2,1),(DATEDIF(M248,N248,"m")+1)/12)</f>
        <v>1</v>
      </c>
      <c r="AQ248" s="31" t="n">
        <f aca="false">(AK248*(SUM(AE248,AF248,AG248,AI248,AJ248,AL248,AM248,AN248)*H248+AH248)+AO248*H248)*AP248</f>
        <v>10000000</v>
      </c>
    </row>
    <row r="249" customFormat="false" ht="15" hidden="false" customHeight="false" outlineLevel="0" collapsed="false">
      <c r="A249" s="20"/>
      <c r="B249" s="20" t="s">
        <v>100</v>
      </c>
      <c r="C249" s="21" t="s">
        <v>128</v>
      </c>
      <c r="D249" s="21" t="s">
        <v>95</v>
      </c>
      <c r="E249" s="21" t="s">
        <v>122</v>
      </c>
      <c r="F249" s="21" t="s">
        <v>97</v>
      </c>
      <c r="G249" s="22" t="n">
        <v>400000000</v>
      </c>
      <c r="H249" s="22" t="n">
        <v>400000000</v>
      </c>
      <c r="I249" s="22" t="n">
        <v>0</v>
      </c>
      <c r="J249" s="0" t="n">
        <v>2017</v>
      </c>
      <c r="K249" s="23" t="n">
        <v>42736</v>
      </c>
      <c r="L249" s="23" t="n">
        <v>43831</v>
      </c>
      <c r="M249" s="23" t="n">
        <v>43831</v>
      </c>
      <c r="N249" s="23" t="n">
        <v>44196</v>
      </c>
      <c r="O249" s="24" t="s">
        <v>98</v>
      </c>
      <c r="P249" s="24" t="s">
        <v>98</v>
      </c>
      <c r="Q249" s="22" t="s">
        <v>99</v>
      </c>
      <c r="R249" s="24" t="s">
        <v>98</v>
      </c>
      <c r="S249" s="24" t="s">
        <v>98</v>
      </c>
      <c r="T249" s="24" t="s">
        <v>98</v>
      </c>
      <c r="U249" s="24" t="s">
        <v>98</v>
      </c>
      <c r="V249" s="24" t="s">
        <v>98</v>
      </c>
      <c r="W249" s="24" t="s">
        <v>98</v>
      </c>
      <c r="X249" s="24" t="s">
        <v>98</v>
      </c>
      <c r="Y249" s="22" t="n">
        <v>500000</v>
      </c>
      <c r="Z249" s="23" t="n">
        <f aca="false">DATE(YEAR(M249)+1,MONTH(M249),DAY(M249))</f>
        <v>44197</v>
      </c>
      <c r="AA249" s="25" t="n">
        <f aca="false">IF(N249&lt;=Z249, VLOOKUP(DATEDIF(M249,N249,"m"),Parameters!$L$2:$M$6,2,1), 0)</f>
        <v>1</v>
      </c>
      <c r="AB249" s="0" t="n">
        <f aca="false">IF(D249="Trong nước", DATEDIF(DATE(YEAR(K249),MONTH(K249),1),DATE(YEAR(L249),MONTH(L249),1),"m"), DATEDIF(DATE(J249,1,1),DATE(YEAR(L249),MONTH(L249),1),"m"))</f>
        <v>36</v>
      </c>
      <c r="AC249" s="0" t="str">
        <f aca="false">VLOOKUP(AB249,Parameters!$A$2:$B$6,2,1)</f>
        <v>36-72</v>
      </c>
      <c r="AD249" s="26" t="n">
        <v>1</v>
      </c>
      <c r="AE249" s="27" t="n">
        <f aca="false">IF(G249&lt;=$AE$2,INDEX('Bieu phi VCX'!$D$8:$H$33,MATCH(C249,'Bieu phi VCX'!$A$8:$A$33,0),MATCH(AC249,'Bieu phi VCX'!$D$7:$H$7,)),INDEX('Bieu phi VCX'!$I$8:$M$33,MATCH(C249,'Bieu phi VCX'!$A$8:$A$33,0),MATCH(AC249,'Bieu phi VCX'!$I$7:$M$7,)))</f>
        <v>0.028</v>
      </c>
      <c r="AF249" s="27" t="n">
        <f aca="false">IF(O249="Y",$AF$2,0)</f>
        <v>0</v>
      </c>
      <c r="AG249" s="27" t="n">
        <f aca="false">IF(P249="Y", INDEX('Bieu phi VCX'!$P$8:$T$31,MATCH(C249,'Bieu phi VCX'!$A$8:$A$33,0),MATCH(AC249,'Bieu phi VCX'!$P$7:$T$7,0)), 0)</f>
        <v>0</v>
      </c>
      <c r="AH249" s="22" t="n">
        <f aca="false">VLOOKUP(Q249,Parameters!$F$2:$G$5,2,0)</f>
        <v>0</v>
      </c>
      <c r="AI249" s="27" t="n">
        <f aca="false">IF(R249="Y", INDEX('Bieu phi VCX'!$V$8:$Z$31,MATCH(C249,'Bieu phi VCX'!$A$8:$A$33,0),MATCH(AC249,'Bieu phi VCX'!$V$7:$Z$7,0)),0)</f>
        <v>0</v>
      </c>
      <c r="AJ249" s="27" t="n">
        <f aca="false">IF(S249="Y",INDEX('Bieu phi VCX'!$AG$8:$AI$31,MATCH(C249,'Bieu phi VCX'!$A$8:$A$33,0),MATCH(VLOOKUP(I249,Parameters!$I$2:$J$4,2),'Bieu phi VCX'!$AG$7:$AI$7,0))-AE249, 0)</f>
        <v>0</v>
      </c>
      <c r="AK249" s="0" t="n">
        <f aca="false">IF(T249="Y",$AK$2,1)</f>
        <v>1</v>
      </c>
      <c r="AL249" s="27" t="n">
        <f aca="false">IF(U249="Y", INDEX('Bieu phi VCX'!$AB$8:$AB$33,MATCH(C249,'Bieu phi VCX'!$A$8:$A$33,0),0),0)</f>
        <v>0</v>
      </c>
      <c r="AM249" s="27" t="n">
        <f aca="false">IF(V249="Y",IF(AB249&lt;120,IF(OR(C249='Bieu phi VCX'!$A$24,C249='Bieu phi VCX'!$A$25,C249='Bieu phi VCX'!$A$27),0.2%,IF(OR(AND(OR(E249="SEDAN",E249="HATCHBACK"),G249&gt;$AM$2),AND(OR(E249="SEDAN",E249="HATCHBACK"),F249="GERMANY")),INDEX('Bieu phi VCX'!$AC$8:$AC$33,MATCH(C249,'Bieu phi VCX'!$A$8:$A$33,0),0),INDEX('Bieu phi VCX'!$AD$8:$AD$33,MATCH(C249,'Bieu phi VCX'!$A$8:$A$33,0),0))),"NA"),0)</f>
        <v>0</v>
      </c>
      <c r="AN249" s="28" t="n">
        <f aca="false">IF(X249="Y",$AN$2,0)</f>
        <v>0</v>
      </c>
      <c r="AO249" s="29" t="n">
        <f aca="false">IF(W249="Y",IF(N249-M249&gt;$AO$2,1.5%*15/365,1.5%*(N249-M249)/365),0)</f>
        <v>0</v>
      </c>
      <c r="AP249" s="30" t="n">
        <f aca="false">IF(N249&lt;=Z249,VLOOKUP(DATEDIF(M249,N249,"m"),Parameters!$L$2:$M$6,2,1),(DATEDIF(M249,N249,"m")+1)/12)</f>
        <v>1</v>
      </c>
      <c r="AQ249" s="31" t="n">
        <f aca="false">(AK249*(SUM(AE249,AF249,AG249,AI249,AJ249,AL249,AM249,AN249)*H249+AH249)+AO249*H249)*AP249</f>
        <v>11200000</v>
      </c>
    </row>
    <row r="250" customFormat="false" ht="15" hidden="false" customHeight="false" outlineLevel="0" collapsed="false">
      <c r="A250" s="20"/>
      <c r="B250" s="20" t="s">
        <v>101</v>
      </c>
      <c r="C250" s="21" t="s">
        <v>128</v>
      </c>
      <c r="D250" s="21" t="s">
        <v>95</v>
      </c>
      <c r="E250" s="21" t="s">
        <v>122</v>
      </c>
      <c r="F250" s="21" t="s">
        <v>97</v>
      </c>
      <c r="G250" s="22" t="n">
        <v>400000000</v>
      </c>
      <c r="H250" s="22" t="n">
        <v>400000000</v>
      </c>
      <c r="I250" s="22" t="n">
        <v>0</v>
      </c>
      <c r="J250" s="0" t="n">
        <v>2014</v>
      </c>
      <c r="K250" s="23" t="n">
        <v>41640</v>
      </c>
      <c r="L250" s="23" t="n">
        <v>43831</v>
      </c>
      <c r="M250" s="23" t="n">
        <v>43831</v>
      </c>
      <c r="N250" s="23" t="n">
        <v>44196</v>
      </c>
      <c r="O250" s="24" t="s">
        <v>98</v>
      </c>
      <c r="P250" s="24" t="s">
        <v>98</v>
      </c>
      <c r="Q250" s="22" t="s">
        <v>99</v>
      </c>
      <c r="R250" s="24" t="s">
        <v>98</v>
      </c>
      <c r="S250" s="24" t="s">
        <v>98</v>
      </c>
      <c r="T250" s="24" t="s">
        <v>98</v>
      </c>
      <c r="U250" s="24" t="s">
        <v>98</v>
      </c>
      <c r="V250" s="24" t="s">
        <v>98</v>
      </c>
      <c r="W250" s="24" t="s">
        <v>98</v>
      </c>
      <c r="X250" s="24" t="s">
        <v>98</v>
      </c>
      <c r="Y250" s="22" t="n">
        <v>500000</v>
      </c>
      <c r="Z250" s="23" t="n">
        <f aca="false">DATE(YEAR(M250)+1,MONTH(M250),DAY(M250))</f>
        <v>44197</v>
      </c>
      <c r="AA250" s="25" t="n">
        <f aca="false">IF(N250&lt;=Z250, VLOOKUP(DATEDIF(M250,N250,"m"),Parameters!$L$2:$M$6,2,1), 0)</f>
        <v>1</v>
      </c>
      <c r="AB250" s="0" t="n">
        <f aca="false">IF(D250="Trong nước", DATEDIF(DATE(YEAR(K250),MONTH(K250),1),DATE(YEAR(L250),MONTH(L250),1),"m"), DATEDIF(DATE(J250,1,1),DATE(YEAR(L250),MONTH(L250),1),"m"))</f>
        <v>72</v>
      </c>
      <c r="AC250" s="0" t="str">
        <f aca="false">VLOOKUP(AB250,Parameters!$A$2:$B$6,2,1)</f>
        <v>72-120</v>
      </c>
      <c r="AD250" s="26" t="n">
        <v>1</v>
      </c>
      <c r="AE250" s="27" t="n">
        <f aca="false">IF(G250&lt;=$AE$2,INDEX('Bieu phi VCX'!$D$8:$H$33,MATCH(C250,'Bieu phi VCX'!$A$8:$A$33,0),MATCH(AC250,'Bieu phi VCX'!$D$7:$H$7,)),INDEX('Bieu phi VCX'!$I$8:$M$33,MATCH(C250,'Bieu phi VCX'!$A$8:$A$33,0),MATCH(AC250,'Bieu phi VCX'!$I$7:$M$7,)))</f>
        <v>0.045</v>
      </c>
      <c r="AF250" s="27" t="n">
        <f aca="false">IF(O250="Y",$AF$2,0)</f>
        <v>0</v>
      </c>
      <c r="AG250" s="27" t="n">
        <f aca="false">IF(P250="Y", INDEX('Bieu phi VCX'!$P$8:$T$31,MATCH(C250,'Bieu phi VCX'!$A$8:$A$33,0),MATCH(AC250,'Bieu phi VCX'!$P$7:$T$7,0)), 0)</f>
        <v>0</v>
      </c>
      <c r="AH250" s="22" t="n">
        <f aca="false">VLOOKUP(Q250,Parameters!$F$2:$G$5,2,0)</f>
        <v>0</v>
      </c>
      <c r="AI250" s="27" t="n">
        <f aca="false">IF(R250="Y", INDEX('Bieu phi VCX'!$V$8:$Z$31,MATCH(C250,'Bieu phi VCX'!$A$8:$A$33,0),MATCH(AC250,'Bieu phi VCX'!$V$7:$Z$7,0)),0)</f>
        <v>0</v>
      </c>
      <c r="AJ250" s="27" t="n">
        <f aca="false">IF(S250="Y",INDEX('Bieu phi VCX'!$AG$8:$AI$31,MATCH(C250,'Bieu phi VCX'!$A$8:$A$33,0),MATCH(VLOOKUP(I250,Parameters!$I$2:$J$4,2),'Bieu phi VCX'!$AG$7:$AI$7,0))-AE250, 0)</f>
        <v>0</v>
      </c>
      <c r="AK250" s="0" t="n">
        <f aca="false">IF(T250="Y",$AK$2,1)</f>
        <v>1</v>
      </c>
      <c r="AL250" s="27" t="n">
        <f aca="false">IF(U250="Y", INDEX('Bieu phi VCX'!$AB$8:$AB$33,MATCH(C250,'Bieu phi VCX'!$A$8:$A$33,0),0),0)</f>
        <v>0</v>
      </c>
      <c r="AM250" s="27" t="n">
        <f aca="false">IF(V250="Y",IF(AB250&lt;120,IF(OR(C250='Bieu phi VCX'!$A$24,C250='Bieu phi VCX'!$A$25,C250='Bieu phi VCX'!$A$27),0.2%,IF(OR(AND(OR(E250="SEDAN",E250="HATCHBACK"),G250&gt;$AM$2),AND(OR(E250="SEDAN",E250="HATCHBACK"),F250="GERMANY")),INDEX('Bieu phi VCX'!$AC$8:$AC$33,MATCH(C250,'Bieu phi VCX'!$A$8:$A$33,0),0),INDEX('Bieu phi VCX'!$AD$8:$AD$33,MATCH(C250,'Bieu phi VCX'!$A$8:$A$33,0),0))),"NA"),0)</f>
        <v>0</v>
      </c>
      <c r="AN250" s="28" t="n">
        <f aca="false">IF(X250="Y",$AN$2,0)</f>
        <v>0</v>
      </c>
      <c r="AO250" s="29" t="n">
        <f aca="false">IF(W250="Y",IF(N250-M250&gt;$AO$2,1.5%*15/365,1.5%*(N250-M250)/365),0)</f>
        <v>0</v>
      </c>
      <c r="AP250" s="30" t="n">
        <f aca="false">IF(N250&lt;=Z250,VLOOKUP(DATEDIF(M250,N250,"m"),Parameters!$L$2:$M$6,2,1),(DATEDIF(M250,N250,"m")+1)/12)</f>
        <v>1</v>
      </c>
      <c r="AQ250" s="31" t="n">
        <f aca="false">(AK250*(SUM(AE250,AF250,AG250,AI250,AJ250,AL250,AM250,AN250)*H250+AH250)+AO250*H250)*AP250</f>
        <v>18000000</v>
      </c>
    </row>
    <row r="251" customFormat="false" ht="15" hidden="false" customHeight="false" outlineLevel="0" collapsed="false">
      <c r="A251" s="20"/>
      <c r="B251" s="20" t="s">
        <v>102</v>
      </c>
      <c r="C251" s="21" t="s">
        <v>128</v>
      </c>
      <c r="D251" s="21" t="s">
        <v>95</v>
      </c>
      <c r="E251" s="21" t="s">
        <v>122</v>
      </c>
      <c r="F251" s="21" t="s">
        <v>97</v>
      </c>
      <c r="G251" s="22" t="n">
        <v>400000000</v>
      </c>
      <c r="H251" s="22" t="n">
        <v>400000000</v>
      </c>
      <c r="I251" s="22" t="n">
        <v>0</v>
      </c>
      <c r="J251" s="0" t="n">
        <v>2010</v>
      </c>
      <c r="K251" s="23" t="n">
        <v>40179</v>
      </c>
      <c r="L251" s="23" t="n">
        <v>43831</v>
      </c>
      <c r="M251" s="23" t="n">
        <v>43831</v>
      </c>
      <c r="N251" s="23" t="n">
        <v>44196</v>
      </c>
      <c r="O251" s="24" t="s">
        <v>98</v>
      </c>
      <c r="P251" s="24" t="s">
        <v>98</v>
      </c>
      <c r="Q251" s="22" t="s">
        <v>99</v>
      </c>
      <c r="R251" s="24" t="s">
        <v>98</v>
      </c>
      <c r="S251" s="24" t="s">
        <v>98</v>
      </c>
      <c r="T251" s="24" t="s">
        <v>98</v>
      </c>
      <c r="U251" s="24" t="s">
        <v>98</v>
      </c>
      <c r="V251" s="24" t="s">
        <v>98</v>
      </c>
      <c r="W251" s="24" t="s">
        <v>98</v>
      </c>
      <c r="X251" s="24" t="s">
        <v>98</v>
      </c>
      <c r="Y251" s="22" t="n">
        <v>500000</v>
      </c>
      <c r="Z251" s="23" t="n">
        <f aca="false">DATE(YEAR(M251)+1,MONTH(M251),DAY(M251))</f>
        <v>44197</v>
      </c>
      <c r="AA251" s="25" t="n">
        <f aca="false">IF(N251&lt;=Z251, VLOOKUP(DATEDIF(M251,N251,"m"),Parameters!$L$2:$M$6,2,1), 0)</f>
        <v>1</v>
      </c>
      <c r="AB251" s="0" t="n">
        <f aca="false">IF(D251="Trong nước", DATEDIF(DATE(YEAR(K251),MONTH(K251),1),DATE(YEAR(L251),MONTH(L251),1),"m"), DATEDIF(DATE(J251,1,1),DATE(YEAR(L251),MONTH(L251),1),"m"))</f>
        <v>120</v>
      </c>
      <c r="AC251" s="0" t="str">
        <f aca="false">VLOOKUP(AB251,Parameters!$A$2:$B$6,2,1)</f>
        <v>&gt;=120</v>
      </c>
      <c r="AD251" s="26" t="n">
        <v>1</v>
      </c>
      <c r="AE251" s="27" t="n">
        <f aca="false">IF(G251&lt;=$AE$2,INDEX('Bieu phi VCX'!$D$8:$H$33,MATCH(C251,'Bieu phi VCX'!$A$8:$A$33,0),MATCH(AC251,'Bieu phi VCX'!$D$7:$H$7,)),INDEX('Bieu phi VCX'!$I$8:$M$33,MATCH(C251,'Bieu phi VCX'!$A$8:$A$33,0),MATCH(AC251,'Bieu phi VCX'!$I$7:$M$7,)))</f>
        <v>0.05</v>
      </c>
      <c r="AF251" s="27" t="n">
        <f aca="false">IF(O251="Y",$AF$2,0)</f>
        <v>0</v>
      </c>
      <c r="AG251" s="27" t="n">
        <f aca="false">IF(P251="Y", INDEX('Bieu phi VCX'!$P$8:$T$31,MATCH(C251,'Bieu phi VCX'!$A$8:$A$33,0),MATCH(AC251,'Bieu phi VCX'!$P$7:$T$7,0)), 0)</f>
        <v>0</v>
      </c>
      <c r="AH251" s="22" t="n">
        <f aca="false">VLOOKUP(Q251,Parameters!$F$2:$G$5,2,0)</f>
        <v>0</v>
      </c>
      <c r="AI251" s="27" t="n">
        <f aca="false">IF(R251="Y", INDEX('Bieu phi VCX'!$V$8:$Z$31,MATCH(C251,'Bieu phi VCX'!$A$8:$A$33,0),MATCH(AC251,'Bieu phi VCX'!$V$7:$Z$7,0)),0)</f>
        <v>0</v>
      </c>
      <c r="AJ251" s="27" t="n">
        <f aca="false">IF(S251="Y",INDEX('Bieu phi VCX'!$AG$8:$AI$31,MATCH(C251,'Bieu phi VCX'!$A$8:$A$33,0),MATCH(VLOOKUP(I251,Parameters!$I$2:$J$4,2),'Bieu phi VCX'!$AG$7:$AI$7,0))-AE251, 0)</f>
        <v>0</v>
      </c>
      <c r="AK251" s="0" t="n">
        <f aca="false">IF(T251="Y",$AK$2,1)</f>
        <v>1</v>
      </c>
      <c r="AL251" s="27" t="n">
        <f aca="false">IF(U251="Y", INDEX('Bieu phi VCX'!$AB$8:$AB$33,MATCH(C251,'Bieu phi VCX'!$A$8:$A$33,0),0),0)</f>
        <v>0</v>
      </c>
      <c r="AM251" s="27" t="n">
        <f aca="false">IF(V251="Y",IF(AB251&lt;120,IF(OR(C251='Bieu phi VCX'!$A$24,C251='Bieu phi VCX'!$A$25,C251='Bieu phi VCX'!$A$27),0.2%,IF(OR(AND(OR(E251="SEDAN",E251="HATCHBACK"),G251&gt;$AM$2),AND(OR(E251="SEDAN",E251="HATCHBACK"),F251="GERMANY")),INDEX('Bieu phi VCX'!$AC$8:$AC$33,MATCH(C251,'Bieu phi VCX'!$A$8:$A$33,0),0),INDEX('Bieu phi VCX'!$AD$8:$AD$33,MATCH(C251,'Bieu phi VCX'!$A$8:$A$33,0),0))),"NA"),0)</f>
        <v>0</v>
      </c>
      <c r="AN251" s="28" t="n">
        <f aca="false">IF(X251="Y",$AN$2,0)</f>
        <v>0</v>
      </c>
      <c r="AO251" s="29" t="n">
        <f aca="false">IF(W251="Y",IF(N251-M251&gt;$AO$2,1.5%*15/365,1.5%*(N251-M251)/365),0)</f>
        <v>0</v>
      </c>
      <c r="AP251" s="30" t="n">
        <f aca="false">IF(N251&lt;=Z251,VLOOKUP(DATEDIF(M251,N251,"m"),Parameters!$L$2:$M$6,2,1),(DATEDIF(M251,N251,"m")+1)/12)</f>
        <v>1</v>
      </c>
      <c r="AQ251" s="31" t="n">
        <f aca="false">(AK251*(SUM(AE251,AF251,AG251,AI251,AJ251,AL251,AM251,AN251)*H251+AH251)+AO251*H251)*AP251</f>
        <v>20000000</v>
      </c>
    </row>
    <row r="252" customFormat="false" ht="15" hidden="false" customHeight="false" outlineLevel="0" collapsed="false">
      <c r="A252" s="20" t="s">
        <v>104</v>
      </c>
      <c r="B252" s="20" t="s">
        <v>105</v>
      </c>
      <c r="C252" s="21" t="s">
        <v>128</v>
      </c>
      <c r="D252" s="21" t="s">
        <v>95</v>
      </c>
      <c r="E252" s="21" t="s">
        <v>122</v>
      </c>
      <c r="F252" s="21" t="s">
        <v>97</v>
      </c>
      <c r="G252" s="22" t="n">
        <v>390000000</v>
      </c>
      <c r="H252" s="22" t="n">
        <v>100000000</v>
      </c>
      <c r="I252" s="22" t="n">
        <v>0</v>
      </c>
      <c r="J252" s="0" t="n">
        <v>2020</v>
      </c>
      <c r="K252" s="23" t="n">
        <v>43831</v>
      </c>
      <c r="L252" s="23" t="n">
        <v>43831</v>
      </c>
      <c r="M252" s="23" t="n">
        <v>43831</v>
      </c>
      <c r="N252" s="23" t="n">
        <v>44196</v>
      </c>
      <c r="O252" s="24" t="s">
        <v>106</v>
      </c>
      <c r="P252" s="24" t="s">
        <v>106</v>
      </c>
      <c r="Q252" s="22" t="n">
        <v>9000000</v>
      </c>
      <c r="R252" s="24" t="s">
        <v>106</v>
      </c>
      <c r="S252" s="24" t="s">
        <v>106</v>
      </c>
      <c r="T252" s="24" t="s">
        <v>106</v>
      </c>
      <c r="U252" s="24" t="s">
        <v>106</v>
      </c>
      <c r="V252" s="24" t="s">
        <v>106</v>
      </c>
      <c r="W252" s="24" t="s">
        <v>106</v>
      </c>
      <c r="X252" s="24" t="s">
        <v>106</v>
      </c>
      <c r="Y252" s="22" t="n">
        <v>500000</v>
      </c>
      <c r="Z252" s="23" t="n">
        <f aca="false">DATE(YEAR(M252)+1,MONTH(M252),DAY(M252))</f>
        <v>44197</v>
      </c>
      <c r="AA252" s="25" t="n">
        <f aca="false">IF(N252&lt;=Z252, VLOOKUP(DATEDIF(M252,N252,"m"),Parameters!$L$2:$M$6,2,1), 0)</f>
        <v>1</v>
      </c>
      <c r="AB252" s="0" t="n">
        <f aca="false">IF(D252="Trong nước", DATEDIF(DATE(YEAR(K252),MONTH(K252),1),DATE(YEAR(L252),MONTH(L252),1),"m"), DATEDIF(DATE(J252,1,1),DATE(YEAR(L252),MONTH(L252),1),"m"))</f>
        <v>0</v>
      </c>
      <c r="AC252" s="0" t="str">
        <f aca="false">VLOOKUP(AB252,Parameters!$A$2:$B$6,2,1)</f>
        <v>&lt;6</v>
      </c>
      <c r="AD252" s="26" t="n">
        <v>1</v>
      </c>
      <c r="AE252" s="27" t="n">
        <f aca="false">IF(G252&lt;=$AE$2,INDEX('Bieu phi VCX'!$D$8:$H$33,MATCH(C252,'Bieu phi VCX'!$A$8:$A$33,0),MATCH(AC252,'Bieu phi VCX'!$D$7:$H$7,)),INDEX('Bieu phi VCX'!$I$8:$M$33,MATCH(C252,'Bieu phi VCX'!$A$8:$A$33,0),MATCH(AC252,'Bieu phi VCX'!$I$7:$M$7,)))</f>
        <v>0.025</v>
      </c>
      <c r="AF252" s="27" t="n">
        <f aca="false">IF(O252="Y",$AF$2,0)</f>
        <v>0.0005</v>
      </c>
      <c r="AG252" s="27" t="n">
        <f aca="false">IF(P252="Y", INDEX('Bieu phi VCX'!$P$8:$T$31,MATCH(C252,'Bieu phi VCX'!$A$8:$A$33,0),MATCH(AC252,'Bieu phi VCX'!$P$7:$T$7,0)), 0)</f>
        <v>0</v>
      </c>
      <c r="AH252" s="22" t="n">
        <f aca="false">VLOOKUP(Q252,Parameters!$F$2:$G$5,2,0)</f>
        <v>1400000</v>
      </c>
      <c r="AI252" s="27" t="n">
        <f aca="false">IF(R252="Y", INDEX('Bieu phi VCX'!$V$8:$Z$31,MATCH(C252,'Bieu phi VCX'!$A$8:$A$33,0),MATCH(AC252,'Bieu phi VCX'!$V$7:$Z$7,0)),0)</f>
        <v>0.001</v>
      </c>
      <c r="AJ252" s="27" t="n">
        <f aca="false">IF(S252="Y",INDEX('Bieu phi VCX'!$AG$8:$AI$31,MATCH(C252,'Bieu phi VCX'!$A$8:$A$33,0),MATCH(VLOOKUP(I252,Parameters!$I$2:$J$4,2),'Bieu phi VCX'!$AG$7:$AI$7,0))-AE252, 0)</f>
        <v>0.025</v>
      </c>
      <c r="AK252" s="0" t="n">
        <f aca="false">IF(T252="Y",$AK$2,1)</f>
        <v>1.5</v>
      </c>
      <c r="AL252" s="27" t="n">
        <f aca="false">IF(U252="Y", INDEX('Bieu phi VCX'!$AB$8:$AB$33,MATCH(C252,'Bieu phi VCX'!$A$8:$A$33,0),0),0)</f>
        <v>0.0025</v>
      </c>
      <c r="AM252" s="27" t="n">
        <f aca="false">IF(V252="Y",IF(AB252&lt;120,IF(OR(C252='Bieu phi VCX'!$A$24,C252='Bieu phi VCX'!$A$25,C252='Bieu phi VCX'!$A$27),0.2%,IF(OR(AND(OR(E252="SEDAN",E252="HATCHBACK"),G252&gt;$AM$2),AND(OR(E252="SEDAN",E252="HATCHBACK"),F252="GERMANY")),INDEX('Bieu phi VCX'!$AC$8:$AC$33,MATCH(C252,'Bieu phi VCX'!$A$8:$A$33,0),0),INDEX('Bieu phi VCX'!$AD$8:$AD$33,MATCH(C252,'Bieu phi VCX'!$A$8:$A$33,0),0))),"NA"),0)</f>
        <v>0.0005</v>
      </c>
      <c r="AN252" s="28" t="n">
        <f aca="false">IF(X252="Y",$AN$2,0)</f>
        <v>0.003</v>
      </c>
      <c r="AO252" s="29" t="n">
        <f aca="false">IF(W252="Y",IF(N252-M252&gt;$AO$2,1.5%*15/365,1.5%*(N252-M252)/365),0)</f>
        <v>0.000616438356164384</v>
      </c>
      <c r="AP252" s="30" t="n">
        <f aca="false">IF(N252&lt;=Z252,VLOOKUP(DATEDIF(M252,N252,"m"),Parameters!$L$2:$M$6,2,1),(DATEDIF(M252,N252,"m")+1)/12)</f>
        <v>1</v>
      </c>
      <c r="AQ252" s="31" t="n">
        <f aca="false">(AK252*(SUM(AE252,AF252,AG252,AI252,AJ252,AL252,AM252,AN252)*H252+AH252)+AO252*H252)*AP252</f>
        <v>10786643.8356164</v>
      </c>
    </row>
    <row r="253" customFormat="false" ht="15" hidden="false" customHeight="false" outlineLevel="0" collapsed="false">
      <c r="A253" s="20"/>
      <c r="B253" s="20" t="s">
        <v>107</v>
      </c>
      <c r="C253" s="21" t="s">
        <v>128</v>
      </c>
      <c r="D253" s="21" t="s">
        <v>95</v>
      </c>
      <c r="E253" s="21" t="s">
        <v>122</v>
      </c>
      <c r="F253" s="21" t="s">
        <v>97</v>
      </c>
      <c r="G253" s="22" t="n">
        <v>390000000</v>
      </c>
      <c r="H253" s="22" t="n">
        <v>100000000</v>
      </c>
      <c r="I253" s="22" t="n">
        <v>0</v>
      </c>
      <c r="J253" s="0" t="n">
        <v>2020</v>
      </c>
      <c r="K253" s="23" t="n">
        <v>43831</v>
      </c>
      <c r="L253" s="23" t="n">
        <v>43831</v>
      </c>
      <c r="M253" s="23" t="n">
        <v>43831</v>
      </c>
      <c r="N253" s="23" t="n">
        <v>44196</v>
      </c>
      <c r="O253" s="24" t="s">
        <v>106</v>
      </c>
      <c r="P253" s="24" t="s">
        <v>98</v>
      </c>
      <c r="Q253" s="22" t="s">
        <v>99</v>
      </c>
      <c r="R253" s="24" t="s">
        <v>98</v>
      </c>
      <c r="S253" s="24" t="s">
        <v>98</v>
      </c>
      <c r="T253" s="24" t="s">
        <v>98</v>
      </c>
      <c r="U253" s="24" t="s">
        <v>98</v>
      </c>
      <c r="V253" s="24" t="s">
        <v>98</v>
      </c>
      <c r="W253" s="24" t="s">
        <v>98</v>
      </c>
      <c r="X253" s="24" t="s">
        <v>98</v>
      </c>
      <c r="Y253" s="22" t="n">
        <v>500000</v>
      </c>
      <c r="Z253" s="23" t="n">
        <f aca="false">DATE(YEAR(M253)+1,MONTH(M253),DAY(M253))</f>
        <v>44197</v>
      </c>
      <c r="AA253" s="25" t="n">
        <f aca="false">IF(N253&lt;=Z253, VLOOKUP(DATEDIF(M253,N253,"m"),Parameters!$L$2:$M$6,2,1), 0)</f>
        <v>1</v>
      </c>
      <c r="AB253" s="0" t="n">
        <f aca="false">IF(D253="Trong nước", DATEDIF(DATE(YEAR(K253),MONTH(K253),1),DATE(YEAR(L253),MONTH(L253),1),"m"), DATEDIF(DATE(J253,1,1),DATE(YEAR(L253),MONTH(L253),1),"m"))</f>
        <v>0</v>
      </c>
      <c r="AC253" s="0" t="str">
        <f aca="false">VLOOKUP(AB253,Parameters!$A$2:$B$6,2,1)</f>
        <v>&lt;6</v>
      </c>
      <c r="AD253" s="26" t="n">
        <v>1</v>
      </c>
      <c r="AE253" s="27" t="n">
        <f aca="false">IF(G253&lt;=$AE$2,INDEX('Bieu phi VCX'!$D$8:$H$33,MATCH(C253,'Bieu phi VCX'!$A$8:$A$33,0),MATCH(AC253,'Bieu phi VCX'!$D$7:$H$7,)),INDEX('Bieu phi VCX'!$I$8:$M$33,MATCH(C253,'Bieu phi VCX'!$A$8:$A$33,0),MATCH(AC253,'Bieu phi VCX'!$I$7:$M$7,)))</f>
        <v>0.025</v>
      </c>
      <c r="AF253" s="27" t="n">
        <f aca="false">IF(O253="Y",$AF$2,0)</f>
        <v>0.0005</v>
      </c>
      <c r="AG253" s="27" t="n">
        <f aca="false">IF(P253="Y", INDEX('Bieu phi VCX'!$P$8:$T$31,MATCH(C253,'Bieu phi VCX'!$A$8:$A$33,0),MATCH(AC253,'Bieu phi VCX'!$P$7:$T$7,0)), 0)</f>
        <v>0</v>
      </c>
      <c r="AH253" s="22" t="n">
        <f aca="false">VLOOKUP(Q253,Parameters!$F$2:$G$5,2,0)</f>
        <v>0</v>
      </c>
      <c r="AI253" s="27" t="n">
        <f aca="false">IF(R253="Y", INDEX('Bieu phi VCX'!$V$8:$Z$31,MATCH(C253,'Bieu phi VCX'!$A$8:$A$33,0),MATCH(AC253,'Bieu phi VCX'!$V$7:$Z$7,0)),0)</f>
        <v>0</v>
      </c>
      <c r="AJ253" s="27" t="n">
        <f aca="false">IF(S253="Y",INDEX('Bieu phi VCX'!$AG$8:$AI$31,MATCH(C253,'Bieu phi VCX'!$A$8:$A$33,0),MATCH(VLOOKUP(I253,Parameters!$I$2:$J$4,2),'Bieu phi VCX'!$AG$7:$AI$7,0))-AE253, 0)</f>
        <v>0</v>
      </c>
      <c r="AK253" s="0" t="n">
        <f aca="false">IF(T253="Y",$AK$2,1)</f>
        <v>1</v>
      </c>
      <c r="AL253" s="27" t="n">
        <f aca="false">IF(U253="Y", INDEX('Bieu phi VCX'!$AB$8:$AB$33,MATCH(C253,'Bieu phi VCX'!$A$8:$A$33,0),0),0)</f>
        <v>0</v>
      </c>
      <c r="AM253" s="27" t="n">
        <f aca="false">IF(V253="Y",IF(AB253&lt;120,IF(OR(C253='Bieu phi VCX'!$A$24,C253='Bieu phi VCX'!$A$25,C253='Bieu phi VCX'!$A$27),0.2%,IF(OR(AND(OR(E253="SEDAN",E253="HATCHBACK"),G253&gt;$AM$2),AND(OR(E253="SEDAN",E253="HATCHBACK"),F253="GERMANY")),INDEX('Bieu phi VCX'!$AC$8:$AC$33,MATCH(C253,'Bieu phi VCX'!$A$8:$A$33,0),0),INDEX('Bieu phi VCX'!$AD$8:$AD$33,MATCH(C253,'Bieu phi VCX'!$A$8:$A$33,0),0))),"NA"),0)</f>
        <v>0</v>
      </c>
      <c r="AN253" s="28" t="n">
        <f aca="false">IF(X253="Y",$AN$2,0)</f>
        <v>0</v>
      </c>
      <c r="AO253" s="29" t="n">
        <f aca="false">IF(W253="Y",IF(N253-M253&gt;$AO$2,1.5%*15/365,1.5%*(N253-M253)/365),0)</f>
        <v>0</v>
      </c>
      <c r="AP253" s="30" t="n">
        <f aca="false">IF(N253&lt;=Z253,VLOOKUP(DATEDIF(M253,N253,"m"),Parameters!$L$2:$M$6,2,1),(DATEDIF(M253,N253,"m")+1)/12)</f>
        <v>1</v>
      </c>
      <c r="AQ253" s="31" t="n">
        <f aca="false">(AK253*(SUM(AE253,AF253,AG253,AI253,AJ253,AL253,AM253,AN253)*H253+AH253)+AO253*H253)*AP253</f>
        <v>2550000</v>
      </c>
    </row>
    <row r="254" customFormat="false" ht="15" hidden="false" customHeight="false" outlineLevel="0" collapsed="false">
      <c r="A254" s="20"/>
      <c r="B254" s="20" t="s">
        <v>108</v>
      </c>
      <c r="C254" s="21" t="s">
        <v>128</v>
      </c>
      <c r="D254" s="21" t="s">
        <v>95</v>
      </c>
      <c r="E254" s="21" t="s">
        <v>122</v>
      </c>
      <c r="F254" s="21" t="s">
        <v>97</v>
      </c>
      <c r="G254" s="22" t="n">
        <v>390000000</v>
      </c>
      <c r="H254" s="22" t="n">
        <v>100000000</v>
      </c>
      <c r="I254" s="22" t="n">
        <v>0</v>
      </c>
      <c r="J254" s="0" t="n">
        <v>2020</v>
      </c>
      <c r="K254" s="23" t="n">
        <v>43831</v>
      </c>
      <c r="L254" s="23" t="n">
        <v>43831</v>
      </c>
      <c r="M254" s="23" t="n">
        <v>43831</v>
      </c>
      <c r="N254" s="23" t="n">
        <v>44196</v>
      </c>
      <c r="O254" s="24" t="s">
        <v>98</v>
      </c>
      <c r="P254" s="24" t="s">
        <v>106</v>
      </c>
      <c r="Q254" s="22" t="s">
        <v>99</v>
      </c>
      <c r="R254" s="24" t="s">
        <v>98</v>
      </c>
      <c r="S254" s="24" t="s">
        <v>98</v>
      </c>
      <c r="T254" s="24" t="s">
        <v>98</v>
      </c>
      <c r="U254" s="24" t="s">
        <v>98</v>
      </c>
      <c r="V254" s="24" t="s">
        <v>98</v>
      </c>
      <c r="W254" s="24" t="s">
        <v>98</v>
      </c>
      <c r="X254" s="24" t="s">
        <v>98</v>
      </c>
      <c r="Y254" s="22" t="n">
        <v>500000</v>
      </c>
      <c r="Z254" s="23" t="n">
        <f aca="false">DATE(YEAR(M254)+1,MONTH(M254),DAY(M254))</f>
        <v>44197</v>
      </c>
      <c r="AA254" s="25" t="n">
        <f aca="false">IF(N254&lt;=Z254, VLOOKUP(DATEDIF(M254,N254,"m"),Parameters!$L$2:$M$6,2,1), 0)</f>
        <v>1</v>
      </c>
      <c r="AB254" s="0" t="n">
        <f aca="false">IF(D254="Trong nước", DATEDIF(DATE(YEAR(K254),MONTH(K254),1),DATE(YEAR(L254),MONTH(L254),1),"m"), DATEDIF(DATE(J254,1,1),DATE(YEAR(L254),MONTH(L254),1),"m"))</f>
        <v>0</v>
      </c>
      <c r="AC254" s="0" t="str">
        <f aca="false">VLOOKUP(AB254,Parameters!$A$2:$B$6,2,1)</f>
        <v>&lt;6</v>
      </c>
      <c r="AD254" s="26" t="n">
        <v>1</v>
      </c>
      <c r="AE254" s="27" t="n">
        <f aca="false">IF(G254&lt;=$AE$2,INDEX('Bieu phi VCX'!$D$8:$H$33,MATCH(C254,'Bieu phi VCX'!$A$8:$A$33,0),MATCH(AC254,'Bieu phi VCX'!$D$7:$H$7,)),INDEX('Bieu phi VCX'!$I$8:$M$33,MATCH(C254,'Bieu phi VCX'!$A$8:$A$33,0),MATCH(AC254,'Bieu phi VCX'!$I$7:$M$7,)))</f>
        <v>0.025</v>
      </c>
      <c r="AF254" s="27" t="n">
        <f aca="false">IF(O254="Y",$AF$2,0)</f>
        <v>0</v>
      </c>
      <c r="AG254" s="27" t="n">
        <f aca="false">IF(P254="Y", INDEX('Bieu phi VCX'!$P$8:$T$31,MATCH(C254,'Bieu phi VCX'!$A$8:$A$33,0),MATCH(AC254,'Bieu phi VCX'!$P$7:$T$7,0)), 0)</f>
        <v>0</v>
      </c>
      <c r="AH254" s="22" t="n">
        <f aca="false">VLOOKUP(Q254,Parameters!$F$2:$G$5,2,0)</f>
        <v>0</v>
      </c>
      <c r="AI254" s="27" t="n">
        <f aca="false">IF(R254="Y", INDEX('Bieu phi VCX'!$V$8:$Z$31,MATCH(C254,'Bieu phi VCX'!$A$8:$A$33,0),MATCH(AC254,'Bieu phi VCX'!$V$7:$Z$7,0)),0)</f>
        <v>0</v>
      </c>
      <c r="AJ254" s="27" t="n">
        <f aca="false">IF(S254="Y",INDEX('Bieu phi VCX'!$AG$8:$AI$31,MATCH(C254,'Bieu phi VCX'!$A$8:$A$33,0),MATCH(VLOOKUP(I254,Parameters!$I$2:$J$4,2),'Bieu phi VCX'!$AG$7:$AI$7,0))-AE254, 0)</f>
        <v>0</v>
      </c>
      <c r="AK254" s="0" t="n">
        <f aca="false">IF(T254="Y",$AK$2,1)</f>
        <v>1</v>
      </c>
      <c r="AL254" s="27" t="n">
        <f aca="false">IF(U254="Y", INDEX('Bieu phi VCX'!$AB$8:$AB$33,MATCH(C254,'Bieu phi VCX'!$A$8:$A$33,0),0),0)</f>
        <v>0</v>
      </c>
      <c r="AM254" s="27" t="n">
        <f aca="false">IF(V254="Y",IF(AB254&lt;120,IF(OR(C254='Bieu phi VCX'!$A$24,C254='Bieu phi VCX'!$A$25,C254='Bieu phi VCX'!$A$27),0.2%,IF(OR(AND(OR(E254="SEDAN",E254="HATCHBACK"),G254&gt;$AM$2),AND(OR(E254="SEDAN",E254="HATCHBACK"),F254="GERMANY")),INDEX('Bieu phi VCX'!$AC$8:$AC$33,MATCH(C254,'Bieu phi VCX'!$A$8:$A$33,0),0),INDEX('Bieu phi VCX'!$AD$8:$AD$33,MATCH(C254,'Bieu phi VCX'!$A$8:$A$33,0),0))),"NA"),0)</f>
        <v>0</v>
      </c>
      <c r="AN254" s="28" t="n">
        <f aca="false">IF(X254="Y",$AN$2,0)</f>
        <v>0</v>
      </c>
      <c r="AO254" s="29" t="n">
        <f aca="false">IF(W254="Y",IF(N254-M254&gt;$AO$2,1.5%*15/365,1.5%*(N254-M254)/365),0)</f>
        <v>0</v>
      </c>
      <c r="AP254" s="30" t="n">
        <f aca="false">IF(N254&lt;=Z254,VLOOKUP(DATEDIF(M254,N254,"m"),Parameters!$L$2:$M$6,2,1),(DATEDIF(M254,N254,"m")+1)/12)</f>
        <v>1</v>
      </c>
      <c r="AQ254" s="31" t="n">
        <f aca="false">(AK254*(SUM(AE254,AF254,AG254,AI254,AJ254,AL254,AM254,AN254)*H254+AH254)+AO254*H254)*AP254</f>
        <v>2500000</v>
      </c>
    </row>
    <row r="255" customFormat="false" ht="15" hidden="false" customHeight="false" outlineLevel="0" collapsed="false">
      <c r="A255" s="20"/>
      <c r="B255" s="20" t="s">
        <v>109</v>
      </c>
      <c r="C255" s="21" t="s">
        <v>128</v>
      </c>
      <c r="D255" s="21" t="s">
        <v>95</v>
      </c>
      <c r="E255" s="21" t="s">
        <v>122</v>
      </c>
      <c r="F255" s="21" t="s">
        <v>97</v>
      </c>
      <c r="G255" s="22" t="n">
        <v>390000000</v>
      </c>
      <c r="H255" s="22" t="n">
        <v>100000000</v>
      </c>
      <c r="I255" s="22" t="n">
        <v>0</v>
      </c>
      <c r="J255" s="0" t="n">
        <v>2020</v>
      </c>
      <c r="K255" s="23" t="n">
        <v>43831</v>
      </c>
      <c r="L255" s="23" t="n">
        <v>43831</v>
      </c>
      <c r="M255" s="23" t="n">
        <v>43831</v>
      </c>
      <c r="N255" s="23" t="n">
        <v>44196</v>
      </c>
      <c r="O255" s="24" t="s">
        <v>98</v>
      </c>
      <c r="P255" s="24" t="s">
        <v>98</v>
      </c>
      <c r="Q255" s="22" t="n">
        <v>9000000</v>
      </c>
      <c r="R255" s="24" t="s">
        <v>98</v>
      </c>
      <c r="S255" s="24" t="s">
        <v>98</v>
      </c>
      <c r="T255" s="24" t="s">
        <v>98</v>
      </c>
      <c r="U255" s="24" t="s">
        <v>98</v>
      </c>
      <c r="V255" s="24" t="s">
        <v>98</v>
      </c>
      <c r="W255" s="24" t="s">
        <v>98</v>
      </c>
      <c r="X255" s="24" t="s">
        <v>98</v>
      </c>
      <c r="Y255" s="22" t="n">
        <v>500000</v>
      </c>
      <c r="Z255" s="23" t="n">
        <f aca="false">DATE(YEAR(M255)+1,MONTH(M255),DAY(M255))</f>
        <v>44197</v>
      </c>
      <c r="AA255" s="25" t="n">
        <f aca="false">IF(N255&lt;=Z255, VLOOKUP(DATEDIF(M255,N255,"m"),Parameters!$L$2:$M$6,2,1), 0)</f>
        <v>1</v>
      </c>
      <c r="AB255" s="0" t="n">
        <f aca="false">IF(D255="Trong nước", DATEDIF(DATE(YEAR(K255),MONTH(K255),1),DATE(YEAR(L255),MONTH(L255),1),"m"), DATEDIF(DATE(J255,1,1),DATE(YEAR(L255),MONTH(L255),1),"m"))</f>
        <v>0</v>
      </c>
      <c r="AC255" s="0" t="str">
        <f aca="false">VLOOKUP(AB255,Parameters!$A$2:$B$6,2,1)</f>
        <v>&lt;6</v>
      </c>
      <c r="AD255" s="26" t="n">
        <v>1</v>
      </c>
      <c r="AE255" s="27" t="n">
        <f aca="false">IF(G255&lt;=$AE$2,INDEX('Bieu phi VCX'!$D$8:$H$33,MATCH(C255,'Bieu phi VCX'!$A$8:$A$33,0),MATCH(AC255,'Bieu phi VCX'!$D$7:$H$7,)),INDEX('Bieu phi VCX'!$I$8:$M$33,MATCH(C255,'Bieu phi VCX'!$A$8:$A$33,0),MATCH(AC255,'Bieu phi VCX'!$I$7:$M$7,)))</f>
        <v>0.025</v>
      </c>
      <c r="AF255" s="27" t="n">
        <f aca="false">IF(O255="Y",$AF$2,0)</f>
        <v>0</v>
      </c>
      <c r="AG255" s="27" t="n">
        <f aca="false">IF(P255="Y", INDEX('Bieu phi VCX'!$P$8:$T$31,MATCH(C255,'Bieu phi VCX'!$A$8:$A$33,0),MATCH(AC255,'Bieu phi VCX'!$P$7:$T$7,0)), 0)</f>
        <v>0</v>
      </c>
      <c r="AH255" s="22" t="n">
        <f aca="false">VLOOKUP(Q255,Parameters!$F$2:$G$5,2,0)</f>
        <v>1400000</v>
      </c>
      <c r="AI255" s="27" t="n">
        <f aca="false">IF(R255="Y", INDEX('Bieu phi VCX'!$V$8:$Z$31,MATCH(C255,'Bieu phi VCX'!$A$8:$A$33,0),MATCH(AC255,'Bieu phi VCX'!$V$7:$Z$7,0)),0)</f>
        <v>0</v>
      </c>
      <c r="AJ255" s="27" t="n">
        <f aca="false">IF(S255="Y",INDEX('Bieu phi VCX'!$AG$8:$AI$31,MATCH(C255,'Bieu phi VCX'!$A$8:$A$33,0),MATCH(VLOOKUP(I255,Parameters!$I$2:$J$4,2),'Bieu phi VCX'!$AG$7:$AI$7,0))-AE255, 0)</f>
        <v>0</v>
      </c>
      <c r="AK255" s="0" t="n">
        <f aca="false">IF(T255="Y",$AK$2,1)</f>
        <v>1</v>
      </c>
      <c r="AL255" s="27" t="n">
        <f aca="false">IF(U255="Y", INDEX('Bieu phi VCX'!$AB$8:$AB$33,MATCH(C255,'Bieu phi VCX'!$A$8:$A$33,0),0),0)</f>
        <v>0</v>
      </c>
      <c r="AM255" s="27" t="n">
        <f aca="false">IF(V255="Y",IF(AB255&lt;120,IF(OR(C255='Bieu phi VCX'!$A$24,C255='Bieu phi VCX'!$A$25,C255='Bieu phi VCX'!$A$27),0.2%,IF(OR(AND(OR(E255="SEDAN",E255="HATCHBACK"),G255&gt;$AM$2),AND(OR(E255="SEDAN",E255="HATCHBACK"),F255="GERMANY")),INDEX('Bieu phi VCX'!$AC$8:$AC$33,MATCH(C255,'Bieu phi VCX'!$A$8:$A$33,0),0),INDEX('Bieu phi VCX'!$AD$8:$AD$33,MATCH(C255,'Bieu phi VCX'!$A$8:$A$33,0),0))),"NA"),0)</f>
        <v>0</v>
      </c>
      <c r="AN255" s="28" t="n">
        <f aca="false">IF(X255="Y",$AN$2,0)</f>
        <v>0</v>
      </c>
      <c r="AO255" s="29" t="n">
        <f aca="false">IF(W255="Y",IF(N255-M255&gt;$AO$2,1.5%*15/365,1.5%*(N255-M255)/365),0)</f>
        <v>0</v>
      </c>
      <c r="AP255" s="30" t="n">
        <f aca="false">IF(N255&lt;=Z255,VLOOKUP(DATEDIF(M255,N255,"m"),Parameters!$L$2:$M$6,2,1),(DATEDIF(M255,N255,"m")+1)/12)</f>
        <v>1</v>
      </c>
      <c r="AQ255" s="31" t="n">
        <f aca="false">(AK255*(SUM(AE255,AF255,AG255,AI255,AJ255,AL255,AM255,AN255)*H255+AH255)+AO255*H255)*AP255</f>
        <v>3900000</v>
      </c>
    </row>
    <row r="256" customFormat="false" ht="15" hidden="false" customHeight="false" outlineLevel="0" collapsed="false">
      <c r="A256" s="20"/>
      <c r="B256" s="20" t="s">
        <v>110</v>
      </c>
      <c r="C256" s="21" t="s">
        <v>128</v>
      </c>
      <c r="D256" s="21" t="s">
        <v>95</v>
      </c>
      <c r="E256" s="21" t="s">
        <v>122</v>
      </c>
      <c r="F256" s="21" t="s">
        <v>97</v>
      </c>
      <c r="G256" s="22" t="n">
        <v>390000000</v>
      </c>
      <c r="H256" s="22" t="n">
        <v>100000000</v>
      </c>
      <c r="I256" s="22" t="n">
        <v>0</v>
      </c>
      <c r="J256" s="0" t="n">
        <v>2020</v>
      </c>
      <c r="K256" s="23" t="n">
        <v>43831</v>
      </c>
      <c r="L256" s="23" t="n">
        <v>43831</v>
      </c>
      <c r="M256" s="23" t="n">
        <v>43831</v>
      </c>
      <c r="N256" s="23" t="n">
        <v>44196</v>
      </c>
      <c r="O256" s="24" t="s">
        <v>98</v>
      </c>
      <c r="P256" s="24" t="s">
        <v>98</v>
      </c>
      <c r="Q256" s="22" t="s">
        <v>99</v>
      </c>
      <c r="R256" s="24" t="s">
        <v>106</v>
      </c>
      <c r="S256" s="24" t="s">
        <v>98</v>
      </c>
      <c r="T256" s="24" t="s">
        <v>98</v>
      </c>
      <c r="U256" s="24" t="s">
        <v>98</v>
      </c>
      <c r="V256" s="24" t="s">
        <v>98</v>
      </c>
      <c r="W256" s="24" t="s">
        <v>98</v>
      </c>
      <c r="X256" s="24" t="s">
        <v>98</v>
      </c>
      <c r="Y256" s="22" t="n">
        <v>500000</v>
      </c>
      <c r="Z256" s="23" t="n">
        <f aca="false">DATE(YEAR(M256)+1,MONTH(M256),DAY(M256))</f>
        <v>44197</v>
      </c>
      <c r="AA256" s="25" t="n">
        <f aca="false">IF(N256&lt;=Z256, VLOOKUP(DATEDIF(M256,N256,"m"),Parameters!$L$2:$M$6,2,1), 0)</f>
        <v>1</v>
      </c>
      <c r="AB256" s="0" t="n">
        <f aca="false">IF(D256="Trong nước", DATEDIF(DATE(YEAR(K256),MONTH(K256),1),DATE(YEAR(L256),MONTH(L256),1),"m"), DATEDIF(DATE(J256,1,1),DATE(YEAR(L256),MONTH(L256),1),"m"))</f>
        <v>0</v>
      </c>
      <c r="AC256" s="0" t="str">
        <f aca="false">VLOOKUP(AB256,Parameters!$A$2:$B$6,2,1)</f>
        <v>&lt;6</v>
      </c>
      <c r="AD256" s="26" t="n">
        <v>1</v>
      </c>
      <c r="AE256" s="27" t="n">
        <f aca="false">IF(G256&lt;=$AE$2,INDEX('Bieu phi VCX'!$D$8:$H$33,MATCH(C256,'Bieu phi VCX'!$A$8:$A$33,0),MATCH(AC256,'Bieu phi VCX'!$D$7:$H$7,)),INDEX('Bieu phi VCX'!$I$8:$M$33,MATCH(C256,'Bieu phi VCX'!$A$8:$A$33,0),MATCH(AC256,'Bieu phi VCX'!$I$7:$M$7,)))</f>
        <v>0.025</v>
      </c>
      <c r="AF256" s="27" t="n">
        <f aca="false">IF(O256="Y",$AF$2,0)</f>
        <v>0</v>
      </c>
      <c r="AG256" s="27" t="n">
        <f aca="false">IF(P256="Y", INDEX('Bieu phi VCX'!$P$8:$T$31,MATCH(C256,'Bieu phi VCX'!$A$8:$A$33,0),MATCH(AC256,'Bieu phi VCX'!$P$7:$T$7,0)), 0)</f>
        <v>0</v>
      </c>
      <c r="AH256" s="22" t="n">
        <f aca="false">VLOOKUP(Q256,Parameters!$F$2:$G$5,2,0)</f>
        <v>0</v>
      </c>
      <c r="AI256" s="27" t="n">
        <f aca="false">IF(R256="Y", INDEX('Bieu phi VCX'!$V$8:$Z$31,MATCH(C256,'Bieu phi VCX'!$A$8:$A$33,0),MATCH(AC256,'Bieu phi VCX'!$V$7:$Z$7,0)),0)</f>
        <v>0.001</v>
      </c>
      <c r="AJ256" s="27" t="n">
        <f aca="false">IF(S256="Y",INDEX('Bieu phi VCX'!$AG$8:$AI$31,MATCH(C256,'Bieu phi VCX'!$A$8:$A$33,0),MATCH(VLOOKUP(I256,Parameters!$I$2:$J$4,2),'Bieu phi VCX'!$AG$7:$AI$7,0))-AE256, 0)</f>
        <v>0</v>
      </c>
      <c r="AK256" s="0" t="n">
        <f aca="false">IF(T256="Y",$AK$2,1)</f>
        <v>1</v>
      </c>
      <c r="AL256" s="27" t="n">
        <f aca="false">IF(U256="Y", INDEX('Bieu phi VCX'!$AB$8:$AB$33,MATCH(C256,'Bieu phi VCX'!$A$8:$A$33,0),0),0)</f>
        <v>0</v>
      </c>
      <c r="AM256" s="27" t="n">
        <f aca="false">IF(V256="Y",IF(AB256&lt;120,IF(OR(C256='Bieu phi VCX'!$A$24,C256='Bieu phi VCX'!$A$25,C256='Bieu phi VCX'!$A$27),0.2%,IF(OR(AND(OR(E256="SEDAN",E256="HATCHBACK"),G256&gt;$AM$2),AND(OR(E256="SEDAN",E256="HATCHBACK"),F256="GERMANY")),INDEX('Bieu phi VCX'!$AC$8:$AC$33,MATCH(C256,'Bieu phi VCX'!$A$8:$A$33,0),0),INDEX('Bieu phi VCX'!$AD$8:$AD$33,MATCH(C256,'Bieu phi VCX'!$A$8:$A$33,0),0))),"NA"),0)</f>
        <v>0</v>
      </c>
      <c r="AN256" s="28" t="n">
        <f aca="false">IF(X256="Y",$AN$2,0)</f>
        <v>0</v>
      </c>
      <c r="AO256" s="29" t="n">
        <f aca="false">IF(W256="Y",IF(N256-M256&gt;$AO$2,1.5%*15/365,1.5%*(N256-M256)/365),0)</f>
        <v>0</v>
      </c>
      <c r="AP256" s="30" t="n">
        <f aca="false">IF(N256&lt;=Z256,VLOOKUP(DATEDIF(M256,N256,"m"),Parameters!$L$2:$M$6,2,1),(DATEDIF(M256,N256,"m")+1)/12)</f>
        <v>1</v>
      </c>
      <c r="AQ256" s="31" t="n">
        <f aca="false">(AK256*(SUM(AE256,AF256,AG256,AI256,AJ256,AL256,AM256,AN256)*H256+AH256)+AO256*H256)*AP256</f>
        <v>2600000</v>
      </c>
    </row>
    <row r="257" customFormat="false" ht="15" hidden="false" customHeight="false" outlineLevel="0" collapsed="false">
      <c r="A257" s="20"/>
      <c r="B257" s="20" t="s">
        <v>111</v>
      </c>
      <c r="C257" s="21" t="s">
        <v>128</v>
      </c>
      <c r="D257" s="21" t="s">
        <v>95</v>
      </c>
      <c r="E257" s="21" t="s">
        <v>122</v>
      </c>
      <c r="F257" s="21" t="s">
        <v>97</v>
      </c>
      <c r="G257" s="22" t="n">
        <v>390000000</v>
      </c>
      <c r="H257" s="22" t="n">
        <v>100000000</v>
      </c>
      <c r="I257" s="22" t="n">
        <v>0</v>
      </c>
      <c r="J257" s="0" t="n">
        <v>2020</v>
      </c>
      <c r="K257" s="23" t="n">
        <v>43831</v>
      </c>
      <c r="L257" s="23" t="n">
        <v>43831</v>
      </c>
      <c r="M257" s="23" t="n">
        <v>43831</v>
      </c>
      <c r="N257" s="23" t="n">
        <v>44196</v>
      </c>
      <c r="O257" s="24" t="s">
        <v>98</v>
      </c>
      <c r="P257" s="24" t="s">
        <v>98</v>
      </c>
      <c r="Q257" s="22" t="s">
        <v>99</v>
      </c>
      <c r="R257" s="24" t="s">
        <v>98</v>
      </c>
      <c r="S257" s="24" t="s">
        <v>106</v>
      </c>
      <c r="T257" s="24" t="s">
        <v>98</v>
      </c>
      <c r="U257" s="24" t="s">
        <v>98</v>
      </c>
      <c r="V257" s="24" t="s">
        <v>98</v>
      </c>
      <c r="W257" s="24" t="s">
        <v>98</v>
      </c>
      <c r="X257" s="24" t="s">
        <v>98</v>
      </c>
      <c r="Y257" s="22" t="n">
        <v>500000</v>
      </c>
      <c r="Z257" s="23" t="n">
        <f aca="false">DATE(YEAR(M257)+1,MONTH(M257),DAY(M257))</f>
        <v>44197</v>
      </c>
      <c r="AA257" s="25" t="n">
        <f aca="false">IF(N257&lt;=Z257, VLOOKUP(DATEDIF(M257,N257,"m"),Parameters!$L$2:$M$6,2,1), 0)</f>
        <v>1</v>
      </c>
      <c r="AB257" s="0" t="n">
        <f aca="false">IF(D257="Trong nước", DATEDIF(DATE(YEAR(K257),MONTH(K257),1),DATE(YEAR(L257),MONTH(L257),1),"m"), DATEDIF(DATE(J257,1,1),DATE(YEAR(L257),MONTH(L257),1),"m"))</f>
        <v>0</v>
      </c>
      <c r="AC257" s="0" t="str">
        <f aca="false">VLOOKUP(AB257,Parameters!$A$2:$B$6,2,1)</f>
        <v>&lt;6</v>
      </c>
      <c r="AD257" s="26" t="n">
        <v>1</v>
      </c>
      <c r="AE257" s="27" t="n">
        <f aca="false">IF(G257&lt;=$AE$2,INDEX('Bieu phi VCX'!$D$8:$H$33,MATCH(C257,'Bieu phi VCX'!$A$8:$A$33,0),MATCH(AC257,'Bieu phi VCX'!$D$7:$H$7,)),INDEX('Bieu phi VCX'!$I$8:$M$33,MATCH(C257,'Bieu phi VCX'!$A$8:$A$33,0),MATCH(AC257,'Bieu phi VCX'!$I$7:$M$7,)))</f>
        <v>0.025</v>
      </c>
      <c r="AF257" s="27" t="n">
        <f aca="false">IF(O257="Y",$AF$2,0)</f>
        <v>0</v>
      </c>
      <c r="AG257" s="27" t="n">
        <f aca="false">IF(P257="Y", INDEX('Bieu phi VCX'!$P$8:$T$31,MATCH(C257,'Bieu phi VCX'!$A$8:$A$33,0),MATCH(AC257,'Bieu phi VCX'!$P$7:$T$7,0)), 0)</f>
        <v>0</v>
      </c>
      <c r="AH257" s="22" t="n">
        <f aca="false">VLOOKUP(Q257,Parameters!$F$2:$G$5,2,0)</f>
        <v>0</v>
      </c>
      <c r="AI257" s="27" t="n">
        <f aca="false">IF(R257="Y", INDEX('Bieu phi VCX'!$V$8:$Z$31,MATCH(C257,'Bieu phi VCX'!$A$8:$A$33,0),MATCH(AC257,'Bieu phi VCX'!$V$7:$Z$7,0)),0)</f>
        <v>0</v>
      </c>
      <c r="AJ257" s="27" t="n">
        <f aca="false">IF(S257="Y",INDEX('Bieu phi VCX'!$AG$8:$AI$31,MATCH(C257,'Bieu phi VCX'!$A$8:$A$33,0),MATCH(VLOOKUP(I257,Parameters!$I$2:$J$4,2),'Bieu phi VCX'!$AG$7:$AI$7,0))-AE257, 0)</f>
        <v>0.025</v>
      </c>
      <c r="AK257" s="0" t="n">
        <f aca="false">IF(T257="Y",$AK$2,1)</f>
        <v>1</v>
      </c>
      <c r="AL257" s="27" t="n">
        <f aca="false">IF(U257="Y", INDEX('Bieu phi VCX'!$AB$8:$AB$33,MATCH(C257,'Bieu phi VCX'!$A$8:$A$33,0),0),0)</f>
        <v>0</v>
      </c>
      <c r="AM257" s="27" t="n">
        <f aca="false">IF(V257="Y",IF(AB257&lt;120,IF(OR(C257='Bieu phi VCX'!$A$24,C257='Bieu phi VCX'!$A$25,C257='Bieu phi VCX'!$A$27),0.2%,IF(OR(AND(OR(E257="SEDAN",E257="HATCHBACK"),G257&gt;$AM$2),AND(OR(E257="SEDAN",E257="HATCHBACK"),F257="GERMANY")),INDEX('Bieu phi VCX'!$AC$8:$AC$33,MATCH(C257,'Bieu phi VCX'!$A$8:$A$33,0),0),INDEX('Bieu phi VCX'!$AD$8:$AD$33,MATCH(C257,'Bieu phi VCX'!$A$8:$A$33,0),0))),"NA"),0)</f>
        <v>0</v>
      </c>
      <c r="AN257" s="28" t="n">
        <f aca="false">IF(X257="Y",$AN$2,0)</f>
        <v>0</v>
      </c>
      <c r="AO257" s="29" t="n">
        <f aca="false">IF(W257="Y",IF(N257-M257&gt;$AO$2,1.5%*15/365,1.5%*(N257-M257)/365),0)</f>
        <v>0</v>
      </c>
      <c r="AP257" s="30" t="n">
        <f aca="false">IF(N257&lt;=Z257,VLOOKUP(DATEDIF(M257,N257,"m"),Parameters!$L$2:$M$6,2,1),(DATEDIF(M257,N257,"m")+1)/12)</f>
        <v>1</v>
      </c>
      <c r="AQ257" s="31" t="n">
        <f aca="false">(AK257*(SUM(AE257,AF257,AG257,AI257,AJ257,AL257,AM257,AN257)*H257+AH257)+AO257*H257)*AP257</f>
        <v>5000000</v>
      </c>
    </row>
    <row r="258" customFormat="false" ht="15" hidden="false" customHeight="false" outlineLevel="0" collapsed="false">
      <c r="A258" s="20"/>
      <c r="B258" s="20" t="s">
        <v>112</v>
      </c>
      <c r="C258" s="21" t="s">
        <v>128</v>
      </c>
      <c r="D258" s="21" t="s">
        <v>95</v>
      </c>
      <c r="E258" s="21" t="s">
        <v>122</v>
      </c>
      <c r="F258" s="21" t="s">
        <v>97</v>
      </c>
      <c r="G258" s="22" t="n">
        <v>390000000</v>
      </c>
      <c r="H258" s="22" t="n">
        <v>100000000</v>
      </c>
      <c r="I258" s="22" t="n">
        <v>0</v>
      </c>
      <c r="J258" s="0" t="n">
        <v>2020</v>
      </c>
      <c r="K258" s="23" t="n">
        <v>43831</v>
      </c>
      <c r="L258" s="23" t="n">
        <v>43831</v>
      </c>
      <c r="M258" s="23" t="n">
        <v>43831</v>
      </c>
      <c r="N258" s="23" t="n">
        <v>44196</v>
      </c>
      <c r="O258" s="24" t="s">
        <v>98</v>
      </c>
      <c r="P258" s="24" t="s">
        <v>98</v>
      </c>
      <c r="Q258" s="22" t="s">
        <v>99</v>
      </c>
      <c r="R258" s="24" t="s">
        <v>98</v>
      </c>
      <c r="S258" s="24" t="s">
        <v>98</v>
      </c>
      <c r="T258" s="24" t="s">
        <v>106</v>
      </c>
      <c r="U258" s="24" t="s">
        <v>98</v>
      </c>
      <c r="V258" s="24" t="s">
        <v>98</v>
      </c>
      <c r="W258" s="24" t="s">
        <v>98</v>
      </c>
      <c r="X258" s="24" t="s">
        <v>98</v>
      </c>
      <c r="Y258" s="22" t="n">
        <v>500000</v>
      </c>
      <c r="Z258" s="23" t="n">
        <f aca="false">DATE(YEAR(M258)+1,MONTH(M258),DAY(M258))</f>
        <v>44197</v>
      </c>
      <c r="AA258" s="25" t="n">
        <f aca="false">IF(N258&lt;=Z258, VLOOKUP(DATEDIF(M258,N258,"m"),Parameters!$L$2:$M$6,2,1), 0)</f>
        <v>1</v>
      </c>
      <c r="AB258" s="0" t="n">
        <f aca="false">IF(D258="Trong nước", DATEDIF(DATE(YEAR(K258),MONTH(K258),1),DATE(YEAR(L258),MONTH(L258),1),"m"), DATEDIF(DATE(J258,1,1),DATE(YEAR(L258),MONTH(L258),1),"m"))</f>
        <v>0</v>
      </c>
      <c r="AC258" s="0" t="str">
        <f aca="false">VLOOKUP(AB258,Parameters!$A$2:$B$6,2,1)</f>
        <v>&lt;6</v>
      </c>
      <c r="AD258" s="26" t="n">
        <v>1</v>
      </c>
      <c r="AE258" s="27" t="n">
        <f aca="false">IF(G258&lt;=$AE$2,INDEX('Bieu phi VCX'!$D$8:$H$33,MATCH(C258,'Bieu phi VCX'!$A$8:$A$33,0),MATCH(AC258,'Bieu phi VCX'!$D$7:$H$7,)),INDEX('Bieu phi VCX'!$I$8:$M$33,MATCH(C258,'Bieu phi VCX'!$A$8:$A$33,0),MATCH(AC258,'Bieu phi VCX'!$I$7:$M$7,)))</f>
        <v>0.025</v>
      </c>
      <c r="AF258" s="27" t="n">
        <f aca="false">IF(O258="Y",$AF$2,0)</f>
        <v>0</v>
      </c>
      <c r="AG258" s="27" t="n">
        <f aca="false">IF(P258="Y", INDEX('Bieu phi VCX'!$P$8:$T$31,MATCH(C258,'Bieu phi VCX'!$A$8:$A$33,0),MATCH(AC258,'Bieu phi VCX'!$P$7:$T$7,0)), 0)</f>
        <v>0</v>
      </c>
      <c r="AH258" s="22" t="n">
        <f aca="false">VLOOKUP(Q258,Parameters!$F$2:$G$5,2,0)</f>
        <v>0</v>
      </c>
      <c r="AI258" s="27" t="n">
        <f aca="false">IF(R258="Y", INDEX('Bieu phi VCX'!$V$8:$Z$31,MATCH(C258,'Bieu phi VCX'!$A$8:$A$33,0),MATCH(AC258,'Bieu phi VCX'!$V$7:$Z$7,0)),0)</f>
        <v>0</v>
      </c>
      <c r="AJ258" s="27" t="n">
        <f aca="false">IF(S258="Y",INDEX('Bieu phi VCX'!$AG$8:$AI$31,MATCH(C258,'Bieu phi VCX'!$A$8:$A$33,0),MATCH(VLOOKUP(I258,Parameters!$I$2:$J$4,2),'Bieu phi VCX'!$AG$7:$AI$7,0))-AE258, 0)</f>
        <v>0</v>
      </c>
      <c r="AK258" s="0" t="n">
        <f aca="false">IF(T258="Y",$AK$2,1)</f>
        <v>1.5</v>
      </c>
      <c r="AL258" s="27" t="n">
        <f aca="false">IF(U258="Y", INDEX('Bieu phi VCX'!$AB$8:$AB$33,MATCH(C258,'Bieu phi VCX'!$A$8:$A$33,0),0),0)</f>
        <v>0</v>
      </c>
      <c r="AM258" s="27" t="n">
        <f aca="false">IF(V258="Y",IF(AB258&lt;120,IF(OR(C258='Bieu phi VCX'!$A$24,C258='Bieu phi VCX'!$A$25,C258='Bieu phi VCX'!$A$27),0.2%,IF(OR(AND(OR(E258="SEDAN",E258="HATCHBACK"),G258&gt;$AM$2),AND(OR(E258="SEDAN",E258="HATCHBACK"),F258="GERMANY")),INDEX('Bieu phi VCX'!$AC$8:$AC$33,MATCH(C258,'Bieu phi VCX'!$A$8:$A$33,0),0),INDEX('Bieu phi VCX'!$AD$8:$AD$33,MATCH(C258,'Bieu phi VCX'!$A$8:$A$33,0),0))),"NA"),0)</f>
        <v>0</v>
      </c>
      <c r="AN258" s="28" t="n">
        <f aca="false">IF(X258="Y",$AN$2,0)</f>
        <v>0</v>
      </c>
      <c r="AO258" s="29" t="n">
        <f aca="false">IF(W258="Y",IF(N258-M258&gt;$AO$2,1.5%*15/365,1.5%*(N258-M258)/365),0)</f>
        <v>0</v>
      </c>
      <c r="AP258" s="30" t="n">
        <f aca="false">IF(N258&lt;=Z258,VLOOKUP(DATEDIF(M258,N258,"m"),Parameters!$L$2:$M$6,2,1),(DATEDIF(M258,N258,"m")+1)/12)</f>
        <v>1</v>
      </c>
      <c r="AQ258" s="31" t="n">
        <f aca="false">(AK258*(SUM(AE258,AF258,AG258,AI258,AJ258,AL258,AM258,AN258)*H258+AH258)+AO258*H258)*AP258</f>
        <v>3750000</v>
      </c>
    </row>
    <row r="259" customFormat="false" ht="15" hidden="false" customHeight="false" outlineLevel="0" collapsed="false">
      <c r="A259" s="20"/>
      <c r="B259" s="20" t="s">
        <v>113</v>
      </c>
      <c r="C259" s="21" t="s">
        <v>128</v>
      </c>
      <c r="D259" s="21" t="s">
        <v>95</v>
      </c>
      <c r="E259" s="21" t="s">
        <v>122</v>
      </c>
      <c r="F259" s="21" t="s">
        <v>97</v>
      </c>
      <c r="G259" s="22" t="n">
        <v>390000000</v>
      </c>
      <c r="H259" s="22" t="n">
        <v>100000000</v>
      </c>
      <c r="I259" s="22" t="n">
        <v>0</v>
      </c>
      <c r="J259" s="0" t="n">
        <v>2020</v>
      </c>
      <c r="K259" s="23" t="n">
        <v>43831</v>
      </c>
      <c r="L259" s="23" t="n">
        <v>43831</v>
      </c>
      <c r="M259" s="23" t="n">
        <v>43831</v>
      </c>
      <c r="N259" s="23" t="n">
        <v>44196</v>
      </c>
      <c r="O259" s="24" t="s">
        <v>98</v>
      </c>
      <c r="P259" s="24" t="s">
        <v>98</v>
      </c>
      <c r="Q259" s="22" t="s">
        <v>99</v>
      </c>
      <c r="R259" s="24" t="s">
        <v>98</v>
      </c>
      <c r="S259" s="24" t="s">
        <v>98</v>
      </c>
      <c r="T259" s="24" t="s">
        <v>98</v>
      </c>
      <c r="U259" s="24" t="s">
        <v>106</v>
      </c>
      <c r="V259" s="24" t="s">
        <v>98</v>
      </c>
      <c r="W259" s="24" t="s">
        <v>98</v>
      </c>
      <c r="X259" s="24" t="s">
        <v>98</v>
      </c>
      <c r="Y259" s="22" t="n">
        <v>500000</v>
      </c>
      <c r="Z259" s="23" t="n">
        <f aca="false">DATE(YEAR(M259)+1,MONTH(M259),DAY(M259))</f>
        <v>44197</v>
      </c>
      <c r="AA259" s="25" t="n">
        <f aca="false">IF(N259&lt;=Z259, VLOOKUP(DATEDIF(M259,N259,"m"),Parameters!$L$2:$M$6,2,1), 0)</f>
        <v>1</v>
      </c>
      <c r="AB259" s="0" t="n">
        <f aca="false">IF(D259="Trong nước", DATEDIF(DATE(YEAR(K259),MONTH(K259),1),DATE(YEAR(L259),MONTH(L259),1),"m"), DATEDIF(DATE(J259,1,1),DATE(YEAR(L259),MONTH(L259),1),"m"))</f>
        <v>0</v>
      </c>
      <c r="AC259" s="0" t="str">
        <f aca="false">VLOOKUP(AB259,Parameters!$A$2:$B$6,2,1)</f>
        <v>&lt;6</v>
      </c>
      <c r="AD259" s="26" t="n">
        <v>1</v>
      </c>
      <c r="AE259" s="27" t="n">
        <f aca="false">IF(G259&lt;=$AE$2,INDEX('Bieu phi VCX'!$D$8:$H$33,MATCH(C259,'Bieu phi VCX'!$A$8:$A$33,0),MATCH(AC259,'Bieu phi VCX'!$D$7:$H$7,)),INDEX('Bieu phi VCX'!$I$8:$M$33,MATCH(C259,'Bieu phi VCX'!$A$8:$A$33,0),MATCH(AC259,'Bieu phi VCX'!$I$7:$M$7,)))</f>
        <v>0.025</v>
      </c>
      <c r="AF259" s="27" t="n">
        <f aca="false">IF(O259="Y",$AF$2,0)</f>
        <v>0</v>
      </c>
      <c r="AG259" s="27" t="n">
        <f aca="false">IF(P259="Y", INDEX('Bieu phi VCX'!$P$8:$T$31,MATCH(C259,'Bieu phi VCX'!$A$8:$A$33,0),MATCH(AC259,'Bieu phi VCX'!$P$7:$T$7,0)), 0)</f>
        <v>0</v>
      </c>
      <c r="AH259" s="22" t="n">
        <f aca="false">VLOOKUP(Q259,Parameters!$F$2:$G$5,2,0)</f>
        <v>0</v>
      </c>
      <c r="AI259" s="27" t="n">
        <f aca="false">IF(R259="Y", INDEX('Bieu phi VCX'!$V$8:$Z$31,MATCH(C259,'Bieu phi VCX'!$A$8:$A$33,0),MATCH(AC259,'Bieu phi VCX'!$V$7:$Z$7,0)),0)</f>
        <v>0</v>
      </c>
      <c r="AJ259" s="27" t="n">
        <f aca="false">IF(S259="Y",INDEX('Bieu phi VCX'!$AG$8:$AI$31,MATCH(C259,'Bieu phi VCX'!$A$8:$A$33,0),MATCH(VLOOKUP(I259,Parameters!$I$2:$J$4,2),'Bieu phi VCX'!$AG$7:$AI$7,0))-AE259, 0)</f>
        <v>0</v>
      </c>
      <c r="AK259" s="0" t="n">
        <f aca="false">IF(T259="Y",$AK$2,1)</f>
        <v>1</v>
      </c>
      <c r="AL259" s="27" t="n">
        <f aca="false">IF(U259="Y", INDEX('Bieu phi VCX'!$AB$8:$AB$33,MATCH(C259,'Bieu phi VCX'!$A$8:$A$33,0),0),0)</f>
        <v>0.0025</v>
      </c>
      <c r="AM259" s="27" t="n">
        <f aca="false">IF(V259="Y",IF(AB259&lt;120,IF(OR(C259='Bieu phi VCX'!$A$24,C259='Bieu phi VCX'!$A$25,C259='Bieu phi VCX'!$A$27),0.2%,IF(OR(AND(OR(E259="SEDAN",E259="HATCHBACK"),G259&gt;$AM$2),AND(OR(E259="SEDAN",E259="HATCHBACK"),F259="GERMANY")),INDEX('Bieu phi VCX'!$AC$8:$AC$33,MATCH(C259,'Bieu phi VCX'!$A$8:$A$33,0),0),INDEX('Bieu phi VCX'!$AD$8:$AD$33,MATCH(C259,'Bieu phi VCX'!$A$8:$A$33,0),0))),"NA"),0)</f>
        <v>0</v>
      </c>
      <c r="AN259" s="28" t="n">
        <f aca="false">IF(X259="Y",$AN$2,0)</f>
        <v>0</v>
      </c>
      <c r="AO259" s="29" t="n">
        <f aca="false">IF(W259="Y",IF(N259-M259&gt;$AO$2,1.5%*15/365,1.5%*(N259-M259)/365),0)</f>
        <v>0</v>
      </c>
      <c r="AP259" s="30" t="n">
        <f aca="false">IF(N259&lt;=Z259,VLOOKUP(DATEDIF(M259,N259,"m"),Parameters!$L$2:$M$6,2,1),(DATEDIF(M259,N259,"m")+1)/12)</f>
        <v>1</v>
      </c>
      <c r="AQ259" s="31" t="n">
        <f aca="false">(AK259*(SUM(AE259,AF259,AG259,AI259,AJ259,AL259,AM259,AN259)*H259+AH259)+AO259*H259)*AP259</f>
        <v>2750000</v>
      </c>
    </row>
    <row r="260" customFormat="false" ht="15" hidden="false" customHeight="false" outlineLevel="0" collapsed="false">
      <c r="A260" s="20"/>
      <c r="B260" s="20" t="s">
        <v>114</v>
      </c>
      <c r="C260" s="21" t="s">
        <v>128</v>
      </c>
      <c r="D260" s="21" t="s">
        <v>95</v>
      </c>
      <c r="E260" s="21" t="s">
        <v>122</v>
      </c>
      <c r="F260" s="21" t="s">
        <v>97</v>
      </c>
      <c r="G260" s="22" t="n">
        <v>390000000</v>
      </c>
      <c r="H260" s="22" t="n">
        <v>100000000</v>
      </c>
      <c r="I260" s="22" t="n">
        <v>0</v>
      </c>
      <c r="J260" s="0" t="n">
        <v>2020</v>
      </c>
      <c r="K260" s="23" t="n">
        <v>43831</v>
      </c>
      <c r="L260" s="23" t="n">
        <v>43831</v>
      </c>
      <c r="M260" s="23" t="n">
        <v>43831</v>
      </c>
      <c r="N260" s="23" t="n">
        <v>44196</v>
      </c>
      <c r="O260" s="24" t="s">
        <v>98</v>
      </c>
      <c r="P260" s="24" t="s">
        <v>98</v>
      </c>
      <c r="Q260" s="22" t="s">
        <v>99</v>
      </c>
      <c r="R260" s="24" t="s">
        <v>98</v>
      </c>
      <c r="S260" s="24" t="s">
        <v>98</v>
      </c>
      <c r="T260" s="24" t="s">
        <v>98</v>
      </c>
      <c r="U260" s="24" t="s">
        <v>98</v>
      </c>
      <c r="V260" s="24" t="s">
        <v>106</v>
      </c>
      <c r="W260" s="24" t="s">
        <v>98</v>
      </c>
      <c r="X260" s="24" t="s">
        <v>98</v>
      </c>
      <c r="Y260" s="22" t="n">
        <v>500000</v>
      </c>
      <c r="Z260" s="23" t="n">
        <f aca="false">DATE(YEAR(M260)+1,MONTH(M260),DAY(M260))</f>
        <v>44197</v>
      </c>
      <c r="AA260" s="25" t="n">
        <f aca="false">IF(N260&lt;=Z260, VLOOKUP(DATEDIF(M260,N260,"m"),Parameters!$L$2:$M$6,2,1), 0)</f>
        <v>1</v>
      </c>
      <c r="AB260" s="0" t="n">
        <f aca="false">IF(D260="Trong nước", DATEDIF(DATE(YEAR(K260),MONTH(K260),1),DATE(YEAR(L260),MONTH(L260),1),"m"), DATEDIF(DATE(J260,1,1),DATE(YEAR(L260),MONTH(L260),1),"m"))</f>
        <v>0</v>
      </c>
      <c r="AC260" s="0" t="str">
        <f aca="false">VLOOKUP(AB260,Parameters!$A$2:$B$6,2,1)</f>
        <v>&lt;6</v>
      </c>
      <c r="AD260" s="26" t="n">
        <v>1</v>
      </c>
      <c r="AE260" s="27" t="n">
        <f aca="false">IF(G260&lt;=$AE$2,INDEX('Bieu phi VCX'!$D$8:$H$33,MATCH(C260,'Bieu phi VCX'!$A$8:$A$33,0),MATCH(AC260,'Bieu phi VCX'!$D$7:$H$7,)),INDEX('Bieu phi VCX'!$I$8:$M$33,MATCH(C260,'Bieu phi VCX'!$A$8:$A$33,0),MATCH(AC260,'Bieu phi VCX'!$I$7:$M$7,)))</f>
        <v>0.025</v>
      </c>
      <c r="AF260" s="27" t="n">
        <f aca="false">IF(O260="Y",$AF$2,0)</f>
        <v>0</v>
      </c>
      <c r="AG260" s="27" t="n">
        <f aca="false">IF(P260="Y", INDEX('Bieu phi VCX'!$P$8:$T$31,MATCH(C260,'Bieu phi VCX'!$A$8:$A$33,0),MATCH(AC260,'Bieu phi VCX'!$P$7:$T$7,0)), 0)</f>
        <v>0</v>
      </c>
      <c r="AH260" s="22" t="n">
        <f aca="false">VLOOKUP(Q260,Parameters!$F$2:$G$5,2,0)</f>
        <v>0</v>
      </c>
      <c r="AI260" s="27" t="n">
        <f aca="false">IF(R260="Y", INDEX('Bieu phi VCX'!$V$8:$Z$31,MATCH(C260,'Bieu phi VCX'!$A$8:$A$33,0),MATCH(AC260,'Bieu phi VCX'!$V$7:$Z$7,0)),0)</f>
        <v>0</v>
      </c>
      <c r="AJ260" s="27" t="n">
        <f aca="false">IF(S260="Y",INDEX('Bieu phi VCX'!$AG$8:$AI$31,MATCH(C260,'Bieu phi VCX'!$A$8:$A$33,0),MATCH(VLOOKUP(I260,Parameters!$I$2:$J$4,2),'Bieu phi VCX'!$AG$7:$AI$7,0))-AE260, 0)</f>
        <v>0</v>
      </c>
      <c r="AK260" s="0" t="n">
        <f aca="false">IF(T260="Y",$AK$2,1)</f>
        <v>1</v>
      </c>
      <c r="AL260" s="27" t="n">
        <f aca="false">IF(U260="Y", INDEX('Bieu phi VCX'!$AB$8:$AB$33,MATCH(C260,'Bieu phi VCX'!$A$8:$A$33,0),0),0)</f>
        <v>0</v>
      </c>
      <c r="AM260" s="27" t="n">
        <f aca="false">IF(V260="Y",IF(AB260&lt;120,IF(OR(C260='Bieu phi VCX'!$A$24,C260='Bieu phi VCX'!$A$25,C260='Bieu phi VCX'!$A$27),0.2%,IF(OR(AND(OR(E260="SEDAN",E260="HATCHBACK"),G260&gt;$AM$2),AND(OR(E260="SEDAN",E260="HATCHBACK"),F260="GERMANY")),INDEX('Bieu phi VCX'!$AC$8:$AC$33,MATCH(C260,'Bieu phi VCX'!$A$8:$A$33,0),0),INDEX('Bieu phi VCX'!$AD$8:$AD$33,MATCH(C260,'Bieu phi VCX'!$A$8:$A$33,0),0))),"NA"),0)</f>
        <v>0.0005</v>
      </c>
      <c r="AN260" s="28" t="n">
        <f aca="false">IF(X260="Y",$AN$2,0)</f>
        <v>0</v>
      </c>
      <c r="AO260" s="29" t="n">
        <f aca="false">IF(W260="Y",IF(N260-M260&gt;$AO$2,1.5%*15/365,1.5%*(N260-M260)/365),0)</f>
        <v>0</v>
      </c>
      <c r="AP260" s="30" t="n">
        <f aca="false">IF(N260&lt;=Z260,VLOOKUP(DATEDIF(M260,N260,"m"),Parameters!$L$2:$M$6,2,1),(DATEDIF(M260,N260,"m")+1)/12)</f>
        <v>1</v>
      </c>
      <c r="AQ260" s="31" t="n">
        <f aca="false">(AK260*(SUM(AE260,AF260,AG260,AI260,AJ260,AL260,AM260,AN260)*H260+AH260)+AO260*H260)*AP260</f>
        <v>2550000</v>
      </c>
    </row>
    <row r="261" customFormat="false" ht="15" hidden="false" customHeight="false" outlineLevel="0" collapsed="false">
      <c r="A261" s="20"/>
      <c r="B261" s="20" t="s">
        <v>115</v>
      </c>
      <c r="C261" s="21" t="s">
        <v>128</v>
      </c>
      <c r="D261" s="21" t="s">
        <v>95</v>
      </c>
      <c r="E261" s="21" t="s">
        <v>122</v>
      </c>
      <c r="F261" s="21" t="s">
        <v>97</v>
      </c>
      <c r="G261" s="22" t="n">
        <v>390000000</v>
      </c>
      <c r="H261" s="22" t="n">
        <v>100000000</v>
      </c>
      <c r="I261" s="22" t="n">
        <v>0</v>
      </c>
      <c r="J261" s="0" t="n">
        <v>2020</v>
      </c>
      <c r="K261" s="23" t="n">
        <v>43831</v>
      </c>
      <c r="L261" s="23" t="n">
        <v>43831</v>
      </c>
      <c r="M261" s="23" t="n">
        <v>43831</v>
      </c>
      <c r="N261" s="23" t="n">
        <v>44196</v>
      </c>
      <c r="O261" s="24" t="s">
        <v>98</v>
      </c>
      <c r="P261" s="24" t="s">
        <v>98</v>
      </c>
      <c r="Q261" s="22" t="s">
        <v>99</v>
      </c>
      <c r="R261" s="24" t="s">
        <v>98</v>
      </c>
      <c r="S261" s="24" t="s">
        <v>98</v>
      </c>
      <c r="T261" s="24" t="s">
        <v>98</v>
      </c>
      <c r="U261" s="24" t="s">
        <v>98</v>
      </c>
      <c r="V261" s="24" t="s">
        <v>98</v>
      </c>
      <c r="W261" s="24" t="s">
        <v>106</v>
      </c>
      <c r="X261" s="24" t="s">
        <v>98</v>
      </c>
      <c r="Y261" s="22" t="n">
        <v>500000</v>
      </c>
      <c r="Z261" s="23" t="n">
        <f aca="false">DATE(YEAR(M261)+1,MONTH(M261),DAY(M261))</f>
        <v>44197</v>
      </c>
      <c r="AA261" s="25" t="n">
        <f aca="false">IF(N261&lt;=Z261, VLOOKUP(DATEDIF(M261,N261,"m"),Parameters!$L$2:$M$6,2,1), 0)</f>
        <v>1</v>
      </c>
      <c r="AB261" s="0" t="n">
        <f aca="false">IF(D261="Trong nước", DATEDIF(DATE(YEAR(K261),MONTH(K261),1),DATE(YEAR(L261),MONTH(L261),1),"m"), DATEDIF(DATE(J261,1,1),DATE(YEAR(L261),MONTH(L261),1),"m"))</f>
        <v>0</v>
      </c>
      <c r="AC261" s="0" t="str">
        <f aca="false">VLOOKUP(AB261,Parameters!$A$2:$B$6,2,1)</f>
        <v>&lt;6</v>
      </c>
      <c r="AD261" s="26" t="n">
        <v>1</v>
      </c>
      <c r="AE261" s="27" t="n">
        <f aca="false">IF(G261&lt;=$AE$2,INDEX('Bieu phi VCX'!$D$8:$H$33,MATCH(C261,'Bieu phi VCX'!$A$8:$A$33,0),MATCH(AC261,'Bieu phi VCX'!$D$7:$H$7,)),INDEX('Bieu phi VCX'!$I$8:$M$33,MATCH(C261,'Bieu phi VCX'!$A$8:$A$33,0),MATCH(AC261,'Bieu phi VCX'!$I$7:$M$7,)))</f>
        <v>0.025</v>
      </c>
      <c r="AF261" s="27" t="n">
        <f aca="false">IF(O261="Y",$AF$2,0)</f>
        <v>0</v>
      </c>
      <c r="AG261" s="27" t="n">
        <f aca="false">IF(P261="Y", INDEX('Bieu phi VCX'!$P$8:$T$31,MATCH(C261,'Bieu phi VCX'!$A$8:$A$33,0),MATCH(AC261,'Bieu phi VCX'!$P$7:$T$7,0)), 0)</f>
        <v>0</v>
      </c>
      <c r="AH261" s="22" t="n">
        <f aca="false">VLOOKUP(Q261,Parameters!$F$2:$G$5,2,0)</f>
        <v>0</v>
      </c>
      <c r="AI261" s="27" t="n">
        <f aca="false">IF(R261="Y", INDEX('Bieu phi VCX'!$V$8:$Z$31,MATCH(C261,'Bieu phi VCX'!$A$8:$A$33,0),MATCH(AC261,'Bieu phi VCX'!$V$7:$Z$7,0)),0)</f>
        <v>0</v>
      </c>
      <c r="AJ261" s="27" t="n">
        <f aca="false">IF(S261="Y",INDEX('Bieu phi VCX'!$AG$8:$AI$31,MATCH(C261,'Bieu phi VCX'!$A$8:$A$33,0),MATCH(VLOOKUP(I261,Parameters!$I$2:$J$4,2),'Bieu phi VCX'!$AG$7:$AI$7,0))-AE261, 0)</f>
        <v>0</v>
      </c>
      <c r="AK261" s="0" t="n">
        <f aca="false">IF(T261="Y",$AK$2,1)</f>
        <v>1</v>
      </c>
      <c r="AL261" s="27" t="n">
        <f aca="false">IF(U261="Y", INDEX('Bieu phi VCX'!$AB$8:$AB$33,MATCH(C261,'Bieu phi VCX'!$A$8:$A$33,0),0),0)</f>
        <v>0</v>
      </c>
      <c r="AM261" s="27" t="n">
        <f aca="false">IF(V261="Y",IF(AB261&lt;120,IF(OR(C261='Bieu phi VCX'!$A$24,C261='Bieu phi VCX'!$A$25,C261='Bieu phi VCX'!$A$27),0.2%,IF(OR(AND(OR(E261="SEDAN",E261="HATCHBACK"),G261&gt;$AM$2),AND(OR(E261="SEDAN",E261="HATCHBACK"),F261="GERMANY")),INDEX('Bieu phi VCX'!$AC$8:$AC$33,MATCH(C261,'Bieu phi VCX'!$A$8:$A$33,0),0),INDEX('Bieu phi VCX'!$AD$8:$AD$33,MATCH(C261,'Bieu phi VCX'!$A$8:$A$33,0),0))),"NA"),0)</f>
        <v>0</v>
      </c>
      <c r="AN261" s="28" t="n">
        <f aca="false">IF(X261="Y",$AN$2,0)</f>
        <v>0</v>
      </c>
      <c r="AO261" s="29" t="n">
        <f aca="false">IF(W261="Y",IF(N261-M261&gt;$AO$2,1.5%*15/365,1.5%*(N261-M261)/365),0)</f>
        <v>0.000616438356164384</v>
      </c>
      <c r="AP261" s="30" t="n">
        <f aca="false">IF(N261&lt;=Z261,VLOOKUP(DATEDIF(M261,N261,"m"),Parameters!$L$2:$M$6,2,1),(DATEDIF(M261,N261,"m")+1)/12)</f>
        <v>1</v>
      </c>
      <c r="AQ261" s="31" t="n">
        <f aca="false">(AK261*(SUM(AE261,AF261,AG261,AI261,AJ261,AL261,AM261,AN261)*H261+AH261)+AO261*H261)*AP261</f>
        <v>2561643.83561644</v>
      </c>
    </row>
    <row r="262" customFormat="false" ht="15" hidden="false" customHeight="false" outlineLevel="0" collapsed="false">
      <c r="A262" s="20"/>
      <c r="B262" s="20" t="s">
        <v>116</v>
      </c>
      <c r="C262" s="21" t="s">
        <v>128</v>
      </c>
      <c r="D262" s="21" t="s">
        <v>95</v>
      </c>
      <c r="E262" s="21" t="s">
        <v>122</v>
      </c>
      <c r="F262" s="21" t="s">
        <v>97</v>
      </c>
      <c r="G262" s="22" t="n">
        <v>390000000</v>
      </c>
      <c r="H262" s="22" t="n">
        <v>100000000</v>
      </c>
      <c r="I262" s="22" t="n">
        <v>0</v>
      </c>
      <c r="J262" s="0" t="n">
        <v>2020</v>
      </c>
      <c r="K262" s="23" t="n">
        <v>43831</v>
      </c>
      <c r="L262" s="23" t="n">
        <v>43831</v>
      </c>
      <c r="M262" s="23" t="n">
        <v>43831</v>
      </c>
      <c r="N262" s="23" t="n">
        <v>44196</v>
      </c>
      <c r="O262" s="24" t="s">
        <v>98</v>
      </c>
      <c r="P262" s="24" t="s">
        <v>98</v>
      </c>
      <c r="Q262" s="22" t="s">
        <v>99</v>
      </c>
      <c r="R262" s="24" t="s">
        <v>98</v>
      </c>
      <c r="S262" s="24" t="s">
        <v>98</v>
      </c>
      <c r="T262" s="24" t="s">
        <v>98</v>
      </c>
      <c r="U262" s="24" t="s">
        <v>98</v>
      </c>
      <c r="V262" s="24" t="s">
        <v>98</v>
      </c>
      <c r="W262" s="24" t="s">
        <v>98</v>
      </c>
      <c r="X262" s="24" t="s">
        <v>106</v>
      </c>
      <c r="Y262" s="22" t="n">
        <v>500000</v>
      </c>
      <c r="Z262" s="23" t="n">
        <f aca="false">DATE(YEAR(M262)+1,MONTH(M262),DAY(M262))</f>
        <v>44197</v>
      </c>
      <c r="AA262" s="25" t="n">
        <f aca="false">IF(N262&lt;=Z262, VLOOKUP(DATEDIF(M262,N262,"m"),Parameters!$L$2:$M$6,2,1), 0)</f>
        <v>1</v>
      </c>
      <c r="AB262" s="0" t="n">
        <f aca="false">IF(D262="Trong nước", DATEDIF(DATE(YEAR(K262),MONTH(K262),1),DATE(YEAR(L262),MONTH(L262),1),"m"), DATEDIF(DATE(J262,1,1),DATE(YEAR(L262),MONTH(L262),1),"m"))</f>
        <v>0</v>
      </c>
      <c r="AC262" s="0" t="str">
        <f aca="false">VLOOKUP(AB262,Parameters!$A$2:$B$6,2,1)</f>
        <v>&lt;6</v>
      </c>
      <c r="AD262" s="26" t="n">
        <v>1</v>
      </c>
      <c r="AE262" s="27" t="n">
        <f aca="false">IF(G262&lt;=$AE$2,INDEX('Bieu phi VCX'!$D$8:$H$33,MATCH(C262,'Bieu phi VCX'!$A$8:$A$33,0),MATCH(AC262,'Bieu phi VCX'!$D$7:$H$7,)),INDEX('Bieu phi VCX'!$I$8:$M$33,MATCH(C262,'Bieu phi VCX'!$A$8:$A$33,0),MATCH(AC262,'Bieu phi VCX'!$I$7:$M$7,)))</f>
        <v>0.025</v>
      </c>
      <c r="AF262" s="27" t="n">
        <f aca="false">IF(O262="Y",$AF$2,0)</f>
        <v>0</v>
      </c>
      <c r="AG262" s="27" t="n">
        <f aca="false">IF(P262="Y", INDEX('Bieu phi VCX'!$P$8:$T$31,MATCH(C262,'Bieu phi VCX'!$A$8:$A$33,0),MATCH(AC262,'Bieu phi VCX'!$P$7:$T$7,0)), 0)</f>
        <v>0</v>
      </c>
      <c r="AH262" s="22" t="n">
        <f aca="false">VLOOKUP(Q262,Parameters!$F$2:$G$5,2,0)</f>
        <v>0</v>
      </c>
      <c r="AI262" s="27" t="n">
        <f aca="false">IF(R262="Y", INDEX('Bieu phi VCX'!$V$8:$Z$31,MATCH(C262,'Bieu phi VCX'!$A$8:$A$33,0),MATCH(AC262,'Bieu phi VCX'!$V$7:$Z$7,0)),0)</f>
        <v>0</v>
      </c>
      <c r="AJ262" s="27" t="n">
        <f aca="false">IF(S262="Y",INDEX('Bieu phi VCX'!$AG$8:$AI$31,MATCH(C262,'Bieu phi VCX'!$A$8:$A$33,0),MATCH(VLOOKUP(I262,Parameters!$I$2:$J$4,2),'Bieu phi VCX'!$AG$7:$AI$7,0))-AE262, 0)</f>
        <v>0</v>
      </c>
      <c r="AK262" s="0" t="n">
        <f aca="false">IF(T262="Y",$AK$2,1)</f>
        <v>1</v>
      </c>
      <c r="AL262" s="27" t="n">
        <f aca="false">IF(U262="Y", INDEX('Bieu phi VCX'!$AB$8:$AB$33,MATCH(C262,'Bieu phi VCX'!$A$8:$A$33,0),0),0)</f>
        <v>0</v>
      </c>
      <c r="AM262" s="27" t="n">
        <f aca="false">IF(V262="Y",IF(AB262&lt;120,IF(OR(C262='Bieu phi VCX'!$A$24,C262='Bieu phi VCX'!$A$25,C262='Bieu phi VCX'!$A$27),0.2%,IF(OR(AND(OR(E262="SEDAN",E262="HATCHBACK"),G262&gt;$AM$2),AND(OR(E262="SEDAN",E262="HATCHBACK"),F262="GERMANY")),INDEX('Bieu phi VCX'!$AC$8:$AC$33,MATCH(C262,'Bieu phi VCX'!$A$8:$A$33,0),0),INDEX('Bieu phi VCX'!$AD$8:$AD$33,MATCH(C262,'Bieu phi VCX'!$A$8:$A$33,0),0))),"NA"),0)</f>
        <v>0</v>
      </c>
      <c r="AN262" s="28" t="n">
        <f aca="false">IF(X262="Y",$AN$2,0)</f>
        <v>0.003</v>
      </c>
      <c r="AO262" s="29" t="n">
        <f aca="false">IF(W262="Y",IF(N262-M262&gt;$AO$2,1.5%*15/365,1.5%*(N262-M262)/365),0)</f>
        <v>0</v>
      </c>
      <c r="AP262" s="30" t="n">
        <f aca="false">IF(N262&lt;=Z262,VLOOKUP(DATEDIF(M262,N262,"m"),Parameters!$L$2:$M$6,2,1),(DATEDIF(M262,N262,"m")+1)/12)</f>
        <v>1</v>
      </c>
      <c r="AQ262" s="31" t="n">
        <f aca="false">(AK262*(SUM(AE262,AF262,AG262,AI262,AJ262,AL262,AM262,AN262)*H262+AH262)+AO262*H262)*AP262</f>
        <v>2800000</v>
      </c>
    </row>
    <row r="263" customFormat="false" ht="15" hidden="false" customHeight="false" outlineLevel="0" collapsed="false">
      <c r="A263" s="20" t="s">
        <v>117</v>
      </c>
      <c r="B263" s="20" t="s">
        <v>105</v>
      </c>
      <c r="C263" s="21" t="s">
        <v>128</v>
      </c>
      <c r="D263" s="21" t="s">
        <v>95</v>
      </c>
      <c r="E263" s="21" t="s">
        <v>122</v>
      </c>
      <c r="F263" s="21" t="s">
        <v>97</v>
      </c>
      <c r="G263" s="22" t="n">
        <v>400000000</v>
      </c>
      <c r="H263" s="22" t="n">
        <v>400000000</v>
      </c>
      <c r="I263" s="22" t="n">
        <v>0</v>
      </c>
      <c r="J263" s="0" t="n">
        <v>2020</v>
      </c>
      <c r="K263" s="23" t="n">
        <v>43831</v>
      </c>
      <c r="L263" s="23" t="n">
        <v>43831</v>
      </c>
      <c r="M263" s="23" t="n">
        <v>43831</v>
      </c>
      <c r="N263" s="23" t="n">
        <v>44196</v>
      </c>
      <c r="O263" s="24" t="s">
        <v>106</v>
      </c>
      <c r="P263" s="24" t="s">
        <v>106</v>
      </c>
      <c r="Q263" s="22" t="n">
        <v>9000000</v>
      </c>
      <c r="R263" s="24" t="s">
        <v>106</v>
      </c>
      <c r="S263" s="24" t="s">
        <v>106</v>
      </c>
      <c r="T263" s="24" t="s">
        <v>106</v>
      </c>
      <c r="U263" s="24" t="s">
        <v>106</v>
      </c>
      <c r="V263" s="24" t="s">
        <v>106</v>
      </c>
      <c r="W263" s="24" t="s">
        <v>106</v>
      </c>
      <c r="X263" s="24" t="s">
        <v>106</v>
      </c>
      <c r="Y263" s="22" t="n">
        <v>500000</v>
      </c>
      <c r="Z263" s="23" t="n">
        <f aca="false">DATE(YEAR(M263)+1,MONTH(M263),DAY(M263))</f>
        <v>44197</v>
      </c>
      <c r="AA263" s="25" t="n">
        <f aca="false">IF(N263&lt;=Z263, VLOOKUP(DATEDIF(M263,N263,"m"),Parameters!$L$2:$M$6,2,1), 0)</f>
        <v>1</v>
      </c>
      <c r="AB263" s="0" t="n">
        <f aca="false">IF(D263="Trong nước", DATEDIF(DATE(YEAR(K263),MONTH(K263),1),DATE(YEAR(L263),MONTH(L263),1),"m"), DATEDIF(DATE(J263,1,1),DATE(YEAR(L263),MONTH(L263),1),"m"))</f>
        <v>0</v>
      </c>
      <c r="AC263" s="0" t="str">
        <f aca="false">VLOOKUP(AB263,Parameters!$A$2:$B$6,2,1)</f>
        <v>&lt;6</v>
      </c>
      <c r="AD263" s="26" t="n">
        <v>1</v>
      </c>
      <c r="AE263" s="27" t="n">
        <f aca="false">IF(G263&lt;=$AE$2,INDEX('Bieu phi VCX'!$D$8:$H$33,MATCH(C263,'Bieu phi VCX'!$A$8:$A$33,0),MATCH(AC263,'Bieu phi VCX'!$D$7:$H$7,)),INDEX('Bieu phi VCX'!$I$8:$M$33,MATCH(C263,'Bieu phi VCX'!$A$8:$A$33,0),MATCH(AC263,'Bieu phi VCX'!$I$7:$M$7,)))</f>
        <v>0.025</v>
      </c>
      <c r="AF263" s="27" t="n">
        <f aca="false">IF(O263="Y",$AF$2,0)</f>
        <v>0.0005</v>
      </c>
      <c r="AG263" s="27" t="n">
        <f aca="false">IF(P263="Y", INDEX('Bieu phi VCX'!$P$8:$T$31,MATCH(C263,'Bieu phi VCX'!$A$8:$A$33,0),MATCH(AC263,'Bieu phi VCX'!$P$7:$T$7,0)), 0)</f>
        <v>0</v>
      </c>
      <c r="AH263" s="22" t="n">
        <f aca="false">VLOOKUP(Q263,Parameters!$F$2:$G$5,2,0)</f>
        <v>1400000</v>
      </c>
      <c r="AI263" s="27" t="n">
        <f aca="false">IF(R263="Y", INDEX('Bieu phi VCX'!$V$8:$Z$31,MATCH(C263,'Bieu phi VCX'!$A$8:$A$33,0),MATCH(AC263,'Bieu phi VCX'!$V$7:$Z$7,0)),0)</f>
        <v>0.001</v>
      </c>
      <c r="AJ263" s="27" t="n">
        <f aca="false">IF(S263="Y",INDEX('Bieu phi VCX'!$AG$8:$AI$31,MATCH(C263,'Bieu phi VCX'!$A$8:$A$33,0),MATCH(VLOOKUP(I263,Parameters!$I$2:$J$4,2),'Bieu phi VCX'!$AG$7:$AI$7,0))-AE263, 0)</f>
        <v>0.025</v>
      </c>
      <c r="AK263" s="0" t="n">
        <f aca="false">IF(T263="Y",$AK$2,1)</f>
        <v>1.5</v>
      </c>
      <c r="AL263" s="27" t="n">
        <f aca="false">IF(U263="Y", INDEX('Bieu phi VCX'!$AB$8:$AB$33,MATCH(C263,'Bieu phi VCX'!$A$8:$A$33,0),0),0)</f>
        <v>0.0025</v>
      </c>
      <c r="AM263" s="27" t="n">
        <f aca="false">IF(V263="Y",IF(AB263&lt;120,IF(OR(C263='Bieu phi VCX'!$A$24,C263='Bieu phi VCX'!$A$25,C263='Bieu phi VCX'!$A$27),0.2%,IF(OR(AND(OR(E263="SEDAN",E263="HATCHBACK"),G263&gt;$AM$2),AND(OR(E263="SEDAN",E263="HATCHBACK"),F263="GERMANY")),INDEX('Bieu phi VCX'!$AC$8:$AC$33,MATCH(C263,'Bieu phi VCX'!$A$8:$A$33,0),0),INDEX('Bieu phi VCX'!$AD$8:$AD$33,MATCH(C263,'Bieu phi VCX'!$A$8:$A$33,0),0))),"NA"),0)</f>
        <v>0.0005</v>
      </c>
      <c r="AN263" s="28" t="n">
        <f aca="false">IF(X263="Y",$AN$2,0)</f>
        <v>0.003</v>
      </c>
      <c r="AO263" s="29" t="n">
        <f aca="false">IF(W263="Y",IF(N263-M263&gt;$AO$2,1.5%*15/365,1.5%*(N263-M263)/365),0)</f>
        <v>0.000616438356164384</v>
      </c>
      <c r="AP263" s="30" t="n">
        <f aca="false">IF(N263&lt;=Z263,VLOOKUP(DATEDIF(M263,N263,"m"),Parameters!$L$2:$M$6,2,1),(DATEDIF(M263,N263,"m")+1)/12)</f>
        <v>1</v>
      </c>
      <c r="AQ263" s="31" t="n">
        <f aca="false">(AK263*(SUM(AE263,AF263,AG263,AI263,AJ263,AL263,AM263,AN263)*H263+AH263)+AO263*H263)*AP263</f>
        <v>36846575.3424658</v>
      </c>
    </row>
    <row r="264" customFormat="false" ht="15" hidden="false" customHeight="false" outlineLevel="0" collapsed="false">
      <c r="A264" s="20"/>
      <c r="B264" s="20" t="s">
        <v>107</v>
      </c>
      <c r="C264" s="21" t="s">
        <v>128</v>
      </c>
      <c r="D264" s="21" t="s">
        <v>95</v>
      </c>
      <c r="E264" s="21" t="s">
        <v>122</v>
      </c>
      <c r="F264" s="21" t="s">
        <v>97</v>
      </c>
      <c r="G264" s="22" t="n">
        <v>400000000</v>
      </c>
      <c r="H264" s="22" t="n">
        <v>400000000</v>
      </c>
      <c r="I264" s="22" t="n">
        <v>0</v>
      </c>
      <c r="J264" s="0" t="n">
        <v>2020</v>
      </c>
      <c r="K264" s="23" t="n">
        <v>43831</v>
      </c>
      <c r="L264" s="23" t="n">
        <v>43831</v>
      </c>
      <c r="M264" s="23" t="n">
        <v>43831</v>
      </c>
      <c r="N264" s="23" t="n">
        <v>44196</v>
      </c>
      <c r="O264" s="24" t="s">
        <v>106</v>
      </c>
      <c r="P264" s="24" t="s">
        <v>98</v>
      </c>
      <c r="Q264" s="22" t="s">
        <v>99</v>
      </c>
      <c r="R264" s="24" t="s">
        <v>98</v>
      </c>
      <c r="S264" s="24" t="s">
        <v>98</v>
      </c>
      <c r="T264" s="24" t="s">
        <v>98</v>
      </c>
      <c r="U264" s="24" t="s">
        <v>98</v>
      </c>
      <c r="V264" s="24" t="s">
        <v>98</v>
      </c>
      <c r="W264" s="24" t="s">
        <v>98</v>
      </c>
      <c r="X264" s="24" t="s">
        <v>98</v>
      </c>
      <c r="Y264" s="22" t="n">
        <v>500000</v>
      </c>
      <c r="Z264" s="23" t="n">
        <f aca="false">DATE(YEAR(M264)+1,MONTH(M264),DAY(M264))</f>
        <v>44197</v>
      </c>
      <c r="AA264" s="25" t="n">
        <f aca="false">IF(N264&lt;=Z264, VLOOKUP(DATEDIF(M264,N264,"m"),Parameters!$L$2:$M$6,2,1), 0)</f>
        <v>1</v>
      </c>
      <c r="AB264" s="0" t="n">
        <f aca="false">IF(D264="Trong nước", DATEDIF(DATE(YEAR(K264),MONTH(K264),1),DATE(YEAR(L264),MONTH(L264),1),"m"), DATEDIF(DATE(J264,1,1),DATE(YEAR(L264),MONTH(L264),1),"m"))</f>
        <v>0</v>
      </c>
      <c r="AC264" s="0" t="str">
        <f aca="false">VLOOKUP(AB264,Parameters!$A$2:$B$6,2,1)</f>
        <v>&lt;6</v>
      </c>
      <c r="AD264" s="26" t="n">
        <v>1</v>
      </c>
      <c r="AE264" s="27" t="n">
        <f aca="false">IF(G264&lt;=$AE$2,INDEX('Bieu phi VCX'!$D$8:$H$33,MATCH(C264,'Bieu phi VCX'!$A$8:$A$33,0),MATCH(AC264,'Bieu phi VCX'!$D$7:$H$7,)),INDEX('Bieu phi VCX'!$I$8:$M$33,MATCH(C264,'Bieu phi VCX'!$A$8:$A$33,0),MATCH(AC264,'Bieu phi VCX'!$I$7:$M$7,)))</f>
        <v>0.025</v>
      </c>
      <c r="AF264" s="27" t="n">
        <f aca="false">IF(O264="Y",$AF$2,0)</f>
        <v>0.0005</v>
      </c>
      <c r="AG264" s="27" t="n">
        <f aca="false">IF(P264="Y", INDEX('Bieu phi VCX'!$P$8:$T$31,MATCH(C264,'Bieu phi VCX'!$A$8:$A$33,0),MATCH(AC264,'Bieu phi VCX'!$P$7:$T$7,0)), 0)</f>
        <v>0</v>
      </c>
      <c r="AH264" s="22" t="n">
        <f aca="false">VLOOKUP(Q264,Parameters!$F$2:$G$5,2,0)</f>
        <v>0</v>
      </c>
      <c r="AI264" s="27" t="n">
        <f aca="false">IF(R264="Y", INDEX('Bieu phi VCX'!$V$8:$Z$31,MATCH(C264,'Bieu phi VCX'!$A$8:$A$33,0),MATCH(AC264,'Bieu phi VCX'!$V$7:$Z$7,0)),0)</f>
        <v>0</v>
      </c>
      <c r="AJ264" s="27" t="n">
        <f aca="false">IF(S264="Y",INDEX('Bieu phi VCX'!$AG$8:$AI$31,MATCH(C264,'Bieu phi VCX'!$A$8:$A$33,0),MATCH(VLOOKUP(I264,Parameters!$I$2:$J$4,2),'Bieu phi VCX'!$AG$7:$AI$7,0))-AE264, 0)</f>
        <v>0</v>
      </c>
      <c r="AK264" s="0" t="n">
        <f aca="false">IF(T264="Y",$AK$2,1)</f>
        <v>1</v>
      </c>
      <c r="AL264" s="27" t="n">
        <f aca="false">IF(U264="Y", INDEX('Bieu phi VCX'!$AB$8:$AB$33,MATCH(C264,'Bieu phi VCX'!$A$8:$A$33,0),0),0)</f>
        <v>0</v>
      </c>
      <c r="AM264" s="27" t="n">
        <f aca="false">IF(V264="Y",IF(AB264&lt;120,IF(OR(C264='Bieu phi VCX'!$A$24,C264='Bieu phi VCX'!$A$25,C264='Bieu phi VCX'!$A$27),0.2%,IF(OR(AND(OR(E264="SEDAN",E264="HATCHBACK"),G264&gt;$AM$2),AND(OR(E264="SEDAN",E264="HATCHBACK"),F264="GERMANY")),INDEX('Bieu phi VCX'!$AC$8:$AC$33,MATCH(C264,'Bieu phi VCX'!$A$8:$A$33,0),0),INDEX('Bieu phi VCX'!$AD$8:$AD$33,MATCH(C264,'Bieu phi VCX'!$A$8:$A$33,0),0))),"NA"),0)</f>
        <v>0</v>
      </c>
      <c r="AN264" s="28" t="n">
        <f aca="false">IF(X264="Y",$AN$2,0)</f>
        <v>0</v>
      </c>
      <c r="AO264" s="29" t="n">
        <f aca="false">IF(W264="Y",IF(N264-M264&gt;$AO$2,1.5%*15/365,1.5%*(N264-M264)/365),0)</f>
        <v>0</v>
      </c>
      <c r="AP264" s="30" t="n">
        <f aca="false">IF(N264&lt;=Z264,VLOOKUP(DATEDIF(M264,N264,"m"),Parameters!$L$2:$M$6,2,1),(DATEDIF(M264,N264,"m")+1)/12)</f>
        <v>1</v>
      </c>
      <c r="AQ264" s="31" t="n">
        <f aca="false">(AK264*(SUM(AE264,AF264,AG264,AI264,AJ264,AL264,AM264,AN264)*H264+AH264)+AO264*H264)*AP264</f>
        <v>10200000</v>
      </c>
    </row>
    <row r="265" customFormat="false" ht="15" hidden="false" customHeight="false" outlineLevel="0" collapsed="false">
      <c r="A265" s="20"/>
      <c r="B265" s="20" t="s">
        <v>108</v>
      </c>
      <c r="C265" s="21" t="s">
        <v>128</v>
      </c>
      <c r="D265" s="21" t="s">
        <v>95</v>
      </c>
      <c r="E265" s="21" t="s">
        <v>122</v>
      </c>
      <c r="F265" s="21" t="s">
        <v>97</v>
      </c>
      <c r="G265" s="22" t="n">
        <v>400000000</v>
      </c>
      <c r="H265" s="22" t="n">
        <v>400000000</v>
      </c>
      <c r="I265" s="22" t="n">
        <v>0</v>
      </c>
      <c r="J265" s="0" t="n">
        <v>2020</v>
      </c>
      <c r="K265" s="23" t="n">
        <v>43831</v>
      </c>
      <c r="L265" s="23" t="n">
        <v>43831</v>
      </c>
      <c r="M265" s="23" t="n">
        <v>43831</v>
      </c>
      <c r="N265" s="23" t="n">
        <v>44196</v>
      </c>
      <c r="O265" s="24" t="s">
        <v>98</v>
      </c>
      <c r="P265" s="24" t="s">
        <v>106</v>
      </c>
      <c r="Q265" s="22" t="s">
        <v>99</v>
      </c>
      <c r="R265" s="24" t="s">
        <v>98</v>
      </c>
      <c r="S265" s="24" t="s">
        <v>98</v>
      </c>
      <c r="T265" s="24" t="s">
        <v>98</v>
      </c>
      <c r="U265" s="24" t="s">
        <v>98</v>
      </c>
      <c r="V265" s="24" t="s">
        <v>98</v>
      </c>
      <c r="W265" s="24" t="s">
        <v>98</v>
      </c>
      <c r="X265" s="24" t="s">
        <v>98</v>
      </c>
      <c r="Y265" s="22" t="n">
        <v>500000</v>
      </c>
      <c r="Z265" s="23" t="n">
        <f aca="false">DATE(YEAR(M265)+1,MONTH(M265),DAY(M265))</f>
        <v>44197</v>
      </c>
      <c r="AA265" s="25" t="n">
        <f aca="false">IF(N265&lt;=Z265, VLOOKUP(DATEDIF(M265,N265,"m"),Parameters!$L$2:$M$6,2,1), 0)</f>
        <v>1</v>
      </c>
      <c r="AB265" s="0" t="n">
        <f aca="false">IF(D265="Trong nước", DATEDIF(DATE(YEAR(K265),MONTH(K265),1),DATE(YEAR(L265),MONTH(L265),1),"m"), DATEDIF(DATE(J265,1,1),DATE(YEAR(L265),MONTH(L265),1),"m"))</f>
        <v>0</v>
      </c>
      <c r="AC265" s="0" t="str">
        <f aca="false">VLOOKUP(AB265,Parameters!$A$2:$B$6,2,1)</f>
        <v>&lt;6</v>
      </c>
      <c r="AD265" s="26" t="n">
        <v>1</v>
      </c>
      <c r="AE265" s="27" t="n">
        <f aca="false">IF(G265&lt;=$AE$2,INDEX('Bieu phi VCX'!$D$8:$H$33,MATCH(C265,'Bieu phi VCX'!$A$8:$A$33,0),MATCH(AC265,'Bieu phi VCX'!$D$7:$H$7,)),INDEX('Bieu phi VCX'!$I$8:$M$33,MATCH(C265,'Bieu phi VCX'!$A$8:$A$33,0),MATCH(AC265,'Bieu phi VCX'!$I$7:$M$7,)))</f>
        <v>0.025</v>
      </c>
      <c r="AF265" s="27" t="n">
        <f aca="false">IF(O265="Y",$AF$2,0)</f>
        <v>0</v>
      </c>
      <c r="AG265" s="27" t="n">
        <f aca="false">IF(P265="Y", INDEX('Bieu phi VCX'!$P$8:$T$31,MATCH(C265,'Bieu phi VCX'!$A$8:$A$33,0),MATCH(AC265,'Bieu phi VCX'!$P$7:$T$7,0)), 0)</f>
        <v>0</v>
      </c>
      <c r="AH265" s="22" t="n">
        <f aca="false">VLOOKUP(Q265,Parameters!$F$2:$G$5,2,0)</f>
        <v>0</v>
      </c>
      <c r="AI265" s="27" t="n">
        <f aca="false">IF(R265="Y", INDEX('Bieu phi VCX'!$V$8:$Z$31,MATCH(C265,'Bieu phi VCX'!$A$8:$A$33,0),MATCH(AC265,'Bieu phi VCX'!$V$7:$Z$7,0)),0)</f>
        <v>0</v>
      </c>
      <c r="AJ265" s="27" t="n">
        <f aca="false">IF(S265="Y",INDEX('Bieu phi VCX'!$AG$8:$AI$31,MATCH(C265,'Bieu phi VCX'!$A$8:$A$33,0),MATCH(VLOOKUP(I265,Parameters!$I$2:$J$4,2),'Bieu phi VCX'!$AG$7:$AI$7,0))-AE265, 0)</f>
        <v>0</v>
      </c>
      <c r="AK265" s="0" t="n">
        <f aca="false">IF(T265="Y",$AK$2,1)</f>
        <v>1</v>
      </c>
      <c r="AL265" s="27" t="n">
        <f aca="false">IF(U265="Y", INDEX('Bieu phi VCX'!$AB$8:$AB$33,MATCH(C265,'Bieu phi VCX'!$A$8:$A$33,0),0),0)</f>
        <v>0</v>
      </c>
      <c r="AM265" s="27" t="n">
        <f aca="false">IF(V265="Y",IF(AB265&lt;120,IF(OR(C265='Bieu phi VCX'!$A$24,C265='Bieu phi VCX'!$A$25,C265='Bieu phi VCX'!$A$27),0.2%,IF(OR(AND(OR(E265="SEDAN",E265="HATCHBACK"),G265&gt;$AM$2),AND(OR(E265="SEDAN",E265="HATCHBACK"),F265="GERMANY")),INDEX('Bieu phi VCX'!$AC$8:$AC$33,MATCH(C265,'Bieu phi VCX'!$A$8:$A$33,0),0),INDEX('Bieu phi VCX'!$AD$8:$AD$33,MATCH(C265,'Bieu phi VCX'!$A$8:$A$33,0),0))),"NA"),0)</f>
        <v>0</v>
      </c>
      <c r="AN265" s="28" t="n">
        <f aca="false">IF(X265="Y",$AN$2,0)</f>
        <v>0</v>
      </c>
      <c r="AO265" s="29" t="n">
        <f aca="false">IF(W265="Y",IF(N265-M265&gt;$AO$2,1.5%*15/365,1.5%*(N265-M265)/365),0)</f>
        <v>0</v>
      </c>
      <c r="AP265" s="30" t="n">
        <f aca="false">IF(N265&lt;=Z265,VLOOKUP(DATEDIF(M265,N265,"m"),Parameters!$L$2:$M$6,2,1),(DATEDIF(M265,N265,"m")+1)/12)</f>
        <v>1</v>
      </c>
      <c r="AQ265" s="31" t="n">
        <f aca="false">(AK265*(SUM(AE265,AF265,AG265,AI265,AJ265,AL265,AM265,AN265)*H265+AH265)+AO265*H265)*AP265</f>
        <v>10000000</v>
      </c>
    </row>
    <row r="266" customFormat="false" ht="15" hidden="false" customHeight="false" outlineLevel="0" collapsed="false">
      <c r="A266" s="20"/>
      <c r="B266" s="20" t="s">
        <v>109</v>
      </c>
      <c r="C266" s="21" t="s">
        <v>128</v>
      </c>
      <c r="D266" s="21" t="s">
        <v>95</v>
      </c>
      <c r="E266" s="21" t="s">
        <v>122</v>
      </c>
      <c r="F266" s="21" t="s">
        <v>97</v>
      </c>
      <c r="G266" s="22" t="n">
        <v>400000000</v>
      </c>
      <c r="H266" s="22" t="n">
        <v>400000000</v>
      </c>
      <c r="I266" s="22" t="n">
        <v>0</v>
      </c>
      <c r="J266" s="0" t="n">
        <v>2020</v>
      </c>
      <c r="K266" s="23" t="n">
        <v>43831</v>
      </c>
      <c r="L266" s="23" t="n">
        <v>43831</v>
      </c>
      <c r="M266" s="23" t="n">
        <v>43831</v>
      </c>
      <c r="N266" s="23" t="n">
        <v>44196</v>
      </c>
      <c r="O266" s="24" t="s">
        <v>98</v>
      </c>
      <c r="P266" s="24" t="s">
        <v>98</v>
      </c>
      <c r="Q266" s="22" t="n">
        <v>9000000</v>
      </c>
      <c r="R266" s="24" t="s">
        <v>98</v>
      </c>
      <c r="S266" s="24" t="s">
        <v>98</v>
      </c>
      <c r="T266" s="24" t="s">
        <v>98</v>
      </c>
      <c r="U266" s="24" t="s">
        <v>98</v>
      </c>
      <c r="V266" s="24" t="s">
        <v>98</v>
      </c>
      <c r="W266" s="24" t="s">
        <v>98</v>
      </c>
      <c r="X266" s="24" t="s">
        <v>98</v>
      </c>
      <c r="Y266" s="22" t="n">
        <v>500000</v>
      </c>
      <c r="Z266" s="23" t="n">
        <f aca="false">DATE(YEAR(M266)+1,MONTH(M266),DAY(M266))</f>
        <v>44197</v>
      </c>
      <c r="AA266" s="25" t="n">
        <f aca="false">IF(N266&lt;=Z266, VLOOKUP(DATEDIF(M266,N266,"m"),Parameters!$L$2:$M$6,2,1), 0)</f>
        <v>1</v>
      </c>
      <c r="AB266" s="0" t="n">
        <f aca="false">IF(D266="Trong nước", DATEDIF(DATE(YEAR(K266),MONTH(K266),1),DATE(YEAR(L266),MONTH(L266),1),"m"), DATEDIF(DATE(J266,1,1),DATE(YEAR(L266),MONTH(L266),1),"m"))</f>
        <v>0</v>
      </c>
      <c r="AC266" s="0" t="str">
        <f aca="false">VLOOKUP(AB266,Parameters!$A$2:$B$6,2,1)</f>
        <v>&lt;6</v>
      </c>
      <c r="AD266" s="26" t="n">
        <v>1</v>
      </c>
      <c r="AE266" s="27" t="n">
        <f aca="false">IF(G266&lt;=$AE$2,INDEX('Bieu phi VCX'!$D$8:$H$33,MATCH(C266,'Bieu phi VCX'!$A$8:$A$33,0),MATCH(AC266,'Bieu phi VCX'!$D$7:$H$7,)),INDEX('Bieu phi VCX'!$I$8:$M$33,MATCH(C266,'Bieu phi VCX'!$A$8:$A$33,0),MATCH(AC266,'Bieu phi VCX'!$I$7:$M$7,)))</f>
        <v>0.025</v>
      </c>
      <c r="AF266" s="27" t="n">
        <f aca="false">IF(O266="Y",$AF$2,0)</f>
        <v>0</v>
      </c>
      <c r="AG266" s="27" t="n">
        <f aca="false">IF(P266="Y", INDEX('Bieu phi VCX'!$P$8:$T$31,MATCH(C266,'Bieu phi VCX'!$A$8:$A$33,0),MATCH(AC266,'Bieu phi VCX'!$P$7:$T$7,0)), 0)</f>
        <v>0</v>
      </c>
      <c r="AH266" s="22" t="n">
        <f aca="false">VLOOKUP(Q266,Parameters!$F$2:$G$5,2,0)</f>
        <v>1400000</v>
      </c>
      <c r="AI266" s="27" t="n">
        <f aca="false">IF(R266="Y", INDEX('Bieu phi VCX'!$V$8:$Z$31,MATCH(C266,'Bieu phi VCX'!$A$8:$A$33,0),MATCH(AC266,'Bieu phi VCX'!$V$7:$Z$7,0)),0)</f>
        <v>0</v>
      </c>
      <c r="AJ266" s="27" t="n">
        <f aca="false">IF(S266="Y",INDEX('Bieu phi VCX'!$AG$8:$AI$31,MATCH(C266,'Bieu phi VCX'!$A$8:$A$33,0),MATCH(VLOOKUP(I266,Parameters!$I$2:$J$4,2),'Bieu phi VCX'!$AG$7:$AI$7,0))-AE266, 0)</f>
        <v>0</v>
      </c>
      <c r="AK266" s="0" t="n">
        <f aca="false">IF(T266="Y",$AK$2,1)</f>
        <v>1</v>
      </c>
      <c r="AL266" s="27" t="n">
        <f aca="false">IF(U266="Y", INDEX('Bieu phi VCX'!$AB$8:$AB$33,MATCH(C266,'Bieu phi VCX'!$A$8:$A$33,0),0),0)</f>
        <v>0</v>
      </c>
      <c r="AM266" s="27" t="n">
        <f aca="false">IF(V266="Y",IF(AB266&lt;120,IF(OR(C266='Bieu phi VCX'!$A$24,C266='Bieu phi VCX'!$A$25,C266='Bieu phi VCX'!$A$27),0.2%,IF(OR(AND(OR(E266="SEDAN",E266="HATCHBACK"),G266&gt;$AM$2),AND(OR(E266="SEDAN",E266="HATCHBACK"),F266="GERMANY")),INDEX('Bieu phi VCX'!$AC$8:$AC$33,MATCH(C266,'Bieu phi VCX'!$A$8:$A$33,0),0),INDEX('Bieu phi VCX'!$AD$8:$AD$33,MATCH(C266,'Bieu phi VCX'!$A$8:$A$33,0),0))),"NA"),0)</f>
        <v>0</v>
      </c>
      <c r="AN266" s="28" t="n">
        <f aca="false">IF(X266="Y",$AN$2,0)</f>
        <v>0</v>
      </c>
      <c r="AO266" s="29" t="n">
        <f aca="false">IF(W266="Y",IF(N266-M266&gt;$AO$2,1.5%*15/365,1.5%*(N266-M266)/365),0)</f>
        <v>0</v>
      </c>
      <c r="AP266" s="30" t="n">
        <f aca="false">IF(N266&lt;=Z266,VLOOKUP(DATEDIF(M266,N266,"m"),Parameters!$L$2:$M$6,2,1),(DATEDIF(M266,N266,"m")+1)/12)</f>
        <v>1</v>
      </c>
      <c r="AQ266" s="31" t="n">
        <f aca="false">(AK266*(SUM(AE266,AF266,AG266,AI266,AJ266,AL266,AM266,AN266)*H266+AH266)+AO266*H266)*AP266</f>
        <v>11400000</v>
      </c>
    </row>
    <row r="267" customFormat="false" ht="15" hidden="false" customHeight="false" outlineLevel="0" collapsed="false">
      <c r="A267" s="20"/>
      <c r="B267" s="20" t="s">
        <v>110</v>
      </c>
      <c r="C267" s="21" t="s">
        <v>128</v>
      </c>
      <c r="D267" s="21" t="s">
        <v>95</v>
      </c>
      <c r="E267" s="21" t="s">
        <v>122</v>
      </c>
      <c r="F267" s="21" t="s">
        <v>97</v>
      </c>
      <c r="G267" s="22" t="n">
        <v>400000000</v>
      </c>
      <c r="H267" s="22" t="n">
        <v>400000000</v>
      </c>
      <c r="I267" s="22" t="n">
        <v>0</v>
      </c>
      <c r="J267" s="0" t="n">
        <v>2020</v>
      </c>
      <c r="K267" s="23" t="n">
        <v>43831</v>
      </c>
      <c r="L267" s="23" t="n">
        <v>43831</v>
      </c>
      <c r="M267" s="23" t="n">
        <v>43831</v>
      </c>
      <c r="N267" s="23" t="n">
        <v>44196</v>
      </c>
      <c r="O267" s="24" t="s">
        <v>98</v>
      </c>
      <c r="P267" s="24" t="s">
        <v>98</v>
      </c>
      <c r="Q267" s="22" t="s">
        <v>99</v>
      </c>
      <c r="R267" s="24" t="s">
        <v>106</v>
      </c>
      <c r="S267" s="24" t="s">
        <v>98</v>
      </c>
      <c r="T267" s="24" t="s">
        <v>98</v>
      </c>
      <c r="U267" s="24" t="s">
        <v>98</v>
      </c>
      <c r="V267" s="24" t="s">
        <v>98</v>
      </c>
      <c r="W267" s="24" t="s">
        <v>98</v>
      </c>
      <c r="X267" s="24" t="s">
        <v>98</v>
      </c>
      <c r="Y267" s="22" t="n">
        <v>500000</v>
      </c>
      <c r="Z267" s="23" t="n">
        <f aca="false">DATE(YEAR(M267)+1,MONTH(M267),DAY(M267))</f>
        <v>44197</v>
      </c>
      <c r="AA267" s="25" t="n">
        <f aca="false">IF(N267&lt;=Z267, VLOOKUP(DATEDIF(M267,N267,"m"),Parameters!$L$2:$M$6,2,1), 0)</f>
        <v>1</v>
      </c>
      <c r="AB267" s="0" t="n">
        <f aca="false">IF(D267="Trong nước", DATEDIF(DATE(YEAR(K267),MONTH(K267),1),DATE(YEAR(L267),MONTH(L267),1),"m"), DATEDIF(DATE(J267,1,1),DATE(YEAR(L267),MONTH(L267),1),"m"))</f>
        <v>0</v>
      </c>
      <c r="AC267" s="0" t="str">
        <f aca="false">VLOOKUP(AB267,Parameters!$A$2:$B$6,2,1)</f>
        <v>&lt;6</v>
      </c>
      <c r="AD267" s="26" t="n">
        <v>1</v>
      </c>
      <c r="AE267" s="27" t="n">
        <f aca="false">IF(G267&lt;=$AE$2,INDEX('Bieu phi VCX'!$D$8:$H$33,MATCH(C267,'Bieu phi VCX'!$A$8:$A$33,0),MATCH(AC267,'Bieu phi VCX'!$D$7:$H$7,)),INDEX('Bieu phi VCX'!$I$8:$M$33,MATCH(C267,'Bieu phi VCX'!$A$8:$A$33,0),MATCH(AC267,'Bieu phi VCX'!$I$7:$M$7,)))</f>
        <v>0.025</v>
      </c>
      <c r="AF267" s="27" t="n">
        <f aca="false">IF(O267="Y",$AF$2,0)</f>
        <v>0</v>
      </c>
      <c r="AG267" s="27" t="n">
        <f aca="false">IF(P267="Y", INDEX('Bieu phi VCX'!$P$8:$T$31,MATCH(C267,'Bieu phi VCX'!$A$8:$A$33,0),MATCH(AC267,'Bieu phi VCX'!$P$7:$T$7,0)), 0)</f>
        <v>0</v>
      </c>
      <c r="AH267" s="22" t="n">
        <f aca="false">VLOOKUP(Q267,Parameters!$F$2:$G$5,2,0)</f>
        <v>0</v>
      </c>
      <c r="AI267" s="27" t="n">
        <f aca="false">IF(R267="Y", INDEX('Bieu phi VCX'!$V$8:$Z$31,MATCH(C267,'Bieu phi VCX'!$A$8:$A$33,0),MATCH(AC267,'Bieu phi VCX'!$V$7:$Z$7,0)),0)</f>
        <v>0.001</v>
      </c>
      <c r="AJ267" s="27" t="n">
        <f aca="false">IF(S267="Y",INDEX('Bieu phi VCX'!$AG$8:$AI$31,MATCH(C267,'Bieu phi VCX'!$A$8:$A$33,0),MATCH(VLOOKUP(I267,Parameters!$I$2:$J$4,2),'Bieu phi VCX'!$AG$7:$AI$7,0))-AE267, 0)</f>
        <v>0</v>
      </c>
      <c r="AK267" s="0" t="n">
        <f aca="false">IF(T267="Y",$AK$2,1)</f>
        <v>1</v>
      </c>
      <c r="AL267" s="27" t="n">
        <f aca="false">IF(U267="Y", INDEX('Bieu phi VCX'!$AB$8:$AB$33,MATCH(C267,'Bieu phi VCX'!$A$8:$A$33,0),0),0)</f>
        <v>0</v>
      </c>
      <c r="AM267" s="27" t="n">
        <f aca="false">IF(V267="Y",IF(AB267&lt;120,IF(OR(C267='Bieu phi VCX'!$A$24,C267='Bieu phi VCX'!$A$25,C267='Bieu phi VCX'!$A$27),0.2%,IF(OR(AND(OR(E267="SEDAN",E267="HATCHBACK"),G267&gt;$AM$2),AND(OR(E267="SEDAN",E267="HATCHBACK"),F267="GERMANY")),INDEX('Bieu phi VCX'!$AC$8:$AC$33,MATCH(C267,'Bieu phi VCX'!$A$8:$A$33,0),0),INDEX('Bieu phi VCX'!$AD$8:$AD$33,MATCH(C267,'Bieu phi VCX'!$A$8:$A$33,0),0))),"NA"),0)</f>
        <v>0</v>
      </c>
      <c r="AN267" s="28" t="n">
        <f aca="false">IF(X267="Y",$AN$2,0)</f>
        <v>0</v>
      </c>
      <c r="AO267" s="29" t="n">
        <f aca="false">IF(W267="Y",IF(N267-M267&gt;$AO$2,1.5%*15/365,1.5%*(N267-M267)/365),0)</f>
        <v>0</v>
      </c>
      <c r="AP267" s="30" t="n">
        <f aca="false">IF(N267&lt;=Z267,VLOOKUP(DATEDIF(M267,N267,"m"),Parameters!$L$2:$M$6,2,1),(DATEDIF(M267,N267,"m")+1)/12)</f>
        <v>1</v>
      </c>
      <c r="AQ267" s="31" t="n">
        <f aca="false">(AK267*(SUM(AE267,AF267,AG267,AI267,AJ267,AL267,AM267,AN267)*H267+AH267)+AO267*H267)*AP267</f>
        <v>10400000</v>
      </c>
    </row>
    <row r="268" customFormat="false" ht="15" hidden="false" customHeight="false" outlineLevel="0" collapsed="false">
      <c r="A268" s="20"/>
      <c r="B268" s="20" t="s">
        <v>111</v>
      </c>
      <c r="C268" s="21" t="s">
        <v>128</v>
      </c>
      <c r="D268" s="21" t="s">
        <v>95</v>
      </c>
      <c r="E268" s="21" t="s">
        <v>122</v>
      </c>
      <c r="F268" s="21" t="s">
        <v>97</v>
      </c>
      <c r="G268" s="22" t="n">
        <v>400000000</v>
      </c>
      <c r="H268" s="22" t="n">
        <v>400000000</v>
      </c>
      <c r="I268" s="22" t="n">
        <v>0</v>
      </c>
      <c r="J268" s="0" t="n">
        <v>2020</v>
      </c>
      <c r="K268" s="23" t="n">
        <v>43831</v>
      </c>
      <c r="L268" s="23" t="n">
        <v>43831</v>
      </c>
      <c r="M268" s="23" t="n">
        <v>43831</v>
      </c>
      <c r="N268" s="23" t="n">
        <v>44196</v>
      </c>
      <c r="O268" s="24" t="s">
        <v>98</v>
      </c>
      <c r="P268" s="24" t="s">
        <v>98</v>
      </c>
      <c r="Q268" s="22" t="s">
        <v>99</v>
      </c>
      <c r="R268" s="24" t="s">
        <v>98</v>
      </c>
      <c r="S268" s="24" t="s">
        <v>106</v>
      </c>
      <c r="T268" s="24" t="s">
        <v>98</v>
      </c>
      <c r="U268" s="24" t="s">
        <v>98</v>
      </c>
      <c r="V268" s="24" t="s">
        <v>98</v>
      </c>
      <c r="W268" s="24" t="s">
        <v>98</v>
      </c>
      <c r="X268" s="24" t="s">
        <v>98</v>
      </c>
      <c r="Y268" s="22" t="n">
        <v>500000</v>
      </c>
      <c r="Z268" s="23" t="n">
        <f aca="false">DATE(YEAR(M268)+1,MONTH(M268),DAY(M268))</f>
        <v>44197</v>
      </c>
      <c r="AA268" s="25" t="n">
        <f aca="false">IF(N268&lt;=Z268, VLOOKUP(DATEDIF(M268,N268,"m"),Parameters!$L$2:$M$6,2,1), 0)</f>
        <v>1</v>
      </c>
      <c r="AB268" s="0" t="n">
        <f aca="false">IF(D268="Trong nước", DATEDIF(DATE(YEAR(K268),MONTH(K268),1),DATE(YEAR(L268),MONTH(L268),1),"m"), DATEDIF(DATE(J268,1,1),DATE(YEAR(L268),MONTH(L268),1),"m"))</f>
        <v>0</v>
      </c>
      <c r="AC268" s="0" t="str">
        <f aca="false">VLOOKUP(AB268,Parameters!$A$2:$B$6,2,1)</f>
        <v>&lt;6</v>
      </c>
      <c r="AD268" s="26" t="n">
        <v>1</v>
      </c>
      <c r="AE268" s="27" t="n">
        <f aca="false">IF(G268&lt;=$AE$2,INDEX('Bieu phi VCX'!$D$8:$H$33,MATCH(C268,'Bieu phi VCX'!$A$8:$A$33,0),MATCH(AC268,'Bieu phi VCX'!$D$7:$H$7,)),INDEX('Bieu phi VCX'!$I$8:$M$33,MATCH(C268,'Bieu phi VCX'!$A$8:$A$33,0),MATCH(AC268,'Bieu phi VCX'!$I$7:$M$7,)))</f>
        <v>0.025</v>
      </c>
      <c r="AF268" s="27" t="n">
        <f aca="false">IF(O268="Y",$AF$2,0)</f>
        <v>0</v>
      </c>
      <c r="AG268" s="27" t="n">
        <f aca="false">IF(P268="Y", INDEX('Bieu phi VCX'!$P$8:$T$31,MATCH(C268,'Bieu phi VCX'!$A$8:$A$33,0),MATCH(AC268,'Bieu phi VCX'!$P$7:$T$7,0)), 0)</f>
        <v>0</v>
      </c>
      <c r="AH268" s="22" t="n">
        <f aca="false">VLOOKUP(Q268,Parameters!$F$2:$G$5,2,0)</f>
        <v>0</v>
      </c>
      <c r="AI268" s="27" t="n">
        <f aca="false">IF(R268="Y", INDEX('Bieu phi VCX'!$V$8:$Z$31,MATCH(C268,'Bieu phi VCX'!$A$8:$A$33,0),MATCH(AC268,'Bieu phi VCX'!$V$7:$Z$7,0)),0)</f>
        <v>0</v>
      </c>
      <c r="AJ268" s="27" t="n">
        <f aca="false">IF(S268="Y",INDEX('Bieu phi VCX'!$AG$8:$AI$31,MATCH(C268,'Bieu phi VCX'!$A$8:$A$33,0),MATCH(VLOOKUP(I268,Parameters!$I$2:$J$4,2),'Bieu phi VCX'!$AG$7:$AI$7,0))-AE268, 0)</f>
        <v>0.025</v>
      </c>
      <c r="AK268" s="0" t="n">
        <f aca="false">IF(T268="Y",$AK$2,1)</f>
        <v>1</v>
      </c>
      <c r="AL268" s="27" t="n">
        <f aca="false">IF(U268="Y", INDEX('Bieu phi VCX'!$AB$8:$AB$33,MATCH(C268,'Bieu phi VCX'!$A$8:$A$33,0),0),0)</f>
        <v>0</v>
      </c>
      <c r="AM268" s="27" t="n">
        <f aca="false">IF(V268="Y",IF(AB268&lt;120,IF(OR(C268='Bieu phi VCX'!$A$24,C268='Bieu phi VCX'!$A$25,C268='Bieu phi VCX'!$A$27),0.2%,IF(OR(AND(OR(E268="SEDAN",E268="HATCHBACK"),G268&gt;$AM$2),AND(OR(E268="SEDAN",E268="HATCHBACK"),F268="GERMANY")),INDEX('Bieu phi VCX'!$AC$8:$AC$33,MATCH(C268,'Bieu phi VCX'!$A$8:$A$33,0),0),INDEX('Bieu phi VCX'!$AD$8:$AD$33,MATCH(C268,'Bieu phi VCX'!$A$8:$A$33,0),0))),"NA"),0)</f>
        <v>0</v>
      </c>
      <c r="AN268" s="28" t="n">
        <f aca="false">IF(X268="Y",$AN$2,0)</f>
        <v>0</v>
      </c>
      <c r="AO268" s="29" t="n">
        <f aca="false">IF(W268="Y",IF(N268-M268&gt;$AO$2,1.5%*15/365,1.5%*(N268-M268)/365),0)</f>
        <v>0</v>
      </c>
      <c r="AP268" s="30" t="n">
        <f aca="false">IF(N268&lt;=Z268,VLOOKUP(DATEDIF(M268,N268,"m"),Parameters!$L$2:$M$6,2,1),(DATEDIF(M268,N268,"m")+1)/12)</f>
        <v>1</v>
      </c>
      <c r="AQ268" s="31" t="n">
        <f aca="false">(AK268*(SUM(AE268,AF268,AG268,AI268,AJ268,AL268,AM268,AN268)*H268+AH268)+AO268*H268)*AP268</f>
        <v>20000000</v>
      </c>
    </row>
    <row r="269" customFormat="false" ht="15" hidden="false" customHeight="false" outlineLevel="0" collapsed="false">
      <c r="A269" s="20"/>
      <c r="B269" s="20" t="s">
        <v>112</v>
      </c>
      <c r="C269" s="21" t="s">
        <v>128</v>
      </c>
      <c r="D269" s="21" t="s">
        <v>95</v>
      </c>
      <c r="E269" s="21" t="s">
        <v>122</v>
      </c>
      <c r="F269" s="21" t="s">
        <v>97</v>
      </c>
      <c r="G269" s="22" t="n">
        <v>400000000</v>
      </c>
      <c r="H269" s="22" t="n">
        <v>400000000</v>
      </c>
      <c r="I269" s="22" t="n">
        <v>0</v>
      </c>
      <c r="J269" s="0" t="n">
        <v>2020</v>
      </c>
      <c r="K269" s="23" t="n">
        <v>43831</v>
      </c>
      <c r="L269" s="23" t="n">
        <v>43831</v>
      </c>
      <c r="M269" s="23" t="n">
        <v>43831</v>
      </c>
      <c r="N269" s="23" t="n">
        <v>44196</v>
      </c>
      <c r="O269" s="24" t="s">
        <v>98</v>
      </c>
      <c r="P269" s="24" t="s">
        <v>98</v>
      </c>
      <c r="Q269" s="22" t="s">
        <v>99</v>
      </c>
      <c r="R269" s="24" t="s">
        <v>98</v>
      </c>
      <c r="S269" s="24" t="s">
        <v>98</v>
      </c>
      <c r="T269" s="24" t="s">
        <v>106</v>
      </c>
      <c r="U269" s="24" t="s">
        <v>98</v>
      </c>
      <c r="V269" s="24" t="s">
        <v>98</v>
      </c>
      <c r="W269" s="24" t="s">
        <v>98</v>
      </c>
      <c r="X269" s="24" t="s">
        <v>98</v>
      </c>
      <c r="Y269" s="22" t="n">
        <v>500000</v>
      </c>
      <c r="Z269" s="23" t="n">
        <f aca="false">DATE(YEAR(M269)+1,MONTH(M269),DAY(M269))</f>
        <v>44197</v>
      </c>
      <c r="AA269" s="25" t="n">
        <f aca="false">IF(N269&lt;=Z269, VLOOKUP(DATEDIF(M269,N269,"m"),Parameters!$L$2:$M$6,2,1), 0)</f>
        <v>1</v>
      </c>
      <c r="AB269" s="0" t="n">
        <f aca="false">IF(D269="Trong nước", DATEDIF(DATE(YEAR(K269),MONTH(K269),1),DATE(YEAR(L269),MONTH(L269),1),"m"), DATEDIF(DATE(J269,1,1),DATE(YEAR(L269),MONTH(L269),1),"m"))</f>
        <v>0</v>
      </c>
      <c r="AC269" s="0" t="str">
        <f aca="false">VLOOKUP(AB269,Parameters!$A$2:$B$6,2,1)</f>
        <v>&lt;6</v>
      </c>
      <c r="AD269" s="26" t="n">
        <v>1</v>
      </c>
      <c r="AE269" s="27" t="n">
        <f aca="false">IF(G269&lt;=$AE$2,INDEX('Bieu phi VCX'!$D$8:$H$33,MATCH(C269,'Bieu phi VCX'!$A$8:$A$33,0),MATCH(AC269,'Bieu phi VCX'!$D$7:$H$7,)),INDEX('Bieu phi VCX'!$I$8:$M$33,MATCH(C269,'Bieu phi VCX'!$A$8:$A$33,0),MATCH(AC269,'Bieu phi VCX'!$I$7:$M$7,)))</f>
        <v>0.025</v>
      </c>
      <c r="AF269" s="27" t="n">
        <f aca="false">IF(O269="Y",$AF$2,0)</f>
        <v>0</v>
      </c>
      <c r="AG269" s="27" t="n">
        <f aca="false">IF(P269="Y", INDEX('Bieu phi VCX'!$P$8:$T$31,MATCH(C269,'Bieu phi VCX'!$A$8:$A$33,0),MATCH(AC269,'Bieu phi VCX'!$P$7:$T$7,0)), 0)</f>
        <v>0</v>
      </c>
      <c r="AH269" s="22" t="n">
        <f aca="false">VLOOKUP(Q269,Parameters!$F$2:$G$5,2,0)</f>
        <v>0</v>
      </c>
      <c r="AI269" s="27" t="n">
        <f aca="false">IF(R269="Y", INDEX('Bieu phi VCX'!$V$8:$Z$31,MATCH(C269,'Bieu phi VCX'!$A$8:$A$33,0),MATCH(AC269,'Bieu phi VCX'!$V$7:$Z$7,0)),0)</f>
        <v>0</v>
      </c>
      <c r="AJ269" s="27" t="n">
        <f aca="false">IF(S269="Y",INDEX('Bieu phi VCX'!$AG$8:$AI$31,MATCH(C269,'Bieu phi VCX'!$A$8:$A$33,0),MATCH(VLOOKUP(I269,Parameters!$I$2:$J$4,2),'Bieu phi VCX'!$AG$7:$AI$7,0))-AE269, 0)</f>
        <v>0</v>
      </c>
      <c r="AK269" s="0" t="n">
        <f aca="false">IF(T269="Y",$AK$2,1)</f>
        <v>1.5</v>
      </c>
      <c r="AL269" s="27" t="n">
        <f aca="false">IF(U269="Y", INDEX('Bieu phi VCX'!$AB$8:$AB$33,MATCH(C269,'Bieu phi VCX'!$A$8:$A$33,0),0),0)</f>
        <v>0</v>
      </c>
      <c r="AM269" s="27" t="n">
        <f aca="false">IF(V269="Y",IF(AB269&lt;120,IF(OR(C269='Bieu phi VCX'!$A$24,C269='Bieu phi VCX'!$A$25,C269='Bieu phi VCX'!$A$27),0.2%,IF(OR(AND(OR(E269="SEDAN",E269="HATCHBACK"),G269&gt;$AM$2),AND(OR(E269="SEDAN",E269="HATCHBACK"),F269="GERMANY")),INDEX('Bieu phi VCX'!$AC$8:$AC$33,MATCH(C269,'Bieu phi VCX'!$A$8:$A$33,0),0),INDEX('Bieu phi VCX'!$AD$8:$AD$33,MATCH(C269,'Bieu phi VCX'!$A$8:$A$33,0),0))),"NA"),0)</f>
        <v>0</v>
      </c>
      <c r="AN269" s="28" t="n">
        <f aca="false">IF(X269="Y",$AN$2,0)</f>
        <v>0</v>
      </c>
      <c r="AO269" s="29" t="n">
        <f aca="false">IF(W269="Y",IF(N269-M269&gt;$AO$2,1.5%*15/365,1.5%*(N269-M269)/365),0)</f>
        <v>0</v>
      </c>
      <c r="AP269" s="30" t="n">
        <f aca="false">IF(N269&lt;=Z269,VLOOKUP(DATEDIF(M269,N269,"m"),Parameters!$L$2:$M$6,2,1),(DATEDIF(M269,N269,"m")+1)/12)</f>
        <v>1</v>
      </c>
      <c r="AQ269" s="31" t="n">
        <f aca="false">(AK269*(SUM(AE269,AF269,AG269,AI269,AJ269,AL269,AM269,AN269)*H269+AH269)+AO269*H269)*AP269</f>
        <v>15000000</v>
      </c>
    </row>
    <row r="270" customFormat="false" ht="15" hidden="false" customHeight="false" outlineLevel="0" collapsed="false">
      <c r="A270" s="20"/>
      <c r="B270" s="20" t="s">
        <v>113</v>
      </c>
      <c r="C270" s="21" t="s">
        <v>128</v>
      </c>
      <c r="D270" s="21" t="s">
        <v>95</v>
      </c>
      <c r="E270" s="21" t="s">
        <v>122</v>
      </c>
      <c r="F270" s="21" t="s">
        <v>97</v>
      </c>
      <c r="G270" s="22" t="n">
        <v>400000000</v>
      </c>
      <c r="H270" s="22" t="n">
        <v>400000000</v>
      </c>
      <c r="I270" s="22" t="n">
        <v>0</v>
      </c>
      <c r="J270" s="0" t="n">
        <v>2020</v>
      </c>
      <c r="K270" s="23" t="n">
        <v>43831</v>
      </c>
      <c r="L270" s="23" t="n">
        <v>43831</v>
      </c>
      <c r="M270" s="23" t="n">
        <v>43831</v>
      </c>
      <c r="N270" s="23" t="n">
        <v>44196</v>
      </c>
      <c r="O270" s="24" t="s">
        <v>98</v>
      </c>
      <c r="P270" s="24" t="s">
        <v>98</v>
      </c>
      <c r="Q270" s="22" t="s">
        <v>99</v>
      </c>
      <c r="R270" s="24" t="s">
        <v>98</v>
      </c>
      <c r="S270" s="24" t="s">
        <v>98</v>
      </c>
      <c r="T270" s="24" t="s">
        <v>98</v>
      </c>
      <c r="U270" s="24" t="s">
        <v>106</v>
      </c>
      <c r="V270" s="24" t="s">
        <v>98</v>
      </c>
      <c r="W270" s="24" t="s">
        <v>98</v>
      </c>
      <c r="X270" s="24" t="s">
        <v>98</v>
      </c>
      <c r="Y270" s="22" t="n">
        <v>500000</v>
      </c>
      <c r="Z270" s="23" t="n">
        <f aca="false">DATE(YEAR(M270)+1,MONTH(M270),DAY(M270))</f>
        <v>44197</v>
      </c>
      <c r="AA270" s="25" t="n">
        <f aca="false">IF(N270&lt;=Z270, VLOOKUP(DATEDIF(M270,N270,"m"),Parameters!$L$2:$M$6,2,1), 0)</f>
        <v>1</v>
      </c>
      <c r="AB270" s="0" t="n">
        <f aca="false">IF(D270="Trong nước", DATEDIF(DATE(YEAR(K270),MONTH(K270),1),DATE(YEAR(L270),MONTH(L270),1),"m"), DATEDIF(DATE(J270,1,1),DATE(YEAR(L270),MONTH(L270),1),"m"))</f>
        <v>0</v>
      </c>
      <c r="AC270" s="0" t="str">
        <f aca="false">VLOOKUP(AB270,Parameters!$A$2:$B$6,2,1)</f>
        <v>&lt;6</v>
      </c>
      <c r="AD270" s="26" t="n">
        <v>1</v>
      </c>
      <c r="AE270" s="27" t="n">
        <f aca="false">IF(G270&lt;=$AE$2,INDEX('Bieu phi VCX'!$D$8:$H$33,MATCH(C270,'Bieu phi VCX'!$A$8:$A$33,0),MATCH(AC270,'Bieu phi VCX'!$D$7:$H$7,)),INDEX('Bieu phi VCX'!$I$8:$M$33,MATCH(C270,'Bieu phi VCX'!$A$8:$A$33,0),MATCH(AC270,'Bieu phi VCX'!$I$7:$M$7,)))</f>
        <v>0.025</v>
      </c>
      <c r="AF270" s="27" t="n">
        <f aca="false">IF(O270="Y",$AF$2,0)</f>
        <v>0</v>
      </c>
      <c r="AG270" s="27" t="n">
        <f aca="false">IF(P270="Y", INDEX('Bieu phi VCX'!$P$8:$T$31,MATCH(C270,'Bieu phi VCX'!$A$8:$A$33,0),MATCH(AC270,'Bieu phi VCX'!$P$7:$T$7,0)), 0)</f>
        <v>0</v>
      </c>
      <c r="AH270" s="22" t="n">
        <f aca="false">VLOOKUP(Q270,Parameters!$F$2:$G$5,2,0)</f>
        <v>0</v>
      </c>
      <c r="AI270" s="27" t="n">
        <f aca="false">IF(R270="Y", INDEX('Bieu phi VCX'!$V$8:$Z$31,MATCH(C270,'Bieu phi VCX'!$A$8:$A$33,0),MATCH(AC270,'Bieu phi VCX'!$V$7:$Z$7,0)),0)</f>
        <v>0</v>
      </c>
      <c r="AJ270" s="27" t="n">
        <f aca="false">IF(S270="Y",INDEX('Bieu phi VCX'!$AG$8:$AI$31,MATCH(C270,'Bieu phi VCX'!$A$8:$A$33,0),MATCH(VLOOKUP(I270,Parameters!$I$2:$J$4,2),'Bieu phi VCX'!$AG$7:$AI$7,0))-AE270, 0)</f>
        <v>0</v>
      </c>
      <c r="AK270" s="0" t="n">
        <f aca="false">IF(T270="Y",$AK$2,1)</f>
        <v>1</v>
      </c>
      <c r="AL270" s="27" t="n">
        <f aca="false">IF(U270="Y", INDEX('Bieu phi VCX'!$AB$8:$AB$33,MATCH(C270,'Bieu phi VCX'!$A$8:$A$33,0),0),0)</f>
        <v>0.0025</v>
      </c>
      <c r="AM270" s="27" t="n">
        <f aca="false">IF(V270="Y",IF(AB270&lt;120,IF(OR(C270='Bieu phi VCX'!$A$24,C270='Bieu phi VCX'!$A$25,C270='Bieu phi VCX'!$A$27),0.2%,IF(OR(AND(OR(E270="SEDAN",E270="HATCHBACK"),G270&gt;$AM$2),AND(OR(E270="SEDAN",E270="HATCHBACK"),F270="GERMANY")),INDEX('Bieu phi VCX'!$AC$8:$AC$33,MATCH(C270,'Bieu phi VCX'!$A$8:$A$33,0),0),INDEX('Bieu phi VCX'!$AD$8:$AD$33,MATCH(C270,'Bieu phi VCX'!$A$8:$A$33,0),0))),"NA"),0)</f>
        <v>0</v>
      </c>
      <c r="AN270" s="28" t="n">
        <f aca="false">IF(X270="Y",$AN$2,0)</f>
        <v>0</v>
      </c>
      <c r="AO270" s="29" t="n">
        <f aca="false">IF(W270="Y",IF(N270-M270&gt;$AO$2,1.5%*15/365,1.5%*(N270-M270)/365),0)</f>
        <v>0</v>
      </c>
      <c r="AP270" s="30" t="n">
        <f aca="false">IF(N270&lt;=Z270,VLOOKUP(DATEDIF(M270,N270,"m"),Parameters!$L$2:$M$6,2,1),(DATEDIF(M270,N270,"m")+1)/12)</f>
        <v>1</v>
      </c>
      <c r="AQ270" s="31" t="n">
        <f aca="false">(AK270*(SUM(AE270,AF270,AG270,AI270,AJ270,AL270,AM270,AN270)*H270+AH270)+AO270*H270)*AP270</f>
        <v>11000000</v>
      </c>
    </row>
    <row r="271" customFormat="false" ht="15" hidden="false" customHeight="false" outlineLevel="0" collapsed="false">
      <c r="A271" s="20"/>
      <c r="B271" s="20" t="s">
        <v>114</v>
      </c>
      <c r="C271" s="21" t="s">
        <v>128</v>
      </c>
      <c r="D271" s="21" t="s">
        <v>95</v>
      </c>
      <c r="E271" s="21" t="s">
        <v>122</v>
      </c>
      <c r="F271" s="21" t="s">
        <v>97</v>
      </c>
      <c r="G271" s="22" t="n">
        <v>400000000</v>
      </c>
      <c r="H271" s="22" t="n">
        <v>400000000</v>
      </c>
      <c r="I271" s="22" t="n">
        <v>0</v>
      </c>
      <c r="J271" s="0" t="n">
        <v>2020</v>
      </c>
      <c r="K271" s="23" t="n">
        <v>43831</v>
      </c>
      <c r="L271" s="23" t="n">
        <v>43831</v>
      </c>
      <c r="M271" s="23" t="n">
        <v>43831</v>
      </c>
      <c r="N271" s="23" t="n">
        <v>44196</v>
      </c>
      <c r="O271" s="24" t="s">
        <v>98</v>
      </c>
      <c r="P271" s="24" t="s">
        <v>98</v>
      </c>
      <c r="Q271" s="22" t="s">
        <v>99</v>
      </c>
      <c r="R271" s="24" t="s">
        <v>98</v>
      </c>
      <c r="S271" s="24" t="s">
        <v>98</v>
      </c>
      <c r="T271" s="24" t="s">
        <v>98</v>
      </c>
      <c r="U271" s="24" t="s">
        <v>98</v>
      </c>
      <c r="V271" s="24" t="s">
        <v>106</v>
      </c>
      <c r="W271" s="24" t="s">
        <v>98</v>
      </c>
      <c r="X271" s="24" t="s">
        <v>98</v>
      </c>
      <c r="Y271" s="22" t="n">
        <v>500000</v>
      </c>
      <c r="Z271" s="23" t="n">
        <f aca="false">DATE(YEAR(M271)+1,MONTH(M271),DAY(M271))</f>
        <v>44197</v>
      </c>
      <c r="AA271" s="25" t="n">
        <f aca="false">IF(N271&lt;=Z271, VLOOKUP(DATEDIF(M271,N271,"m"),Parameters!$L$2:$M$6,2,1), 0)</f>
        <v>1</v>
      </c>
      <c r="AB271" s="0" t="n">
        <f aca="false">IF(D271="Trong nước", DATEDIF(DATE(YEAR(K271),MONTH(K271),1),DATE(YEAR(L271),MONTH(L271),1),"m"), DATEDIF(DATE(J271,1,1),DATE(YEAR(L271),MONTH(L271),1),"m"))</f>
        <v>0</v>
      </c>
      <c r="AC271" s="0" t="str">
        <f aca="false">VLOOKUP(AB271,Parameters!$A$2:$B$6,2,1)</f>
        <v>&lt;6</v>
      </c>
      <c r="AD271" s="26" t="n">
        <v>1</v>
      </c>
      <c r="AE271" s="27" t="n">
        <f aca="false">IF(G271&lt;=$AE$2,INDEX('Bieu phi VCX'!$D$8:$H$33,MATCH(C271,'Bieu phi VCX'!$A$8:$A$33,0),MATCH(AC271,'Bieu phi VCX'!$D$7:$H$7,)),INDEX('Bieu phi VCX'!$I$8:$M$33,MATCH(C271,'Bieu phi VCX'!$A$8:$A$33,0),MATCH(AC271,'Bieu phi VCX'!$I$7:$M$7,)))</f>
        <v>0.025</v>
      </c>
      <c r="AF271" s="27" t="n">
        <f aca="false">IF(O271="Y",$AF$2,0)</f>
        <v>0</v>
      </c>
      <c r="AG271" s="27" t="n">
        <f aca="false">IF(P271="Y", INDEX('Bieu phi VCX'!$P$8:$T$31,MATCH(C271,'Bieu phi VCX'!$A$8:$A$33,0),MATCH(AC271,'Bieu phi VCX'!$P$7:$T$7,0)), 0)</f>
        <v>0</v>
      </c>
      <c r="AH271" s="22" t="n">
        <f aca="false">VLOOKUP(Q271,Parameters!$F$2:$G$5,2,0)</f>
        <v>0</v>
      </c>
      <c r="AI271" s="27" t="n">
        <f aca="false">IF(R271="Y", INDEX('Bieu phi VCX'!$V$8:$Z$31,MATCH(C271,'Bieu phi VCX'!$A$8:$A$33,0),MATCH(AC271,'Bieu phi VCX'!$V$7:$Z$7,0)),0)</f>
        <v>0</v>
      </c>
      <c r="AJ271" s="27" t="n">
        <f aca="false">IF(S271="Y",INDEX('Bieu phi VCX'!$AG$8:$AI$31,MATCH(C271,'Bieu phi VCX'!$A$8:$A$33,0),MATCH(VLOOKUP(I271,Parameters!$I$2:$J$4,2),'Bieu phi VCX'!$AG$7:$AI$7,0))-AE271, 0)</f>
        <v>0</v>
      </c>
      <c r="AK271" s="0" t="n">
        <f aca="false">IF(T271="Y",$AK$2,1)</f>
        <v>1</v>
      </c>
      <c r="AL271" s="27" t="n">
        <f aca="false">IF(U271="Y", INDEX('Bieu phi VCX'!$AB$8:$AB$33,MATCH(C271,'Bieu phi VCX'!$A$8:$A$33,0),0),0)</f>
        <v>0</v>
      </c>
      <c r="AM271" s="27" t="n">
        <f aca="false">IF(V271="Y",IF(AB271&lt;120,IF(OR(C271='Bieu phi VCX'!$A$24,C271='Bieu phi VCX'!$A$25,C271='Bieu phi VCX'!$A$27),0.2%,IF(OR(AND(OR(E271="SEDAN",E271="HATCHBACK"),G271&gt;$AM$2),AND(OR(E271="SEDAN",E271="HATCHBACK"),F271="GERMANY")),INDEX('Bieu phi VCX'!$AC$8:$AC$33,MATCH(C271,'Bieu phi VCX'!$A$8:$A$33,0),0),INDEX('Bieu phi VCX'!$AD$8:$AD$33,MATCH(C271,'Bieu phi VCX'!$A$8:$A$33,0),0))),"NA"),0)</f>
        <v>0.0005</v>
      </c>
      <c r="AN271" s="28" t="n">
        <f aca="false">IF(X271="Y",$AN$2,0)</f>
        <v>0</v>
      </c>
      <c r="AO271" s="29" t="n">
        <f aca="false">IF(W271="Y",IF(N271-M271&gt;$AO$2,1.5%*15/365,1.5%*(N271-M271)/365),0)</f>
        <v>0</v>
      </c>
      <c r="AP271" s="30" t="n">
        <f aca="false">IF(N271&lt;=Z271,VLOOKUP(DATEDIF(M271,N271,"m"),Parameters!$L$2:$M$6,2,1),(DATEDIF(M271,N271,"m")+1)/12)</f>
        <v>1</v>
      </c>
      <c r="AQ271" s="31" t="n">
        <f aca="false">(AK271*(SUM(AE271,AF271,AG271,AI271,AJ271,AL271,AM271,AN271)*H271+AH271)+AO271*H271)*AP271</f>
        <v>10200000</v>
      </c>
    </row>
    <row r="272" customFormat="false" ht="15" hidden="false" customHeight="false" outlineLevel="0" collapsed="false">
      <c r="A272" s="20"/>
      <c r="B272" s="20" t="s">
        <v>115</v>
      </c>
      <c r="C272" s="21" t="s">
        <v>128</v>
      </c>
      <c r="D272" s="21" t="s">
        <v>95</v>
      </c>
      <c r="E272" s="21" t="s">
        <v>122</v>
      </c>
      <c r="F272" s="21" t="s">
        <v>97</v>
      </c>
      <c r="G272" s="22" t="n">
        <v>400000000</v>
      </c>
      <c r="H272" s="22" t="n">
        <v>400000000</v>
      </c>
      <c r="I272" s="22" t="n">
        <v>0</v>
      </c>
      <c r="J272" s="0" t="n">
        <v>2020</v>
      </c>
      <c r="K272" s="23" t="n">
        <v>43831</v>
      </c>
      <c r="L272" s="23" t="n">
        <v>43831</v>
      </c>
      <c r="M272" s="23" t="n">
        <v>43831</v>
      </c>
      <c r="N272" s="23" t="n">
        <v>44196</v>
      </c>
      <c r="O272" s="24" t="s">
        <v>98</v>
      </c>
      <c r="P272" s="24" t="s">
        <v>98</v>
      </c>
      <c r="Q272" s="22" t="s">
        <v>99</v>
      </c>
      <c r="R272" s="24" t="s">
        <v>98</v>
      </c>
      <c r="S272" s="24" t="s">
        <v>98</v>
      </c>
      <c r="T272" s="24" t="s">
        <v>98</v>
      </c>
      <c r="U272" s="24" t="s">
        <v>98</v>
      </c>
      <c r="V272" s="24" t="s">
        <v>98</v>
      </c>
      <c r="W272" s="24" t="s">
        <v>106</v>
      </c>
      <c r="X272" s="24" t="s">
        <v>98</v>
      </c>
      <c r="Y272" s="22" t="n">
        <v>500000</v>
      </c>
      <c r="Z272" s="23" t="n">
        <f aca="false">DATE(YEAR(M272)+1,MONTH(M272),DAY(M272))</f>
        <v>44197</v>
      </c>
      <c r="AA272" s="25" t="n">
        <f aca="false">IF(N272&lt;=Z272, VLOOKUP(DATEDIF(M272,N272,"m"),Parameters!$L$2:$M$6,2,1), 0)</f>
        <v>1</v>
      </c>
      <c r="AB272" s="0" t="n">
        <f aca="false">IF(D272="Trong nước", DATEDIF(DATE(YEAR(K272),MONTH(K272),1),DATE(YEAR(L272),MONTH(L272),1),"m"), DATEDIF(DATE(J272,1,1),DATE(YEAR(L272),MONTH(L272),1),"m"))</f>
        <v>0</v>
      </c>
      <c r="AC272" s="0" t="str">
        <f aca="false">VLOOKUP(AB272,Parameters!$A$2:$B$6,2,1)</f>
        <v>&lt;6</v>
      </c>
      <c r="AD272" s="26" t="n">
        <v>1</v>
      </c>
      <c r="AE272" s="27" t="n">
        <f aca="false">IF(G272&lt;=$AE$2,INDEX('Bieu phi VCX'!$D$8:$H$33,MATCH(C272,'Bieu phi VCX'!$A$8:$A$33,0),MATCH(AC272,'Bieu phi VCX'!$D$7:$H$7,)),INDEX('Bieu phi VCX'!$I$8:$M$33,MATCH(C272,'Bieu phi VCX'!$A$8:$A$33,0),MATCH(AC272,'Bieu phi VCX'!$I$7:$M$7,)))</f>
        <v>0.025</v>
      </c>
      <c r="AF272" s="27" t="n">
        <f aca="false">IF(O272="Y",$AF$2,0)</f>
        <v>0</v>
      </c>
      <c r="AG272" s="27" t="n">
        <f aca="false">IF(P272="Y", INDEX('Bieu phi VCX'!$P$8:$T$31,MATCH(C272,'Bieu phi VCX'!$A$8:$A$33,0),MATCH(AC272,'Bieu phi VCX'!$P$7:$T$7,0)), 0)</f>
        <v>0</v>
      </c>
      <c r="AH272" s="22" t="n">
        <f aca="false">VLOOKUP(Q272,Parameters!$F$2:$G$5,2,0)</f>
        <v>0</v>
      </c>
      <c r="AI272" s="27" t="n">
        <f aca="false">IF(R272="Y", INDEX('Bieu phi VCX'!$V$8:$Z$31,MATCH(C272,'Bieu phi VCX'!$A$8:$A$33,0),MATCH(AC272,'Bieu phi VCX'!$V$7:$Z$7,0)),0)</f>
        <v>0</v>
      </c>
      <c r="AJ272" s="27" t="n">
        <f aca="false">IF(S272="Y",INDEX('Bieu phi VCX'!$AG$8:$AI$31,MATCH(C272,'Bieu phi VCX'!$A$8:$A$33,0),MATCH(VLOOKUP(I272,Parameters!$I$2:$J$4,2),'Bieu phi VCX'!$AG$7:$AI$7,0))-AE272, 0)</f>
        <v>0</v>
      </c>
      <c r="AK272" s="0" t="n">
        <f aca="false">IF(T272="Y",$AK$2,1)</f>
        <v>1</v>
      </c>
      <c r="AL272" s="27" t="n">
        <f aca="false">IF(U272="Y", INDEX('Bieu phi VCX'!$AB$8:$AB$33,MATCH(C272,'Bieu phi VCX'!$A$8:$A$33,0),0),0)</f>
        <v>0</v>
      </c>
      <c r="AM272" s="27" t="n">
        <f aca="false">IF(V272="Y",IF(AB272&lt;120,IF(OR(C272='Bieu phi VCX'!$A$24,C272='Bieu phi VCX'!$A$25,C272='Bieu phi VCX'!$A$27),0.2%,IF(OR(AND(OR(E272="SEDAN",E272="HATCHBACK"),G272&gt;$AM$2),AND(OR(E272="SEDAN",E272="HATCHBACK"),F272="GERMANY")),INDEX('Bieu phi VCX'!$AC$8:$AC$33,MATCH(C272,'Bieu phi VCX'!$A$8:$A$33,0),0),INDEX('Bieu phi VCX'!$AD$8:$AD$33,MATCH(C272,'Bieu phi VCX'!$A$8:$A$33,0),0))),"NA"),0)</f>
        <v>0</v>
      </c>
      <c r="AN272" s="28" t="n">
        <f aca="false">IF(X272="Y",$AN$2,0)</f>
        <v>0</v>
      </c>
      <c r="AO272" s="29" t="n">
        <f aca="false">IF(W272="Y",IF(N272-M272&gt;$AO$2,1.5%*15/365,1.5%*(N272-M272)/365),0)</f>
        <v>0.000616438356164384</v>
      </c>
      <c r="AP272" s="30" t="n">
        <f aca="false">IF(N272&lt;=Z272,VLOOKUP(DATEDIF(M272,N272,"m"),Parameters!$L$2:$M$6,2,1),(DATEDIF(M272,N272,"m")+1)/12)</f>
        <v>1</v>
      </c>
      <c r="AQ272" s="31" t="n">
        <f aca="false">(AK272*(SUM(AE272,AF272,AG272,AI272,AJ272,AL272,AM272,AN272)*H272+AH272)+AO272*H272)*AP272</f>
        <v>10246575.3424658</v>
      </c>
    </row>
    <row r="273" customFormat="false" ht="15" hidden="false" customHeight="false" outlineLevel="0" collapsed="false">
      <c r="A273" s="20"/>
      <c r="B273" s="20" t="s">
        <v>116</v>
      </c>
      <c r="C273" s="21" t="s">
        <v>128</v>
      </c>
      <c r="D273" s="21" t="s">
        <v>95</v>
      </c>
      <c r="E273" s="21" t="s">
        <v>122</v>
      </c>
      <c r="F273" s="21" t="s">
        <v>97</v>
      </c>
      <c r="G273" s="22" t="n">
        <v>400000000</v>
      </c>
      <c r="H273" s="22" t="n">
        <v>400000000</v>
      </c>
      <c r="I273" s="22" t="n">
        <v>0</v>
      </c>
      <c r="J273" s="0" t="n">
        <v>2020</v>
      </c>
      <c r="K273" s="23" t="n">
        <v>43831</v>
      </c>
      <c r="L273" s="23" t="n">
        <v>43831</v>
      </c>
      <c r="M273" s="23" t="n">
        <v>43831</v>
      </c>
      <c r="N273" s="23" t="n">
        <v>44196</v>
      </c>
      <c r="O273" s="24" t="s">
        <v>98</v>
      </c>
      <c r="P273" s="24" t="s">
        <v>98</v>
      </c>
      <c r="Q273" s="22" t="s">
        <v>99</v>
      </c>
      <c r="R273" s="24" t="s">
        <v>98</v>
      </c>
      <c r="S273" s="24" t="s">
        <v>98</v>
      </c>
      <c r="T273" s="24" t="s">
        <v>98</v>
      </c>
      <c r="U273" s="24" t="s">
        <v>98</v>
      </c>
      <c r="V273" s="24" t="s">
        <v>98</v>
      </c>
      <c r="W273" s="24" t="s">
        <v>98</v>
      </c>
      <c r="X273" s="24" t="s">
        <v>106</v>
      </c>
      <c r="Y273" s="22" t="n">
        <v>500000</v>
      </c>
      <c r="Z273" s="23" t="n">
        <f aca="false">DATE(YEAR(M273)+1,MONTH(M273),DAY(M273))</f>
        <v>44197</v>
      </c>
      <c r="AA273" s="25" t="n">
        <f aca="false">IF(N273&lt;=Z273, VLOOKUP(DATEDIF(M273,N273,"m"),Parameters!$L$2:$M$6,2,1), 0)</f>
        <v>1</v>
      </c>
      <c r="AB273" s="0" t="n">
        <f aca="false">IF(D273="Trong nước", DATEDIF(DATE(YEAR(K273),MONTH(K273),1),DATE(YEAR(L273),MONTH(L273),1),"m"), DATEDIF(DATE(J273,1,1),DATE(YEAR(L273),MONTH(L273),1),"m"))</f>
        <v>0</v>
      </c>
      <c r="AC273" s="0" t="str">
        <f aca="false">VLOOKUP(AB273,Parameters!$A$2:$B$6,2,1)</f>
        <v>&lt;6</v>
      </c>
      <c r="AD273" s="26" t="n">
        <v>1</v>
      </c>
      <c r="AE273" s="27" t="n">
        <f aca="false">IF(G273&lt;=$AE$2,INDEX('Bieu phi VCX'!$D$8:$H$33,MATCH(C273,'Bieu phi VCX'!$A$8:$A$33,0),MATCH(AC273,'Bieu phi VCX'!$D$7:$H$7,)),INDEX('Bieu phi VCX'!$I$8:$M$33,MATCH(C273,'Bieu phi VCX'!$A$8:$A$33,0),MATCH(AC273,'Bieu phi VCX'!$I$7:$M$7,)))</f>
        <v>0.025</v>
      </c>
      <c r="AF273" s="27" t="n">
        <f aca="false">IF(O273="Y",$AF$2,0)</f>
        <v>0</v>
      </c>
      <c r="AG273" s="27" t="n">
        <f aca="false">IF(P273="Y", INDEX('Bieu phi VCX'!$P$8:$T$31,MATCH(C273,'Bieu phi VCX'!$A$8:$A$33,0),MATCH(AC273,'Bieu phi VCX'!$P$7:$T$7,0)), 0)</f>
        <v>0</v>
      </c>
      <c r="AH273" s="22" t="n">
        <f aca="false">VLOOKUP(Q273,Parameters!$F$2:$G$5,2,0)</f>
        <v>0</v>
      </c>
      <c r="AI273" s="27" t="n">
        <f aca="false">IF(R273="Y", INDEX('Bieu phi VCX'!$V$8:$Z$31,MATCH(C273,'Bieu phi VCX'!$A$8:$A$33,0),MATCH(AC273,'Bieu phi VCX'!$V$7:$Z$7,0)),0)</f>
        <v>0</v>
      </c>
      <c r="AJ273" s="27" t="n">
        <f aca="false">IF(S273="Y",INDEX('Bieu phi VCX'!$AG$8:$AI$31,MATCH(C273,'Bieu phi VCX'!$A$8:$A$33,0),MATCH(VLOOKUP(I273,Parameters!$I$2:$J$4,2),'Bieu phi VCX'!$AG$7:$AI$7,0))-AE273, 0)</f>
        <v>0</v>
      </c>
      <c r="AK273" s="0" t="n">
        <f aca="false">IF(T273="Y",$AK$2,1)</f>
        <v>1</v>
      </c>
      <c r="AL273" s="27" t="n">
        <f aca="false">IF(U273="Y", INDEX('Bieu phi VCX'!$AB$8:$AB$33,MATCH(C273,'Bieu phi VCX'!$A$8:$A$33,0),0),0)</f>
        <v>0</v>
      </c>
      <c r="AM273" s="27" t="n">
        <f aca="false">IF(V273="Y",IF(AB273&lt;120,IF(OR(C273='Bieu phi VCX'!$A$24,C273='Bieu phi VCX'!$A$25,C273='Bieu phi VCX'!$A$27),0.2%,IF(OR(AND(OR(E273="SEDAN",E273="HATCHBACK"),G273&gt;$AM$2),AND(OR(E273="SEDAN",E273="HATCHBACK"),F273="GERMANY")),INDEX('Bieu phi VCX'!$AC$8:$AC$33,MATCH(C273,'Bieu phi VCX'!$A$8:$A$33,0),0),INDEX('Bieu phi VCX'!$AD$8:$AD$33,MATCH(C273,'Bieu phi VCX'!$A$8:$A$33,0),0))),"NA"),0)</f>
        <v>0</v>
      </c>
      <c r="AN273" s="28" t="n">
        <f aca="false">IF(X273="Y",$AN$2,0)</f>
        <v>0.003</v>
      </c>
      <c r="AO273" s="29" t="n">
        <f aca="false">IF(W273="Y",IF(N273-M273&gt;$AO$2,1.5%*15/365,1.5%*(N273-M273)/365),0)</f>
        <v>0</v>
      </c>
      <c r="AP273" s="30" t="n">
        <f aca="false">IF(N273&lt;=Z273,VLOOKUP(DATEDIF(M273,N273,"m"),Parameters!$L$2:$M$6,2,1),(DATEDIF(M273,N273,"m")+1)/12)</f>
        <v>1</v>
      </c>
      <c r="AQ273" s="31" t="n">
        <f aca="false">(AK273*(SUM(AE273,AF273,AG273,AI273,AJ273,AL273,AM273,AN273)*H273+AH273)+AO273*H273)*AP273</f>
        <v>11200000</v>
      </c>
    </row>
    <row r="274" customFormat="false" ht="15" hidden="false" customHeight="false" outlineLevel="0" collapsed="false">
      <c r="A274" s="20" t="s">
        <v>92</v>
      </c>
      <c r="B274" s="20" t="s">
        <v>93</v>
      </c>
      <c r="C274" s="21" t="s">
        <v>129</v>
      </c>
      <c r="D274" s="21" t="s">
        <v>95</v>
      </c>
      <c r="E274" s="21" t="s">
        <v>122</v>
      </c>
      <c r="F274" s="21" t="s">
        <v>97</v>
      </c>
      <c r="G274" s="22" t="n">
        <v>390000000</v>
      </c>
      <c r="H274" s="22" t="n">
        <v>100000000</v>
      </c>
      <c r="I274" s="22" t="n">
        <v>0</v>
      </c>
      <c r="J274" s="0" t="n">
        <v>2020</v>
      </c>
      <c r="K274" s="23" t="n">
        <v>43831</v>
      </c>
      <c r="L274" s="23" t="n">
        <v>43831</v>
      </c>
      <c r="M274" s="23" t="n">
        <v>43831</v>
      </c>
      <c r="N274" s="23" t="n">
        <v>44196</v>
      </c>
      <c r="O274" s="24" t="s">
        <v>98</v>
      </c>
      <c r="P274" s="24" t="s">
        <v>98</v>
      </c>
      <c r="Q274" s="22" t="s">
        <v>99</v>
      </c>
      <c r="R274" s="24" t="s">
        <v>98</v>
      </c>
      <c r="S274" s="24" t="s">
        <v>98</v>
      </c>
      <c r="T274" s="24" t="s">
        <v>98</v>
      </c>
      <c r="U274" s="24" t="s">
        <v>98</v>
      </c>
      <c r="V274" s="24" t="s">
        <v>98</v>
      </c>
      <c r="W274" s="24" t="s">
        <v>98</v>
      </c>
      <c r="X274" s="24" t="s">
        <v>98</v>
      </c>
      <c r="Y274" s="22" t="n">
        <v>500000</v>
      </c>
      <c r="Z274" s="23" t="n">
        <f aca="false">DATE(YEAR(M274)+1,MONTH(M274),DAY(M274))</f>
        <v>44197</v>
      </c>
      <c r="AA274" s="25" t="n">
        <f aca="false">IF(N274&lt;=Z274, VLOOKUP(DATEDIF(M274,N274,"m"),Parameters!$L$2:$M$6,2,1), 0)</f>
        <v>1</v>
      </c>
      <c r="AB274" s="0" t="n">
        <f aca="false">IF(D274="Trong nước", DATEDIF(DATE(YEAR(K274),MONTH(K274),1),DATE(YEAR(L274),MONTH(L274),1),"m"), DATEDIF(DATE(J274,1,1),DATE(YEAR(L274),MONTH(L274),1),"m"))</f>
        <v>0</v>
      </c>
      <c r="AC274" s="0" t="str">
        <f aca="false">VLOOKUP(AB274,Parameters!$A$2:$B$6,2,1)</f>
        <v>&lt;6</v>
      </c>
      <c r="AD274" s="26" t="n">
        <v>1</v>
      </c>
      <c r="AE274" s="27" t="n">
        <f aca="false">IF(G274&lt;=$AE$2,INDEX('Bieu phi VCX'!$D$8:$H$33,MATCH(C274,'Bieu phi VCX'!$A$8:$A$33,0),MATCH(AC274,'Bieu phi VCX'!$D$7:$H$7,)),INDEX('Bieu phi VCX'!$I$8:$M$33,MATCH(C274,'Bieu phi VCX'!$A$8:$A$33,0),MATCH(AC274,'Bieu phi VCX'!$I$7:$M$7,)))</f>
        <v>0.032</v>
      </c>
      <c r="AF274" s="27" t="n">
        <f aca="false">IF(O274="Y",$AF$2,0)</f>
        <v>0</v>
      </c>
      <c r="AG274" s="27" t="n">
        <f aca="false">IF(P274="Y", INDEX('Bieu phi VCX'!$P$8:$T$31,MATCH(C274,'Bieu phi VCX'!$A$8:$A$33,0),MATCH(AC274,'Bieu phi VCX'!$P$7:$T$7,0)), 0)</f>
        <v>0</v>
      </c>
      <c r="AH274" s="22" t="n">
        <f aca="false">VLOOKUP(Q274,Parameters!$F$2:$G$5,2,0)</f>
        <v>0</v>
      </c>
      <c r="AI274" s="27" t="n">
        <f aca="false">IF(R274="Y", INDEX('Bieu phi VCX'!$V$8:$Z$31,MATCH(C274,'Bieu phi VCX'!$A$8:$A$33,0),MATCH(AC274,'Bieu phi VCX'!$V$7:$Z$7,0)),0)</f>
        <v>0</v>
      </c>
      <c r="AJ274" s="27" t="n">
        <f aca="false">IF(S274="Y",INDEX('Bieu phi VCX'!$AG$8:$AI$31,MATCH(C274,'Bieu phi VCX'!$A$8:$A$33,0),MATCH(VLOOKUP(I274,Parameters!$I$2:$J$4,2),'Bieu phi VCX'!$AG$7:$AI$7,0))-AE274, 0)</f>
        <v>0</v>
      </c>
      <c r="AK274" s="0" t="n">
        <f aca="false">IF(T274="Y",$AK$2,1)</f>
        <v>1</v>
      </c>
      <c r="AL274" s="27" t="n">
        <f aca="false">IF(U274="Y", INDEX('Bieu phi VCX'!$AB$8:$AB$33,MATCH(C274,'Bieu phi VCX'!$A$8:$A$33,0),0),0)</f>
        <v>0</v>
      </c>
      <c r="AM274" s="27" t="n">
        <f aca="false">IF(V274="Y",IF(AB274&lt;120,IF(OR(C274='Bieu phi VCX'!$A$24,C274='Bieu phi VCX'!$A$25,C274='Bieu phi VCX'!$A$27),0.2%,IF(OR(AND(OR(E274="SEDAN",E274="HATCHBACK"),G274&gt;$AM$2),AND(OR(E274="SEDAN",E274="HATCHBACK"),F274="GERMANY")),INDEX('Bieu phi VCX'!$AC$8:$AC$33,MATCH(C274,'Bieu phi VCX'!$A$8:$A$33,0),0),INDEX('Bieu phi VCX'!$AD$8:$AD$33,MATCH(C274,'Bieu phi VCX'!$A$8:$A$33,0),0))),"NA"),0)</f>
        <v>0</v>
      </c>
      <c r="AN274" s="28" t="n">
        <f aca="false">IF(X274="Y",$AN$2,0)</f>
        <v>0</v>
      </c>
      <c r="AO274" s="29" t="n">
        <f aca="false">IF(W274="Y",IF(N274-M274&gt;$AO$2,1.5%*15/365,1.5%*(N274-M274)/365),0)</f>
        <v>0</v>
      </c>
      <c r="AP274" s="30" t="n">
        <f aca="false">IF(N274&lt;=Z274,VLOOKUP(DATEDIF(M274,N274,"m"),Parameters!$L$2:$M$6,2,1),(DATEDIF(M274,N274,"m")+1)/12)</f>
        <v>1</v>
      </c>
      <c r="AQ274" s="31" t="n">
        <f aca="false">(AK274*(SUM(AE274,AF274,AG274,AI274,AJ274,AL274,AM274,AN274)*H274+AH274)+AO274*H274)*AP274</f>
        <v>3200000</v>
      </c>
    </row>
    <row r="275" customFormat="false" ht="15" hidden="false" customHeight="false" outlineLevel="0" collapsed="false">
      <c r="A275" s="20"/>
      <c r="B275" s="20" t="s">
        <v>100</v>
      </c>
      <c r="C275" s="21" t="s">
        <v>129</v>
      </c>
      <c r="D275" s="21" t="s">
        <v>95</v>
      </c>
      <c r="E275" s="21" t="s">
        <v>122</v>
      </c>
      <c r="F275" s="21" t="s">
        <v>97</v>
      </c>
      <c r="G275" s="22" t="n">
        <v>390000000</v>
      </c>
      <c r="H275" s="22" t="n">
        <v>100000000</v>
      </c>
      <c r="I275" s="22" t="n">
        <v>0</v>
      </c>
      <c r="J275" s="0" t="n">
        <v>2017</v>
      </c>
      <c r="K275" s="23" t="n">
        <v>42736</v>
      </c>
      <c r="L275" s="23" t="n">
        <v>43831</v>
      </c>
      <c r="M275" s="23" t="n">
        <v>43831</v>
      </c>
      <c r="N275" s="23" t="n">
        <v>44196</v>
      </c>
      <c r="O275" s="24" t="s">
        <v>98</v>
      </c>
      <c r="P275" s="24" t="s">
        <v>98</v>
      </c>
      <c r="Q275" s="22" t="s">
        <v>99</v>
      </c>
      <c r="R275" s="24" t="s">
        <v>98</v>
      </c>
      <c r="S275" s="24" t="s">
        <v>98</v>
      </c>
      <c r="T275" s="24" t="s">
        <v>98</v>
      </c>
      <c r="U275" s="24" t="s">
        <v>98</v>
      </c>
      <c r="V275" s="24" t="s">
        <v>98</v>
      </c>
      <c r="W275" s="24" t="s">
        <v>98</v>
      </c>
      <c r="X275" s="24" t="s">
        <v>98</v>
      </c>
      <c r="Y275" s="22" t="n">
        <v>500000</v>
      </c>
      <c r="Z275" s="23" t="n">
        <f aca="false">DATE(YEAR(M275)+1,MONTH(M275),DAY(M275))</f>
        <v>44197</v>
      </c>
      <c r="AA275" s="25" t="n">
        <f aca="false">IF(N275&lt;=Z275, VLOOKUP(DATEDIF(M275,N275,"m"),Parameters!$L$2:$M$6,2,1), 0)</f>
        <v>1</v>
      </c>
      <c r="AB275" s="0" t="n">
        <f aca="false">IF(D275="Trong nước", DATEDIF(DATE(YEAR(K275),MONTH(K275),1),DATE(YEAR(L275),MONTH(L275),1),"m"), DATEDIF(DATE(J275,1,1),DATE(YEAR(L275),MONTH(L275),1),"m"))</f>
        <v>36</v>
      </c>
      <c r="AC275" s="0" t="str">
        <f aca="false">VLOOKUP(AB275,Parameters!$A$2:$B$6,2,1)</f>
        <v>36-72</v>
      </c>
      <c r="AD275" s="26" t="n">
        <v>1</v>
      </c>
      <c r="AE275" s="27" t="n">
        <f aca="false">IF(G275&lt;=$AE$2,INDEX('Bieu phi VCX'!$D$8:$H$33,MATCH(C275,'Bieu phi VCX'!$A$8:$A$33,0),MATCH(AC275,'Bieu phi VCX'!$D$7:$H$7,)),INDEX('Bieu phi VCX'!$I$8:$M$33,MATCH(C275,'Bieu phi VCX'!$A$8:$A$33,0),MATCH(AC275,'Bieu phi VCX'!$I$7:$M$7,)))</f>
        <v>0.038</v>
      </c>
      <c r="AF275" s="27" t="n">
        <f aca="false">IF(O275="Y",$AF$2,0)</f>
        <v>0</v>
      </c>
      <c r="AG275" s="27" t="n">
        <f aca="false">IF(P275="Y", INDEX('Bieu phi VCX'!$P$8:$T$31,MATCH(C275,'Bieu phi VCX'!$A$8:$A$33,0),MATCH(AC275,'Bieu phi VCX'!$P$7:$T$7,0)), 0)</f>
        <v>0</v>
      </c>
      <c r="AH275" s="22" t="n">
        <f aca="false">VLOOKUP(Q275,Parameters!$F$2:$G$5,2,0)</f>
        <v>0</v>
      </c>
      <c r="AI275" s="27" t="n">
        <f aca="false">IF(R275="Y", INDEX('Bieu phi VCX'!$V$8:$Z$31,MATCH(C275,'Bieu phi VCX'!$A$8:$A$33,0),MATCH(AC275,'Bieu phi VCX'!$V$7:$Z$7,0)),0)</f>
        <v>0</v>
      </c>
      <c r="AJ275" s="27" t="n">
        <f aca="false">IF(S275="Y",INDEX('Bieu phi VCX'!$AG$8:$AI$31,MATCH(C275,'Bieu phi VCX'!$A$8:$A$33,0),MATCH(VLOOKUP(I275,Parameters!$I$2:$J$4,2),'Bieu phi VCX'!$AG$7:$AI$7,0))-AE275, 0)</f>
        <v>0</v>
      </c>
      <c r="AK275" s="0" t="n">
        <f aca="false">IF(T275="Y",$AK$2,1)</f>
        <v>1</v>
      </c>
      <c r="AL275" s="27" t="n">
        <f aca="false">IF(U275="Y", INDEX('Bieu phi VCX'!$AB$8:$AB$33,MATCH(C275,'Bieu phi VCX'!$A$8:$A$33,0),0),0)</f>
        <v>0</v>
      </c>
      <c r="AM275" s="27" t="n">
        <f aca="false">IF(V275="Y",IF(AB275&lt;120,IF(OR(C275='Bieu phi VCX'!$A$24,C275='Bieu phi VCX'!$A$25,C275='Bieu phi VCX'!$A$27),0.2%,IF(OR(AND(OR(E275="SEDAN",E275="HATCHBACK"),G275&gt;$AM$2),AND(OR(E275="SEDAN",E275="HATCHBACK"),F275="GERMANY")),INDEX('Bieu phi VCX'!$AC$8:$AC$33,MATCH(C275,'Bieu phi VCX'!$A$8:$A$33,0),0),INDEX('Bieu phi VCX'!$AD$8:$AD$33,MATCH(C275,'Bieu phi VCX'!$A$8:$A$33,0),0))),"NA"),0)</f>
        <v>0</v>
      </c>
      <c r="AN275" s="28" t="n">
        <f aca="false">IF(X275="Y",$AN$2,0)</f>
        <v>0</v>
      </c>
      <c r="AO275" s="29" t="n">
        <f aca="false">IF(W275="Y",IF(N275-M275&gt;$AO$2,1.5%*15/365,1.5%*(N275-M275)/365),0)</f>
        <v>0</v>
      </c>
      <c r="AP275" s="30" t="n">
        <f aca="false">IF(N275&lt;=Z275,VLOOKUP(DATEDIF(M275,N275,"m"),Parameters!$L$2:$M$6,2,1),(DATEDIF(M275,N275,"m")+1)/12)</f>
        <v>1</v>
      </c>
      <c r="AQ275" s="31" t="n">
        <f aca="false">(AK275*(SUM(AE275,AF275,AG275,AI275,AJ275,AL275,AM275,AN275)*H275+AH275)+AO275*H275)*AP275</f>
        <v>3800000</v>
      </c>
    </row>
    <row r="276" customFormat="false" ht="15" hidden="false" customHeight="false" outlineLevel="0" collapsed="false">
      <c r="A276" s="20"/>
      <c r="B276" s="20" t="s">
        <v>101</v>
      </c>
      <c r="C276" s="21" t="s">
        <v>129</v>
      </c>
      <c r="D276" s="21" t="s">
        <v>95</v>
      </c>
      <c r="E276" s="21" t="s">
        <v>122</v>
      </c>
      <c r="F276" s="21" t="s">
        <v>97</v>
      </c>
      <c r="G276" s="22" t="n">
        <v>390000000</v>
      </c>
      <c r="H276" s="22" t="n">
        <v>100000000</v>
      </c>
      <c r="I276" s="22" t="n">
        <v>0</v>
      </c>
      <c r="J276" s="0" t="n">
        <v>2014</v>
      </c>
      <c r="K276" s="23" t="n">
        <v>41640</v>
      </c>
      <c r="L276" s="23" t="n">
        <v>43831</v>
      </c>
      <c r="M276" s="23" t="n">
        <v>43831</v>
      </c>
      <c r="N276" s="23" t="n">
        <v>44196</v>
      </c>
      <c r="O276" s="24" t="s">
        <v>98</v>
      </c>
      <c r="P276" s="24" t="s">
        <v>98</v>
      </c>
      <c r="Q276" s="22" t="s">
        <v>99</v>
      </c>
      <c r="R276" s="24" t="s">
        <v>98</v>
      </c>
      <c r="S276" s="24" t="s">
        <v>98</v>
      </c>
      <c r="T276" s="24" t="s">
        <v>98</v>
      </c>
      <c r="U276" s="24" t="s">
        <v>98</v>
      </c>
      <c r="V276" s="24" t="s">
        <v>98</v>
      </c>
      <c r="W276" s="24" t="s">
        <v>98</v>
      </c>
      <c r="X276" s="24" t="s">
        <v>98</v>
      </c>
      <c r="Y276" s="22" t="n">
        <v>500000</v>
      </c>
      <c r="Z276" s="23" t="n">
        <f aca="false">DATE(YEAR(M276)+1,MONTH(M276),DAY(M276))</f>
        <v>44197</v>
      </c>
      <c r="AA276" s="25" t="n">
        <f aca="false">IF(N276&lt;=Z276, VLOOKUP(DATEDIF(M276,N276,"m"),Parameters!$L$2:$M$6,2,1), 0)</f>
        <v>1</v>
      </c>
      <c r="AB276" s="0" t="n">
        <f aca="false">IF(D276="Trong nước", DATEDIF(DATE(YEAR(K276),MONTH(K276),1),DATE(YEAR(L276),MONTH(L276),1),"m"), DATEDIF(DATE(J276,1,1),DATE(YEAR(L276),MONTH(L276),1),"m"))</f>
        <v>72</v>
      </c>
      <c r="AC276" s="0" t="str">
        <f aca="false">VLOOKUP(AB276,Parameters!$A$2:$B$6,2,1)</f>
        <v>72-120</v>
      </c>
      <c r="AD276" s="26" t="n">
        <v>1</v>
      </c>
      <c r="AE276" s="27" t="n">
        <f aca="false">IF(G276&lt;=$AE$2,INDEX('Bieu phi VCX'!$D$8:$H$33,MATCH(C276,'Bieu phi VCX'!$A$8:$A$33,0),MATCH(AC276,'Bieu phi VCX'!$D$7:$H$7,)),INDEX('Bieu phi VCX'!$I$8:$M$33,MATCH(C276,'Bieu phi VCX'!$A$8:$A$33,0),MATCH(AC276,'Bieu phi VCX'!$I$7:$M$7,)))</f>
        <v>0.055</v>
      </c>
      <c r="AF276" s="27" t="n">
        <f aca="false">IF(O276="Y",$AF$2,0)</f>
        <v>0</v>
      </c>
      <c r="AG276" s="27" t="n">
        <f aca="false">IF(P276="Y", INDEX('Bieu phi VCX'!$P$8:$T$31,MATCH(C276,'Bieu phi VCX'!$A$8:$A$33,0),MATCH(AC276,'Bieu phi VCX'!$P$7:$T$7,0)), 0)</f>
        <v>0</v>
      </c>
      <c r="AH276" s="22" t="n">
        <f aca="false">VLOOKUP(Q276,Parameters!$F$2:$G$5,2,0)</f>
        <v>0</v>
      </c>
      <c r="AI276" s="27" t="n">
        <f aca="false">IF(R276="Y", INDEX('Bieu phi VCX'!$V$8:$Z$31,MATCH(C276,'Bieu phi VCX'!$A$8:$A$33,0),MATCH(AC276,'Bieu phi VCX'!$V$7:$Z$7,0)),0)</f>
        <v>0</v>
      </c>
      <c r="AJ276" s="27" t="n">
        <f aca="false">IF(S276="Y",INDEX('Bieu phi VCX'!$AG$8:$AI$31,MATCH(C276,'Bieu phi VCX'!$A$8:$A$33,0),MATCH(VLOOKUP(I276,Parameters!$I$2:$J$4,2),'Bieu phi VCX'!$AG$7:$AI$7,0))-AE276, 0)</f>
        <v>0</v>
      </c>
      <c r="AK276" s="0" t="n">
        <f aca="false">IF(T276="Y",$AK$2,1)</f>
        <v>1</v>
      </c>
      <c r="AL276" s="27" t="n">
        <f aca="false">IF(U276="Y", INDEX('Bieu phi VCX'!$AB$8:$AB$33,MATCH(C276,'Bieu phi VCX'!$A$8:$A$33,0),0),0)</f>
        <v>0</v>
      </c>
      <c r="AM276" s="27" t="n">
        <f aca="false">IF(V276="Y",IF(AB276&lt;120,IF(OR(C276='Bieu phi VCX'!$A$24,C276='Bieu phi VCX'!$A$25,C276='Bieu phi VCX'!$A$27),0.2%,IF(OR(AND(OR(E276="SEDAN",E276="HATCHBACK"),G276&gt;$AM$2),AND(OR(E276="SEDAN",E276="HATCHBACK"),F276="GERMANY")),INDEX('Bieu phi VCX'!$AC$8:$AC$33,MATCH(C276,'Bieu phi VCX'!$A$8:$A$33,0),0),INDEX('Bieu phi VCX'!$AD$8:$AD$33,MATCH(C276,'Bieu phi VCX'!$A$8:$A$33,0),0))),"NA"),0)</f>
        <v>0</v>
      </c>
      <c r="AN276" s="28" t="n">
        <f aca="false">IF(X276="Y",$AN$2,0)</f>
        <v>0</v>
      </c>
      <c r="AO276" s="29" t="n">
        <f aca="false">IF(W276="Y",IF(N276-M276&gt;$AO$2,1.5%*15/365,1.5%*(N276-M276)/365),0)</f>
        <v>0</v>
      </c>
      <c r="AP276" s="30" t="n">
        <f aca="false">IF(N276&lt;=Z276,VLOOKUP(DATEDIF(M276,N276,"m"),Parameters!$L$2:$M$6,2,1),(DATEDIF(M276,N276,"m")+1)/12)</f>
        <v>1</v>
      </c>
      <c r="AQ276" s="31" t="n">
        <f aca="false">(AK276*(SUM(AE276,AF276,AG276,AI276,AJ276,AL276,AM276,AN276)*H276+AH276)+AO276*H276)*AP276</f>
        <v>5500000</v>
      </c>
    </row>
    <row r="277" customFormat="false" ht="15" hidden="false" customHeight="false" outlineLevel="0" collapsed="false">
      <c r="A277" s="20"/>
      <c r="B277" s="20" t="s">
        <v>102</v>
      </c>
      <c r="C277" s="21" t="s">
        <v>129</v>
      </c>
      <c r="D277" s="21" t="s">
        <v>95</v>
      </c>
      <c r="E277" s="21" t="s">
        <v>122</v>
      </c>
      <c r="F277" s="21" t="s">
        <v>97</v>
      </c>
      <c r="G277" s="22" t="n">
        <v>390000000</v>
      </c>
      <c r="H277" s="22" t="n">
        <v>100000000</v>
      </c>
      <c r="I277" s="22" t="n">
        <v>0</v>
      </c>
      <c r="J277" s="0" t="n">
        <v>2010</v>
      </c>
      <c r="K277" s="23" t="n">
        <v>40179</v>
      </c>
      <c r="L277" s="23" t="n">
        <v>43831</v>
      </c>
      <c r="M277" s="23" t="n">
        <v>43831</v>
      </c>
      <c r="N277" s="23" t="n">
        <v>44196</v>
      </c>
      <c r="O277" s="24" t="s">
        <v>98</v>
      </c>
      <c r="P277" s="24" t="s">
        <v>98</v>
      </c>
      <c r="Q277" s="22" t="s">
        <v>99</v>
      </c>
      <c r="R277" s="24" t="s">
        <v>98</v>
      </c>
      <c r="S277" s="24" t="s">
        <v>98</v>
      </c>
      <c r="T277" s="24" t="s">
        <v>98</v>
      </c>
      <c r="U277" s="24" t="s">
        <v>98</v>
      </c>
      <c r="V277" s="24" t="s">
        <v>98</v>
      </c>
      <c r="W277" s="24" t="s">
        <v>98</v>
      </c>
      <c r="X277" s="24" t="s">
        <v>98</v>
      </c>
      <c r="Y277" s="22" t="n">
        <v>500000</v>
      </c>
      <c r="Z277" s="23" t="n">
        <f aca="false">DATE(YEAR(M277)+1,MONTH(M277),DAY(M277))</f>
        <v>44197</v>
      </c>
      <c r="AA277" s="25" t="n">
        <f aca="false">IF(N277&lt;=Z277, VLOOKUP(DATEDIF(M277,N277,"m"),Parameters!$L$2:$M$6,2,1), 0)</f>
        <v>1</v>
      </c>
      <c r="AB277" s="0" t="n">
        <f aca="false">IF(D277="Trong nước", DATEDIF(DATE(YEAR(K277),MONTH(K277),1),DATE(YEAR(L277),MONTH(L277),1),"m"), DATEDIF(DATE(J277,1,1),DATE(YEAR(L277),MONTH(L277),1),"m"))</f>
        <v>120</v>
      </c>
      <c r="AC277" s="0" t="str">
        <f aca="false">VLOOKUP(AB277,Parameters!$A$2:$B$6,2,1)</f>
        <v>&gt;=120</v>
      </c>
      <c r="AD277" s="26" t="n">
        <v>1</v>
      </c>
      <c r="AE277" s="27" t="n">
        <f aca="false">IF(G277&lt;=$AE$2,INDEX('Bieu phi VCX'!$D$8:$H$33,MATCH(C277,'Bieu phi VCX'!$A$8:$A$33,0),MATCH(AC277,'Bieu phi VCX'!$D$7:$H$7,)),INDEX('Bieu phi VCX'!$I$8:$M$33,MATCH(C277,'Bieu phi VCX'!$A$8:$A$33,0),MATCH(AC277,'Bieu phi VCX'!$I$7:$M$7,)))</f>
        <v>0.06</v>
      </c>
      <c r="AF277" s="27" t="n">
        <f aca="false">IF(O277="Y",$AF$2,0)</f>
        <v>0</v>
      </c>
      <c r="AG277" s="27" t="n">
        <f aca="false">IF(P277="Y", INDEX('Bieu phi VCX'!$P$8:$T$31,MATCH(C277,'Bieu phi VCX'!$A$8:$A$33,0),MATCH(AC277,'Bieu phi VCX'!$P$7:$T$7,0)), 0)</f>
        <v>0</v>
      </c>
      <c r="AH277" s="22" t="n">
        <f aca="false">VLOOKUP(Q277,Parameters!$F$2:$G$5,2,0)</f>
        <v>0</v>
      </c>
      <c r="AI277" s="27" t="n">
        <f aca="false">IF(R277="Y", INDEX('Bieu phi VCX'!$V$8:$Z$31,MATCH(C277,'Bieu phi VCX'!$A$8:$A$33,0),MATCH(AC277,'Bieu phi VCX'!$V$7:$Z$7,0)),0)</f>
        <v>0</v>
      </c>
      <c r="AJ277" s="27" t="n">
        <f aca="false">IF(S277="Y",INDEX('Bieu phi VCX'!$AG$8:$AI$31,MATCH(C277,'Bieu phi VCX'!$A$8:$A$33,0),MATCH(VLOOKUP(I277,Parameters!$I$2:$J$4,2),'Bieu phi VCX'!$AG$7:$AI$7,0))-AE277, 0)</f>
        <v>0</v>
      </c>
      <c r="AK277" s="0" t="n">
        <f aca="false">IF(T277="Y",$AK$2,1)</f>
        <v>1</v>
      </c>
      <c r="AL277" s="27" t="n">
        <f aca="false">IF(U277="Y", INDEX('Bieu phi VCX'!$AB$8:$AB$33,MATCH(C277,'Bieu phi VCX'!$A$8:$A$33,0),0),0)</f>
        <v>0</v>
      </c>
      <c r="AM277" s="27" t="n">
        <f aca="false">IF(V277="Y",IF(AB277&lt;120,IF(OR(C277='Bieu phi VCX'!$A$24,C277='Bieu phi VCX'!$A$25,C277='Bieu phi VCX'!$A$27),0.2%,IF(OR(AND(OR(E277="SEDAN",E277="HATCHBACK"),G277&gt;$AM$2),AND(OR(E277="SEDAN",E277="HATCHBACK"),F277="GERMANY")),INDEX('Bieu phi VCX'!$AC$8:$AC$33,MATCH(C277,'Bieu phi VCX'!$A$8:$A$33,0),0),INDEX('Bieu phi VCX'!$AD$8:$AD$33,MATCH(C277,'Bieu phi VCX'!$A$8:$A$33,0),0))),"NA"),0)</f>
        <v>0</v>
      </c>
      <c r="AN277" s="28" t="n">
        <f aca="false">IF(X277="Y",$AN$2,0)</f>
        <v>0</v>
      </c>
      <c r="AO277" s="29" t="n">
        <f aca="false">IF(W277="Y",IF(N277-M277&gt;$AO$2,1.5%*15/365,1.5%*(N277-M277)/365),0)</f>
        <v>0</v>
      </c>
      <c r="AP277" s="30" t="n">
        <f aca="false">IF(N277&lt;=Z277,VLOOKUP(DATEDIF(M277,N277,"m"),Parameters!$L$2:$M$6,2,1),(DATEDIF(M277,N277,"m")+1)/12)</f>
        <v>1</v>
      </c>
      <c r="AQ277" s="31" t="n">
        <f aca="false">(AK277*(SUM(AE277,AF277,AG277,AI277,AJ277,AL277,AM277,AN277)*H277+AH277)+AO277*H277)*AP277</f>
        <v>6000000</v>
      </c>
    </row>
    <row r="278" customFormat="false" ht="15" hidden="false" customHeight="false" outlineLevel="0" collapsed="false">
      <c r="A278" s="20" t="s">
        <v>103</v>
      </c>
      <c r="B278" s="20" t="s">
        <v>93</v>
      </c>
      <c r="C278" s="21" t="s">
        <v>129</v>
      </c>
      <c r="D278" s="21" t="s">
        <v>95</v>
      </c>
      <c r="E278" s="21" t="s">
        <v>122</v>
      </c>
      <c r="F278" s="21" t="s">
        <v>97</v>
      </c>
      <c r="G278" s="22" t="n">
        <v>400000000</v>
      </c>
      <c r="H278" s="22" t="n">
        <v>400000000</v>
      </c>
      <c r="I278" s="22" t="n">
        <v>0</v>
      </c>
      <c r="J278" s="0" t="n">
        <v>2020</v>
      </c>
      <c r="K278" s="23" t="n">
        <v>43831</v>
      </c>
      <c r="L278" s="23" t="n">
        <v>43831</v>
      </c>
      <c r="M278" s="23" t="n">
        <v>43831</v>
      </c>
      <c r="N278" s="23" t="n">
        <v>44196</v>
      </c>
      <c r="O278" s="24" t="s">
        <v>98</v>
      </c>
      <c r="P278" s="24" t="s">
        <v>98</v>
      </c>
      <c r="Q278" s="22" t="s">
        <v>99</v>
      </c>
      <c r="R278" s="24" t="s">
        <v>98</v>
      </c>
      <c r="S278" s="24" t="s">
        <v>98</v>
      </c>
      <c r="T278" s="24" t="s">
        <v>98</v>
      </c>
      <c r="U278" s="24" t="s">
        <v>98</v>
      </c>
      <c r="V278" s="24" t="s">
        <v>98</v>
      </c>
      <c r="W278" s="24" t="s">
        <v>98</v>
      </c>
      <c r="X278" s="24" t="s">
        <v>98</v>
      </c>
      <c r="Y278" s="22" t="n">
        <v>500000</v>
      </c>
      <c r="Z278" s="23" t="n">
        <f aca="false">DATE(YEAR(M278)+1,MONTH(M278),DAY(M278))</f>
        <v>44197</v>
      </c>
      <c r="AA278" s="25" t="n">
        <f aca="false">IF(N278&lt;=Z278, VLOOKUP(DATEDIF(M278,N278,"m"),Parameters!$L$2:$M$6,2,1), 0)</f>
        <v>1</v>
      </c>
      <c r="AB278" s="0" t="n">
        <f aca="false">IF(D278="Trong nước", DATEDIF(DATE(YEAR(K278),MONTH(K278),1),DATE(YEAR(L278),MONTH(L278),1),"m"), DATEDIF(DATE(J278,1,1),DATE(YEAR(L278),MONTH(L278),1),"m"))</f>
        <v>0</v>
      </c>
      <c r="AC278" s="0" t="str">
        <f aca="false">VLOOKUP(AB278,Parameters!$A$2:$B$6,2,1)</f>
        <v>&lt;6</v>
      </c>
      <c r="AD278" s="26" t="n">
        <v>1</v>
      </c>
      <c r="AE278" s="27" t="n">
        <f aca="false">IF(G278&lt;=$AE$2,INDEX('Bieu phi VCX'!$D$8:$H$33,MATCH(C278,'Bieu phi VCX'!$A$8:$A$33,0),MATCH(AC278,'Bieu phi VCX'!$D$7:$H$7,)),INDEX('Bieu phi VCX'!$I$8:$M$33,MATCH(C278,'Bieu phi VCX'!$A$8:$A$33,0),MATCH(AC278,'Bieu phi VCX'!$I$7:$M$7,)))</f>
        <v>0.032</v>
      </c>
      <c r="AF278" s="27" t="n">
        <f aca="false">IF(O278="Y",$AF$2,0)</f>
        <v>0</v>
      </c>
      <c r="AG278" s="27" t="n">
        <f aca="false">IF(P278="Y", INDEX('Bieu phi VCX'!$P$8:$T$31,MATCH(C278,'Bieu phi VCX'!$A$8:$A$33,0),MATCH(AC278,'Bieu phi VCX'!$P$7:$T$7,0)), 0)</f>
        <v>0</v>
      </c>
      <c r="AH278" s="22" t="n">
        <f aca="false">VLOOKUP(Q278,Parameters!$F$2:$G$5,2,0)</f>
        <v>0</v>
      </c>
      <c r="AI278" s="27" t="n">
        <f aca="false">IF(R278="Y", INDEX('Bieu phi VCX'!$V$8:$Z$31,MATCH(C278,'Bieu phi VCX'!$A$8:$A$33,0),MATCH(AC278,'Bieu phi VCX'!$V$7:$Z$7,0)),0)</f>
        <v>0</v>
      </c>
      <c r="AJ278" s="27" t="n">
        <f aca="false">IF(S278="Y",INDEX('Bieu phi VCX'!$AG$8:$AI$31,MATCH(C278,'Bieu phi VCX'!$A$8:$A$33,0),MATCH(VLOOKUP(I278,Parameters!$I$2:$J$4,2),'Bieu phi VCX'!$AG$7:$AI$7,0))-AE278, 0)</f>
        <v>0</v>
      </c>
      <c r="AK278" s="0" t="n">
        <f aca="false">IF(T278="Y",$AK$2,1)</f>
        <v>1</v>
      </c>
      <c r="AL278" s="27" t="n">
        <f aca="false">IF(U278="Y", INDEX('Bieu phi VCX'!$AB$8:$AB$33,MATCH(C278,'Bieu phi VCX'!$A$8:$A$33,0),0),0)</f>
        <v>0</v>
      </c>
      <c r="AM278" s="27" t="n">
        <f aca="false">IF(V278="Y",IF(AB278&lt;120,IF(OR(C278='Bieu phi VCX'!$A$24,C278='Bieu phi VCX'!$A$25,C278='Bieu phi VCX'!$A$27),0.2%,IF(OR(AND(OR(E278="SEDAN",E278="HATCHBACK"),G278&gt;$AM$2),AND(OR(E278="SEDAN",E278="HATCHBACK"),F278="GERMANY")),INDEX('Bieu phi VCX'!$AC$8:$AC$33,MATCH(C278,'Bieu phi VCX'!$A$8:$A$33,0),0),INDEX('Bieu phi VCX'!$AD$8:$AD$33,MATCH(C278,'Bieu phi VCX'!$A$8:$A$33,0),0))),"NA"),0)</f>
        <v>0</v>
      </c>
      <c r="AN278" s="28" t="n">
        <f aca="false">IF(X278="Y",$AN$2,0)</f>
        <v>0</v>
      </c>
      <c r="AO278" s="29" t="n">
        <f aca="false">IF(W278="Y",IF(N278-M278&gt;$AO$2,1.5%*15/365,1.5%*(N278-M278)/365),0)</f>
        <v>0</v>
      </c>
      <c r="AP278" s="30" t="n">
        <f aca="false">IF(N278&lt;=Z278,VLOOKUP(DATEDIF(M278,N278,"m"),Parameters!$L$2:$M$6,2,1),(DATEDIF(M278,N278,"m")+1)/12)</f>
        <v>1</v>
      </c>
      <c r="AQ278" s="31" t="n">
        <f aca="false">(AK278*(SUM(AE278,AF278,AG278,AI278,AJ278,AL278,AM278,AN278)*H278+AH278)+AO278*H278)*AP278</f>
        <v>12800000</v>
      </c>
    </row>
    <row r="279" customFormat="false" ht="15" hidden="false" customHeight="false" outlineLevel="0" collapsed="false">
      <c r="A279" s="20"/>
      <c r="B279" s="20" t="s">
        <v>100</v>
      </c>
      <c r="C279" s="21" t="s">
        <v>129</v>
      </c>
      <c r="D279" s="21" t="s">
        <v>95</v>
      </c>
      <c r="E279" s="21" t="s">
        <v>122</v>
      </c>
      <c r="F279" s="21" t="s">
        <v>97</v>
      </c>
      <c r="G279" s="22" t="n">
        <v>400000000</v>
      </c>
      <c r="H279" s="22" t="n">
        <v>400000000</v>
      </c>
      <c r="I279" s="22" t="n">
        <v>0</v>
      </c>
      <c r="J279" s="0" t="n">
        <v>2017</v>
      </c>
      <c r="K279" s="23" t="n">
        <v>42736</v>
      </c>
      <c r="L279" s="23" t="n">
        <v>43831</v>
      </c>
      <c r="M279" s="23" t="n">
        <v>43831</v>
      </c>
      <c r="N279" s="23" t="n">
        <v>44196</v>
      </c>
      <c r="O279" s="24" t="s">
        <v>98</v>
      </c>
      <c r="P279" s="24" t="s">
        <v>98</v>
      </c>
      <c r="Q279" s="22" t="s">
        <v>99</v>
      </c>
      <c r="R279" s="24" t="s">
        <v>98</v>
      </c>
      <c r="S279" s="24" t="s">
        <v>98</v>
      </c>
      <c r="T279" s="24" t="s">
        <v>98</v>
      </c>
      <c r="U279" s="24" t="s">
        <v>98</v>
      </c>
      <c r="V279" s="24" t="s">
        <v>98</v>
      </c>
      <c r="W279" s="24" t="s">
        <v>98</v>
      </c>
      <c r="X279" s="24" t="s">
        <v>98</v>
      </c>
      <c r="Y279" s="22" t="n">
        <v>500000</v>
      </c>
      <c r="Z279" s="23" t="n">
        <f aca="false">DATE(YEAR(M279)+1,MONTH(M279),DAY(M279))</f>
        <v>44197</v>
      </c>
      <c r="AA279" s="25" t="n">
        <f aca="false">IF(N279&lt;=Z279, VLOOKUP(DATEDIF(M279,N279,"m"),Parameters!$L$2:$M$6,2,1), 0)</f>
        <v>1</v>
      </c>
      <c r="AB279" s="0" t="n">
        <f aca="false">IF(D279="Trong nước", DATEDIF(DATE(YEAR(K279),MONTH(K279),1),DATE(YEAR(L279),MONTH(L279),1),"m"), DATEDIF(DATE(J279,1,1),DATE(YEAR(L279),MONTH(L279),1),"m"))</f>
        <v>36</v>
      </c>
      <c r="AC279" s="0" t="str">
        <f aca="false">VLOOKUP(AB279,Parameters!$A$2:$B$6,2,1)</f>
        <v>36-72</v>
      </c>
      <c r="AD279" s="26" t="n">
        <v>1</v>
      </c>
      <c r="AE279" s="27" t="n">
        <f aca="false">IF(G279&lt;=$AE$2,INDEX('Bieu phi VCX'!$D$8:$H$33,MATCH(C279,'Bieu phi VCX'!$A$8:$A$33,0),MATCH(AC279,'Bieu phi VCX'!$D$7:$H$7,)),INDEX('Bieu phi VCX'!$I$8:$M$33,MATCH(C279,'Bieu phi VCX'!$A$8:$A$33,0),MATCH(AC279,'Bieu phi VCX'!$I$7:$M$7,)))</f>
        <v>0.038</v>
      </c>
      <c r="AF279" s="27" t="n">
        <f aca="false">IF(O279="Y",$AF$2,0)</f>
        <v>0</v>
      </c>
      <c r="AG279" s="27" t="n">
        <f aca="false">IF(P279="Y", INDEX('Bieu phi VCX'!$P$8:$T$31,MATCH(C279,'Bieu phi VCX'!$A$8:$A$33,0),MATCH(AC279,'Bieu phi VCX'!$P$7:$T$7,0)), 0)</f>
        <v>0</v>
      </c>
      <c r="AH279" s="22" t="n">
        <f aca="false">VLOOKUP(Q279,Parameters!$F$2:$G$5,2,0)</f>
        <v>0</v>
      </c>
      <c r="AI279" s="27" t="n">
        <f aca="false">IF(R279="Y", INDEX('Bieu phi VCX'!$V$8:$Z$31,MATCH(C279,'Bieu phi VCX'!$A$8:$A$33,0),MATCH(AC279,'Bieu phi VCX'!$V$7:$Z$7,0)),0)</f>
        <v>0</v>
      </c>
      <c r="AJ279" s="27" t="n">
        <f aca="false">IF(S279="Y",INDEX('Bieu phi VCX'!$AG$8:$AI$31,MATCH(C279,'Bieu phi VCX'!$A$8:$A$33,0),MATCH(VLOOKUP(I279,Parameters!$I$2:$J$4,2),'Bieu phi VCX'!$AG$7:$AI$7,0))-AE279, 0)</f>
        <v>0</v>
      </c>
      <c r="AK279" s="0" t="n">
        <f aca="false">IF(T279="Y",$AK$2,1)</f>
        <v>1</v>
      </c>
      <c r="AL279" s="27" t="n">
        <f aca="false">IF(U279="Y", INDEX('Bieu phi VCX'!$AB$8:$AB$33,MATCH(C279,'Bieu phi VCX'!$A$8:$A$33,0),0),0)</f>
        <v>0</v>
      </c>
      <c r="AM279" s="27" t="n">
        <f aca="false">IF(V279="Y",IF(AB279&lt;120,IF(OR(C279='Bieu phi VCX'!$A$24,C279='Bieu phi VCX'!$A$25,C279='Bieu phi VCX'!$A$27),0.2%,IF(OR(AND(OR(E279="SEDAN",E279="HATCHBACK"),G279&gt;$AM$2),AND(OR(E279="SEDAN",E279="HATCHBACK"),F279="GERMANY")),INDEX('Bieu phi VCX'!$AC$8:$AC$33,MATCH(C279,'Bieu phi VCX'!$A$8:$A$33,0),0),INDEX('Bieu phi VCX'!$AD$8:$AD$33,MATCH(C279,'Bieu phi VCX'!$A$8:$A$33,0),0))),"NA"),0)</f>
        <v>0</v>
      </c>
      <c r="AN279" s="28" t="n">
        <f aca="false">IF(X279="Y",$AN$2,0)</f>
        <v>0</v>
      </c>
      <c r="AO279" s="29" t="n">
        <f aca="false">IF(W279="Y",IF(N279-M279&gt;$AO$2,1.5%*15/365,1.5%*(N279-M279)/365),0)</f>
        <v>0</v>
      </c>
      <c r="AP279" s="30" t="n">
        <f aca="false">IF(N279&lt;=Z279,VLOOKUP(DATEDIF(M279,N279,"m"),Parameters!$L$2:$M$6,2,1),(DATEDIF(M279,N279,"m")+1)/12)</f>
        <v>1</v>
      </c>
      <c r="AQ279" s="31" t="n">
        <f aca="false">(AK279*(SUM(AE279,AF279,AG279,AI279,AJ279,AL279,AM279,AN279)*H279+AH279)+AO279*H279)*AP279</f>
        <v>15200000</v>
      </c>
    </row>
    <row r="280" customFormat="false" ht="15" hidden="false" customHeight="false" outlineLevel="0" collapsed="false">
      <c r="A280" s="20"/>
      <c r="B280" s="20" t="s">
        <v>101</v>
      </c>
      <c r="C280" s="21" t="s">
        <v>129</v>
      </c>
      <c r="D280" s="21" t="s">
        <v>95</v>
      </c>
      <c r="E280" s="21" t="s">
        <v>122</v>
      </c>
      <c r="F280" s="21" t="s">
        <v>97</v>
      </c>
      <c r="G280" s="22" t="n">
        <v>400000000</v>
      </c>
      <c r="H280" s="22" t="n">
        <v>400000000</v>
      </c>
      <c r="I280" s="22" t="n">
        <v>0</v>
      </c>
      <c r="J280" s="0" t="n">
        <v>2014</v>
      </c>
      <c r="K280" s="23" t="n">
        <v>41640</v>
      </c>
      <c r="L280" s="23" t="n">
        <v>43831</v>
      </c>
      <c r="M280" s="23" t="n">
        <v>43831</v>
      </c>
      <c r="N280" s="23" t="n">
        <v>44196</v>
      </c>
      <c r="O280" s="24" t="s">
        <v>98</v>
      </c>
      <c r="P280" s="24" t="s">
        <v>98</v>
      </c>
      <c r="Q280" s="22" t="s">
        <v>99</v>
      </c>
      <c r="R280" s="24" t="s">
        <v>98</v>
      </c>
      <c r="S280" s="24" t="s">
        <v>98</v>
      </c>
      <c r="T280" s="24" t="s">
        <v>98</v>
      </c>
      <c r="U280" s="24" t="s">
        <v>98</v>
      </c>
      <c r="V280" s="24" t="s">
        <v>98</v>
      </c>
      <c r="W280" s="24" t="s">
        <v>98</v>
      </c>
      <c r="X280" s="24" t="s">
        <v>98</v>
      </c>
      <c r="Y280" s="22" t="n">
        <v>500000</v>
      </c>
      <c r="Z280" s="23" t="n">
        <f aca="false">DATE(YEAR(M280)+1,MONTH(M280),DAY(M280))</f>
        <v>44197</v>
      </c>
      <c r="AA280" s="25" t="n">
        <f aca="false">IF(N280&lt;=Z280, VLOOKUP(DATEDIF(M280,N280,"m"),Parameters!$L$2:$M$6,2,1), 0)</f>
        <v>1</v>
      </c>
      <c r="AB280" s="0" t="n">
        <f aca="false">IF(D280="Trong nước", DATEDIF(DATE(YEAR(K280),MONTH(K280),1),DATE(YEAR(L280),MONTH(L280),1),"m"), DATEDIF(DATE(J280,1,1),DATE(YEAR(L280),MONTH(L280),1),"m"))</f>
        <v>72</v>
      </c>
      <c r="AC280" s="0" t="str">
        <f aca="false">VLOOKUP(AB280,Parameters!$A$2:$B$6,2,1)</f>
        <v>72-120</v>
      </c>
      <c r="AD280" s="26" t="n">
        <v>1</v>
      </c>
      <c r="AE280" s="27" t="n">
        <f aca="false">IF(G280&lt;=$AE$2,INDEX('Bieu phi VCX'!$D$8:$H$33,MATCH(C280,'Bieu phi VCX'!$A$8:$A$33,0),MATCH(AC280,'Bieu phi VCX'!$D$7:$H$7,)),INDEX('Bieu phi VCX'!$I$8:$M$33,MATCH(C280,'Bieu phi VCX'!$A$8:$A$33,0),MATCH(AC280,'Bieu phi VCX'!$I$7:$M$7,)))</f>
        <v>0.055</v>
      </c>
      <c r="AF280" s="27" t="n">
        <f aca="false">IF(O280="Y",$AF$2,0)</f>
        <v>0</v>
      </c>
      <c r="AG280" s="27" t="n">
        <f aca="false">IF(P280="Y", INDEX('Bieu phi VCX'!$P$8:$T$31,MATCH(C280,'Bieu phi VCX'!$A$8:$A$33,0),MATCH(AC280,'Bieu phi VCX'!$P$7:$T$7,0)), 0)</f>
        <v>0</v>
      </c>
      <c r="AH280" s="22" t="n">
        <f aca="false">VLOOKUP(Q280,Parameters!$F$2:$G$5,2,0)</f>
        <v>0</v>
      </c>
      <c r="AI280" s="27" t="n">
        <f aca="false">IF(R280="Y", INDEX('Bieu phi VCX'!$V$8:$Z$31,MATCH(C280,'Bieu phi VCX'!$A$8:$A$33,0),MATCH(AC280,'Bieu phi VCX'!$V$7:$Z$7,0)),0)</f>
        <v>0</v>
      </c>
      <c r="AJ280" s="27" t="n">
        <f aca="false">IF(S280="Y",INDEX('Bieu phi VCX'!$AG$8:$AI$31,MATCH(C280,'Bieu phi VCX'!$A$8:$A$33,0),MATCH(VLOOKUP(I280,Parameters!$I$2:$J$4,2),'Bieu phi VCX'!$AG$7:$AI$7,0))-AE280, 0)</f>
        <v>0</v>
      </c>
      <c r="AK280" s="0" t="n">
        <f aca="false">IF(T280="Y",$AK$2,1)</f>
        <v>1</v>
      </c>
      <c r="AL280" s="27" t="n">
        <f aca="false">IF(U280="Y", INDEX('Bieu phi VCX'!$AB$8:$AB$33,MATCH(C280,'Bieu phi VCX'!$A$8:$A$33,0),0),0)</f>
        <v>0</v>
      </c>
      <c r="AM280" s="27" t="n">
        <f aca="false">IF(V280="Y",IF(AB280&lt;120,IF(OR(C280='Bieu phi VCX'!$A$24,C280='Bieu phi VCX'!$A$25,C280='Bieu phi VCX'!$A$27),0.2%,IF(OR(AND(OR(E280="SEDAN",E280="HATCHBACK"),G280&gt;$AM$2),AND(OR(E280="SEDAN",E280="HATCHBACK"),F280="GERMANY")),INDEX('Bieu phi VCX'!$AC$8:$AC$33,MATCH(C280,'Bieu phi VCX'!$A$8:$A$33,0),0),INDEX('Bieu phi VCX'!$AD$8:$AD$33,MATCH(C280,'Bieu phi VCX'!$A$8:$A$33,0),0))),"NA"),0)</f>
        <v>0</v>
      </c>
      <c r="AN280" s="28" t="n">
        <f aca="false">IF(X280="Y",$AN$2,0)</f>
        <v>0</v>
      </c>
      <c r="AO280" s="29" t="n">
        <f aca="false">IF(W280="Y",IF(N280-M280&gt;$AO$2,1.5%*15/365,1.5%*(N280-M280)/365),0)</f>
        <v>0</v>
      </c>
      <c r="AP280" s="30" t="n">
        <f aca="false">IF(N280&lt;=Z280,VLOOKUP(DATEDIF(M280,N280,"m"),Parameters!$L$2:$M$6,2,1),(DATEDIF(M280,N280,"m")+1)/12)</f>
        <v>1</v>
      </c>
      <c r="AQ280" s="31" t="n">
        <f aca="false">(AK280*(SUM(AE280,AF280,AG280,AI280,AJ280,AL280,AM280,AN280)*H280+AH280)+AO280*H280)*AP280</f>
        <v>22000000</v>
      </c>
    </row>
    <row r="281" customFormat="false" ht="15" hidden="false" customHeight="false" outlineLevel="0" collapsed="false">
      <c r="A281" s="20"/>
      <c r="B281" s="20" t="s">
        <v>102</v>
      </c>
      <c r="C281" s="21" t="s">
        <v>129</v>
      </c>
      <c r="D281" s="21" t="s">
        <v>95</v>
      </c>
      <c r="E281" s="21" t="s">
        <v>122</v>
      </c>
      <c r="F281" s="21" t="s">
        <v>97</v>
      </c>
      <c r="G281" s="22" t="n">
        <v>400000000</v>
      </c>
      <c r="H281" s="22" t="n">
        <v>400000000</v>
      </c>
      <c r="I281" s="22" t="n">
        <v>0</v>
      </c>
      <c r="J281" s="0" t="n">
        <v>2010</v>
      </c>
      <c r="K281" s="23" t="n">
        <v>40179</v>
      </c>
      <c r="L281" s="23" t="n">
        <v>43831</v>
      </c>
      <c r="M281" s="23" t="n">
        <v>43831</v>
      </c>
      <c r="N281" s="23" t="n">
        <v>44196</v>
      </c>
      <c r="O281" s="24" t="s">
        <v>98</v>
      </c>
      <c r="P281" s="24" t="s">
        <v>98</v>
      </c>
      <c r="Q281" s="22" t="s">
        <v>99</v>
      </c>
      <c r="R281" s="24" t="s">
        <v>98</v>
      </c>
      <c r="S281" s="24" t="s">
        <v>98</v>
      </c>
      <c r="T281" s="24" t="s">
        <v>98</v>
      </c>
      <c r="U281" s="24" t="s">
        <v>98</v>
      </c>
      <c r="V281" s="24" t="s">
        <v>98</v>
      </c>
      <c r="W281" s="24" t="s">
        <v>98</v>
      </c>
      <c r="X281" s="24" t="s">
        <v>98</v>
      </c>
      <c r="Y281" s="22" t="n">
        <v>500000</v>
      </c>
      <c r="Z281" s="23" t="n">
        <f aca="false">DATE(YEAR(M281)+1,MONTH(M281),DAY(M281))</f>
        <v>44197</v>
      </c>
      <c r="AA281" s="25" t="n">
        <f aca="false">IF(N281&lt;=Z281, VLOOKUP(DATEDIF(M281,N281,"m"),Parameters!$L$2:$M$6,2,1), 0)</f>
        <v>1</v>
      </c>
      <c r="AB281" s="0" t="n">
        <f aca="false">IF(D281="Trong nước", DATEDIF(DATE(YEAR(K281),MONTH(K281),1),DATE(YEAR(L281),MONTH(L281),1),"m"), DATEDIF(DATE(J281,1,1),DATE(YEAR(L281),MONTH(L281),1),"m"))</f>
        <v>120</v>
      </c>
      <c r="AC281" s="0" t="str">
        <f aca="false">VLOOKUP(AB281,Parameters!$A$2:$B$6,2,1)</f>
        <v>&gt;=120</v>
      </c>
      <c r="AD281" s="26" t="n">
        <v>1</v>
      </c>
      <c r="AE281" s="27" t="n">
        <f aca="false">IF(G281&lt;=$AE$2,INDEX('Bieu phi VCX'!$D$8:$H$33,MATCH(C281,'Bieu phi VCX'!$A$8:$A$33,0),MATCH(AC281,'Bieu phi VCX'!$D$7:$H$7,)),INDEX('Bieu phi VCX'!$I$8:$M$33,MATCH(C281,'Bieu phi VCX'!$A$8:$A$33,0),MATCH(AC281,'Bieu phi VCX'!$I$7:$M$7,)))</f>
        <v>0.06</v>
      </c>
      <c r="AF281" s="27" t="n">
        <f aca="false">IF(O281="Y",$AF$2,0)</f>
        <v>0</v>
      </c>
      <c r="AG281" s="27" t="n">
        <f aca="false">IF(P281="Y", INDEX('Bieu phi VCX'!$P$8:$T$31,MATCH(C281,'Bieu phi VCX'!$A$8:$A$33,0),MATCH(AC281,'Bieu phi VCX'!$P$7:$T$7,0)), 0)</f>
        <v>0</v>
      </c>
      <c r="AH281" s="22" t="n">
        <f aca="false">VLOOKUP(Q281,Parameters!$F$2:$G$5,2,0)</f>
        <v>0</v>
      </c>
      <c r="AI281" s="27" t="n">
        <f aca="false">IF(R281="Y", INDEX('Bieu phi VCX'!$V$8:$Z$31,MATCH(C281,'Bieu phi VCX'!$A$8:$A$33,0),MATCH(AC281,'Bieu phi VCX'!$V$7:$Z$7,0)),0)</f>
        <v>0</v>
      </c>
      <c r="AJ281" s="27" t="n">
        <f aca="false">IF(S281="Y",INDEX('Bieu phi VCX'!$AG$8:$AI$31,MATCH(C281,'Bieu phi VCX'!$A$8:$A$33,0),MATCH(VLOOKUP(I281,Parameters!$I$2:$J$4,2),'Bieu phi VCX'!$AG$7:$AI$7,0))-AE281, 0)</f>
        <v>0</v>
      </c>
      <c r="AK281" s="0" t="n">
        <f aca="false">IF(T281="Y",$AK$2,1)</f>
        <v>1</v>
      </c>
      <c r="AL281" s="27" t="n">
        <f aca="false">IF(U281="Y", INDEX('Bieu phi VCX'!$AB$8:$AB$33,MATCH(C281,'Bieu phi VCX'!$A$8:$A$33,0),0),0)</f>
        <v>0</v>
      </c>
      <c r="AM281" s="27" t="n">
        <f aca="false">IF(V281="Y",IF(AB281&lt;120,IF(OR(C281='Bieu phi VCX'!$A$24,C281='Bieu phi VCX'!$A$25,C281='Bieu phi VCX'!$A$27),0.2%,IF(OR(AND(OR(E281="SEDAN",E281="HATCHBACK"),G281&gt;$AM$2),AND(OR(E281="SEDAN",E281="HATCHBACK"),F281="GERMANY")),INDEX('Bieu phi VCX'!$AC$8:$AC$33,MATCH(C281,'Bieu phi VCX'!$A$8:$A$33,0),0),INDEX('Bieu phi VCX'!$AD$8:$AD$33,MATCH(C281,'Bieu phi VCX'!$A$8:$A$33,0),0))),"NA"),0)</f>
        <v>0</v>
      </c>
      <c r="AN281" s="28" t="n">
        <f aca="false">IF(X281="Y",$AN$2,0)</f>
        <v>0</v>
      </c>
      <c r="AO281" s="29" t="n">
        <f aca="false">IF(W281="Y",IF(N281-M281&gt;$AO$2,1.5%*15/365,1.5%*(N281-M281)/365),0)</f>
        <v>0</v>
      </c>
      <c r="AP281" s="30" t="n">
        <f aca="false">IF(N281&lt;=Z281,VLOOKUP(DATEDIF(M281,N281,"m"),Parameters!$L$2:$M$6,2,1),(DATEDIF(M281,N281,"m")+1)/12)</f>
        <v>1</v>
      </c>
      <c r="AQ281" s="31" t="n">
        <f aca="false">(AK281*(SUM(AE281,AF281,AG281,AI281,AJ281,AL281,AM281,AN281)*H281+AH281)+AO281*H281)*AP281</f>
        <v>24000000</v>
      </c>
    </row>
    <row r="282" customFormat="false" ht="15" hidden="false" customHeight="false" outlineLevel="0" collapsed="false">
      <c r="A282" s="20" t="s">
        <v>104</v>
      </c>
      <c r="B282" s="20" t="s">
        <v>105</v>
      </c>
      <c r="C282" s="21" t="s">
        <v>129</v>
      </c>
      <c r="D282" s="21" t="s">
        <v>95</v>
      </c>
      <c r="E282" s="21" t="s">
        <v>122</v>
      </c>
      <c r="F282" s="21" t="s">
        <v>97</v>
      </c>
      <c r="G282" s="22" t="n">
        <v>390000000</v>
      </c>
      <c r="H282" s="22" t="n">
        <v>100000000</v>
      </c>
      <c r="I282" s="22" t="n">
        <v>0</v>
      </c>
      <c r="J282" s="0" t="n">
        <v>2020</v>
      </c>
      <c r="K282" s="23" t="n">
        <v>43831</v>
      </c>
      <c r="L282" s="23" t="n">
        <v>43831</v>
      </c>
      <c r="M282" s="23" t="n">
        <v>43831</v>
      </c>
      <c r="N282" s="23" t="n">
        <v>44196</v>
      </c>
      <c r="O282" s="24" t="s">
        <v>106</v>
      </c>
      <c r="P282" s="24" t="s">
        <v>106</v>
      </c>
      <c r="Q282" s="22" t="n">
        <v>9000000</v>
      </c>
      <c r="R282" s="24" t="s">
        <v>106</v>
      </c>
      <c r="S282" s="24" t="s">
        <v>106</v>
      </c>
      <c r="T282" s="24" t="s">
        <v>106</v>
      </c>
      <c r="U282" s="24" t="s">
        <v>106</v>
      </c>
      <c r="V282" s="24" t="s">
        <v>106</v>
      </c>
      <c r="W282" s="24" t="s">
        <v>106</v>
      </c>
      <c r="X282" s="24" t="s">
        <v>106</v>
      </c>
      <c r="Y282" s="22" t="n">
        <v>500000</v>
      </c>
      <c r="Z282" s="23" t="n">
        <f aca="false">DATE(YEAR(M282)+1,MONTH(M282),DAY(M282))</f>
        <v>44197</v>
      </c>
      <c r="AA282" s="25" t="n">
        <f aca="false">IF(N282&lt;=Z282, VLOOKUP(DATEDIF(M282,N282,"m"),Parameters!$L$2:$M$6,2,1), 0)</f>
        <v>1</v>
      </c>
      <c r="AB282" s="0" t="n">
        <f aca="false">IF(D282="Trong nước", DATEDIF(DATE(YEAR(K282),MONTH(K282),1),DATE(YEAR(L282),MONTH(L282),1),"m"), DATEDIF(DATE(J282,1,1),DATE(YEAR(L282),MONTH(L282),1),"m"))</f>
        <v>0</v>
      </c>
      <c r="AC282" s="0" t="str">
        <f aca="false">VLOOKUP(AB282,Parameters!$A$2:$B$6,2,1)</f>
        <v>&lt;6</v>
      </c>
      <c r="AD282" s="26" t="n">
        <v>1</v>
      </c>
      <c r="AE282" s="27" t="n">
        <f aca="false">IF(G282&lt;=$AE$2,INDEX('Bieu phi VCX'!$D$8:$H$33,MATCH(C282,'Bieu phi VCX'!$A$8:$A$33,0),MATCH(AC282,'Bieu phi VCX'!$D$7:$H$7,)),INDEX('Bieu phi VCX'!$I$8:$M$33,MATCH(C282,'Bieu phi VCX'!$A$8:$A$33,0),MATCH(AC282,'Bieu phi VCX'!$I$7:$M$7,)))</f>
        <v>0.032</v>
      </c>
      <c r="AF282" s="27" t="n">
        <f aca="false">IF(O282="Y",$AF$2,0)</f>
        <v>0.0005</v>
      </c>
      <c r="AG282" s="27" t="n">
        <f aca="false">IF(P282="Y", INDEX('Bieu phi VCX'!$P$8:$T$31,MATCH(C282,'Bieu phi VCX'!$A$8:$A$33,0),MATCH(AC282,'Bieu phi VCX'!$P$7:$T$7,0)), 0)</f>
        <v>0</v>
      </c>
      <c r="AH282" s="22" t="n">
        <f aca="false">VLOOKUP(Q282,Parameters!$F$2:$G$5,2,0)</f>
        <v>1400000</v>
      </c>
      <c r="AI282" s="27" t="n">
        <f aca="false">IF(R282="Y", INDEX('Bieu phi VCX'!$V$8:$Z$31,MATCH(C282,'Bieu phi VCX'!$A$8:$A$33,0),MATCH(AC282,'Bieu phi VCX'!$V$7:$Z$7,0)),0)</f>
        <v>0.0025</v>
      </c>
      <c r="AJ282" s="27" t="n">
        <f aca="false">IF(S282="Y",INDEX('Bieu phi VCX'!$AG$8:$AI$31,MATCH(C282,'Bieu phi VCX'!$A$8:$A$33,0),MATCH(VLOOKUP(I282,Parameters!$I$2:$J$4,2),'Bieu phi VCX'!$AG$7:$AI$7,0))-AE282, 0)</f>
        <v>0.018</v>
      </c>
      <c r="AK282" s="0" t="n">
        <f aca="false">IF(T282="Y",$AK$2,1)</f>
        <v>1.5</v>
      </c>
      <c r="AL282" s="27" t="n">
        <f aca="false">IF(U282="Y", INDEX('Bieu phi VCX'!$AB$8:$AB$33,MATCH(C282,'Bieu phi VCX'!$A$8:$A$33,0),0),0)</f>
        <v>0.0025</v>
      </c>
      <c r="AM282" s="27" t="n">
        <f aca="false">IF(V282="Y",IF(AB282&lt;120,IF(OR(C282='Bieu phi VCX'!$A$24,C282='Bieu phi VCX'!$A$25,C282='Bieu phi VCX'!$A$27),0.2%,IF(OR(AND(OR(E282="SEDAN",E282="HATCHBACK"),G282&gt;$AM$2),AND(OR(E282="SEDAN",E282="HATCHBACK"),F282="GERMANY")),INDEX('Bieu phi VCX'!$AC$8:$AC$33,MATCH(C282,'Bieu phi VCX'!$A$8:$A$33,0),0),INDEX('Bieu phi VCX'!$AD$8:$AD$33,MATCH(C282,'Bieu phi VCX'!$A$8:$A$33,0),0))),"NA"),0)</f>
        <v>0.0005</v>
      </c>
      <c r="AN282" s="28" t="n">
        <f aca="false">IF(X282="Y",$AN$2,0)</f>
        <v>0.003</v>
      </c>
      <c r="AO282" s="29" t="n">
        <f aca="false">IF(W282="Y",IF(N282-M282&gt;$AO$2,1.5%*15/365,1.5%*(N282-M282)/365),0)</f>
        <v>0.000616438356164384</v>
      </c>
      <c r="AP282" s="30" t="n">
        <f aca="false">IF(N282&lt;=Z282,VLOOKUP(DATEDIF(M282,N282,"m"),Parameters!$L$2:$M$6,2,1),(DATEDIF(M282,N282,"m")+1)/12)</f>
        <v>1</v>
      </c>
      <c r="AQ282" s="31" t="n">
        <f aca="false">(AK282*(SUM(AE282,AF282,AG282,AI282,AJ282,AL282,AM282,AN282)*H282+AH282)+AO282*H282)*AP282</f>
        <v>11011643.8356164</v>
      </c>
    </row>
    <row r="283" customFormat="false" ht="15" hidden="false" customHeight="false" outlineLevel="0" collapsed="false">
      <c r="A283" s="20"/>
      <c r="B283" s="20" t="s">
        <v>107</v>
      </c>
      <c r="C283" s="21" t="s">
        <v>129</v>
      </c>
      <c r="D283" s="21" t="s">
        <v>95</v>
      </c>
      <c r="E283" s="21" t="s">
        <v>122</v>
      </c>
      <c r="F283" s="21" t="s">
        <v>97</v>
      </c>
      <c r="G283" s="22" t="n">
        <v>390000000</v>
      </c>
      <c r="H283" s="22" t="n">
        <v>100000000</v>
      </c>
      <c r="I283" s="22" t="n">
        <v>0</v>
      </c>
      <c r="J283" s="0" t="n">
        <v>2020</v>
      </c>
      <c r="K283" s="23" t="n">
        <v>43831</v>
      </c>
      <c r="L283" s="23" t="n">
        <v>43831</v>
      </c>
      <c r="M283" s="23" t="n">
        <v>43831</v>
      </c>
      <c r="N283" s="23" t="n">
        <v>44196</v>
      </c>
      <c r="O283" s="24" t="s">
        <v>106</v>
      </c>
      <c r="P283" s="24" t="s">
        <v>98</v>
      </c>
      <c r="Q283" s="22" t="s">
        <v>99</v>
      </c>
      <c r="R283" s="24" t="s">
        <v>98</v>
      </c>
      <c r="S283" s="24" t="s">
        <v>98</v>
      </c>
      <c r="T283" s="24" t="s">
        <v>98</v>
      </c>
      <c r="U283" s="24" t="s">
        <v>98</v>
      </c>
      <c r="V283" s="24" t="s">
        <v>98</v>
      </c>
      <c r="W283" s="24" t="s">
        <v>98</v>
      </c>
      <c r="X283" s="24" t="s">
        <v>98</v>
      </c>
      <c r="Y283" s="22" t="n">
        <v>500000</v>
      </c>
      <c r="Z283" s="23" t="n">
        <f aca="false">DATE(YEAR(M283)+1,MONTH(M283),DAY(M283))</f>
        <v>44197</v>
      </c>
      <c r="AA283" s="25" t="n">
        <f aca="false">IF(N283&lt;=Z283, VLOOKUP(DATEDIF(M283,N283,"m"),Parameters!$L$2:$M$6,2,1), 0)</f>
        <v>1</v>
      </c>
      <c r="AB283" s="0" t="n">
        <f aca="false">IF(D283="Trong nước", DATEDIF(DATE(YEAR(K283),MONTH(K283),1),DATE(YEAR(L283),MONTH(L283),1),"m"), DATEDIF(DATE(J283,1,1),DATE(YEAR(L283),MONTH(L283),1),"m"))</f>
        <v>0</v>
      </c>
      <c r="AC283" s="0" t="str">
        <f aca="false">VLOOKUP(AB283,Parameters!$A$2:$B$6,2,1)</f>
        <v>&lt;6</v>
      </c>
      <c r="AD283" s="26" t="n">
        <v>1</v>
      </c>
      <c r="AE283" s="27" t="n">
        <f aca="false">IF(G283&lt;=$AE$2,INDEX('Bieu phi VCX'!$D$8:$H$33,MATCH(C283,'Bieu phi VCX'!$A$8:$A$33,0),MATCH(AC283,'Bieu phi VCX'!$D$7:$H$7,)),INDEX('Bieu phi VCX'!$I$8:$M$33,MATCH(C283,'Bieu phi VCX'!$A$8:$A$33,0),MATCH(AC283,'Bieu phi VCX'!$I$7:$M$7,)))</f>
        <v>0.032</v>
      </c>
      <c r="AF283" s="27" t="n">
        <f aca="false">IF(O283="Y",$AF$2,0)</f>
        <v>0.0005</v>
      </c>
      <c r="AG283" s="27" t="n">
        <f aca="false">IF(P283="Y", INDEX('Bieu phi VCX'!$P$8:$T$31,MATCH(C283,'Bieu phi VCX'!$A$8:$A$33,0),MATCH(AC283,'Bieu phi VCX'!$P$7:$T$7,0)), 0)</f>
        <v>0</v>
      </c>
      <c r="AH283" s="22" t="n">
        <f aca="false">VLOOKUP(Q283,Parameters!$F$2:$G$5,2,0)</f>
        <v>0</v>
      </c>
      <c r="AI283" s="27" t="n">
        <f aca="false">IF(R283="Y", INDEX('Bieu phi VCX'!$V$8:$Z$31,MATCH(C283,'Bieu phi VCX'!$A$8:$A$33,0),MATCH(AC283,'Bieu phi VCX'!$V$7:$Z$7,0)),0)</f>
        <v>0</v>
      </c>
      <c r="AJ283" s="27" t="n">
        <f aca="false">IF(S283="Y",INDEX('Bieu phi VCX'!$AG$8:$AI$31,MATCH(C283,'Bieu phi VCX'!$A$8:$A$33,0),MATCH(VLOOKUP(I283,Parameters!$I$2:$J$4,2),'Bieu phi VCX'!$AG$7:$AI$7,0))-AE283, 0)</f>
        <v>0</v>
      </c>
      <c r="AK283" s="0" t="n">
        <f aca="false">IF(T283="Y",$AK$2,1)</f>
        <v>1</v>
      </c>
      <c r="AL283" s="27" t="n">
        <f aca="false">IF(U283="Y", INDEX('Bieu phi VCX'!$AB$8:$AB$33,MATCH(C283,'Bieu phi VCX'!$A$8:$A$33,0),0),0)</f>
        <v>0</v>
      </c>
      <c r="AM283" s="27" t="n">
        <f aca="false">IF(V283="Y",IF(AB283&lt;120,IF(OR(C283='Bieu phi VCX'!$A$24,C283='Bieu phi VCX'!$A$25,C283='Bieu phi VCX'!$A$27),0.2%,IF(OR(AND(OR(E283="SEDAN",E283="HATCHBACK"),G283&gt;$AM$2),AND(OR(E283="SEDAN",E283="HATCHBACK"),F283="GERMANY")),INDEX('Bieu phi VCX'!$AC$8:$AC$33,MATCH(C283,'Bieu phi VCX'!$A$8:$A$33,0),0),INDEX('Bieu phi VCX'!$AD$8:$AD$33,MATCH(C283,'Bieu phi VCX'!$A$8:$A$33,0),0))),"NA"),0)</f>
        <v>0</v>
      </c>
      <c r="AN283" s="28" t="n">
        <f aca="false">IF(X283="Y",$AN$2,0)</f>
        <v>0</v>
      </c>
      <c r="AO283" s="29" t="n">
        <f aca="false">IF(W283="Y",IF(N283-M283&gt;$AO$2,1.5%*15/365,1.5%*(N283-M283)/365),0)</f>
        <v>0</v>
      </c>
      <c r="AP283" s="30" t="n">
        <f aca="false">IF(N283&lt;=Z283,VLOOKUP(DATEDIF(M283,N283,"m"),Parameters!$L$2:$M$6,2,1),(DATEDIF(M283,N283,"m")+1)/12)</f>
        <v>1</v>
      </c>
      <c r="AQ283" s="31" t="n">
        <f aca="false">(AK283*(SUM(AE283,AF283,AG283,AI283,AJ283,AL283,AM283,AN283)*H283+AH283)+AO283*H283)*AP283</f>
        <v>3250000</v>
      </c>
    </row>
    <row r="284" customFormat="false" ht="15" hidden="false" customHeight="false" outlineLevel="0" collapsed="false">
      <c r="A284" s="20"/>
      <c r="B284" s="20" t="s">
        <v>108</v>
      </c>
      <c r="C284" s="21" t="s">
        <v>129</v>
      </c>
      <c r="D284" s="21" t="s">
        <v>95</v>
      </c>
      <c r="E284" s="21" t="s">
        <v>122</v>
      </c>
      <c r="F284" s="21" t="s">
        <v>97</v>
      </c>
      <c r="G284" s="22" t="n">
        <v>390000000</v>
      </c>
      <c r="H284" s="22" t="n">
        <v>100000000</v>
      </c>
      <c r="I284" s="22" t="n">
        <v>0</v>
      </c>
      <c r="J284" s="0" t="n">
        <v>2020</v>
      </c>
      <c r="K284" s="23" t="n">
        <v>43831</v>
      </c>
      <c r="L284" s="23" t="n">
        <v>43831</v>
      </c>
      <c r="M284" s="23" t="n">
        <v>43831</v>
      </c>
      <c r="N284" s="23" t="n">
        <v>44196</v>
      </c>
      <c r="O284" s="24" t="s">
        <v>98</v>
      </c>
      <c r="P284" s="24" t="s">
        <v>106</v>
      </c>
      <c r="Q284" s="22" t="s">
        <v>99</v>
      </c>
      <c r="R284" s="24" t="s">
        <v>98</v>
      </c>
      <c r="S284" s="24" t="s">
        <v>98</v>
      </c>
      <c r="T284" s="24" t="s">
        <v>98</v>
      </c>
      <c r="U284" s="24" t="s">
        <v>98</v>
      </c>
      <c r="V284" s="24" t="s">
        <v>98</v>
      </c>
      <c r="W284" s="24" t="s">
        <v>98</v>
      </c>
      <c r="X284" s="24" t="s">
        <v>98</v>
      </c>
      <c r="Y284" s="22" t="n">
        <v>500000</v>
      </c>
      <c r="Z284" s="23" t="n">
        <f aca="false">DATE(YEAR(M284)+1,MONTH(M284),DAY(M284))</f>
        <v>44197</v>
      </c>
      <c r="AA284" s="25" t="n">
        <f aca="false">IF(N284&lt;=Z284, VLOOKUP(DATEDIF(M284,N284,"m"),Parameters!$L$2:$M$6,2,1), 0)</f>
        <v>1</v>
      </c>
      <c r="AB284" s="0" t="n">
        <f aca="false">IF(D284="Trong nước", DATEDIF(DATE(YEAR(K284),MONTH(K284),1),DATE(YEAR(L284),MONTH(L284),1),"m"), DATEDIF(DATE(J284,1,1),DATE(YEAR(L284),MONTH(L284),1),"m"))</f>
        <v>0</v>
      </c>
      <c r="AC284" s="0" t="str">
        <f aca="false">VLOOKUP(AB284,Parameters!$A$2:$B$6,2,1)</f>
        <v>&lt;6</v>
      </c>
      <c r="AD284" s="26" t="n">
        <v>1</v>
      </c>
      <c r="AE284" s="27" t="n">
        <f aca="false">IF(G284&lt;=$AE$2,INDEX('Bieu phi VCX'!$D$8:$H$33,MATCH(C284,'Bieu phi VCX'!$A$8:$A$33,0),MATCH(AC284,'Bieu phi VCX'!$D$7:$H$7,)),INDEX('Bieu phi VCX'!$I$8:$M$33,MATCH(C284,'Bieu phi VCX'!$A$8:$A$33,0),MATCH(AC284,'Bieu phi VCX'!$I$7:$M$7,)))</f>
        <v>0.032</v>
      </c>
      <c r="AF284" s="27" t="n">
        <f aca="false">IF(O284="Y",$AF$2,0)</f>
        <v>0</v>
      </c>
      <c r="AG284" s="27" t="n">
        <f aca="false">IF(P284="Y", INDEX('Bieu phi VCX'!$P$8:$T$31,MATCH(C284,'Bieu phi VCX'!$A$8:$A$33,0),MATCH(AC284,'Bieu phi VCX'!$P$7:$T$7,0)), 0)</f>
        <v>0</v>
      </c>
      <c r="AH284" s="22" t="n">
        <f aca="false">VLOOKUP(Q284,Parameters!$F$2:$G$5,2,0)</f>
        <v>0</v>
      </c>
      <c r="AI284" s="27" t="n">
        <f aca="false">IF(R284="Y", INDEX('Bieu phi VCX'!$V$8:$Z$31,MATCH(C284,'Bieu phi VCX'!$A$8:$A$33,0),MATCH(AC284,'Bieu phi VCX'!$V$7:$Z$7,0)),0)</f>
        <v>0</v>
      </c>
      <c r="AJ284" s="27" t="n">
        <f aca="false">IF(S284="Y",INDEX('Bieu phi VCX'!$AG$8:$AI$31,MATCH(C284,'Bieu phi VCX'!$A$8:$A$33,0),MATCH(VLOOKUP(I284,Parameters!$I$2:$J$4,2),'Bieu phi VCX'!$AG$7:$AI$7,0))-AE284, 0)</f>
        <v>0</v>
      </c>
      <c r="AK284" s="0" t="n">
        <f aca="false">IF(T284="Y",$AK$2,1)</f>
        <v>1</v>
      </c>
      <c r="AL284" s="27" t="n">
        <f aca="false">IF(U284="Y", INDEX('Bieu phi VCX'!$AB$8:$AB$33,MATCH(C284,'Bieu phi VCX'!$A$8:$A$33,0),0),0)</f>
        <v>0</v>
      </c>
      <c r="AM284" s="27" t="n">
        <f aca="false">IF(V284="Y",IF(AB284&lt;120,IF(OR(C284='Bieu phi VCX'!$A$24,C284='Bieu phi VCX'!$A$25,C284='Bieu phi VCX'!$A$27),0.2%,IF(OR(AND(OR(E284="SEDAN",E284="HATCHBACK"),G284&gt;$AM$2),AND(OR(E284="SEDAN",E284="HATCHBACK"),F284="GERMANY")),INDEX('Bieu phi VCX'!$AC$8:$AC$33,MATCH(C284,'Bieu phi VCX'!$A$8:$A$33,0),0),INDEX('Bieu phi VCX'!$AD$8:$AD$33,MATCH(C284,'Bieu phi VCX'!$A$8:$A$33,0),0))),"NA"),0)</f>
        <v>0</v>
      </c>
      <c r="AN284" s="28" t="n">
        <f aca="false">IF(X284="Y",$AN$2,0)</f>
        <v>0</v>
      </c>
      <c r="AO284" s="29" t="n">
        <f aca="false">IF(W284="Y",IF(N284-M284&gt;$AO$2,1.5%*15/365,1.5%*(N284-M284)/365),0)</f>
        <v>0</v>
      </c>
      <c r="AP284" s="30" t="n">
        <f aca="false">IF(N284&lt;=Z284,VLOOKUP(DATEDIF(M284,N284,"m"),Parameters!$L$2:$M$6,2,1),(DATEDIF(M284,N284,"m")+1)/12)</f>
        <v>1</v>
      </c>
      <c r="AQ284" s="31" t="n">
        <f aca="false">(AK284*(SUM(AE284,AF284,AG284,AI284,AJ284,AL284,AM284,AN284)*H284+AH284)+AO284*H284)*AP284</f>
        <v>3200000</v>
      </c>
    </row>
    <row r="285" customFormat="false" ht="15" hidden="false" customHeight="false" outlineLevel="0" collapsed="false">
      <c r="A285" s="20"/>
      <c r="B285" s="20" t="s">
        <v>109</v>
      </c>
      <c r="C285" s="21" t="s">
        <v>129</v>
      </c>
      <c r="D285" s="21" t="s">
        <v>95</v>
      </c>
      <c r="E285" s="21" t="s">
        <v>122</v>
      </c>
      <c r="F285" s="21" t="s">
        <v>97</v>
      </c>
      <c r="G285" s="22" t="n">
        <v>390000000</v>
      </c>
      <c r="H285" s="22" t="n">
        <v>100000000</v>
      </c>
      <c r="I285" s="22" t="n">
        <v>0</v>
      </c>
      <c r="J285" s="0" t="n">
        <v>2020</v>
      </c>
      <c r="K285" s="23" t="n">
        <v>43831</v>
      </c>
      <c r="L285" s="23" t="n">
        <v>43831</v>
      </c>
      <c r="M285" s="23" t="n">
        <v>43831</v>
      </c>
      <c r="N285" s="23" t="n">
        <v>44196</v>
      </c>
      <c r="O285" s="24" t="s">
        <v>98</v>
      </c>
      <c r="P285" s="24" t="s">
        <v>98</v>
      </c>
      <c r="Q285" s="22" t="n">
        <v>9000000</v>
      </c>
      <c r="R285" s="24" t="s">
        <v>98</v>
      </c>
      <c r="S285" s="24" t="s">
        <v>98</v>
      </c>
      <c r="T285" s="24" t="s">
        <v>98</v>
      </c>
      <c r="U285" s="24" t="s">
        <v>98</v>
      </c>
      <c r="V285" s="24" t="s">
        <v>98</v>
      </c>
      <c r="W285" s="24" t="s">
        <v>98</v>
      </c>
      <c r="X285" s="24" t="s">
        <v>98</v>
      </c>
      <c r="Y285" s="22" t="n">
        <v>500000</v>
      </c>
      <c r="Z285" s="23" t="n">
        <f aca="false">DATE(YEAR(M285)+1,MONTH(M285),DAY(M285))</f>
        <v>44197</v>
      </c>
      <c r="AA285" s="25" t="n">
        <f aca="false">IF(N285&lt;=Z285, VLOOKUP(DATEDIF(M285,N285,"m"),Parameters!$L$2:$M$6,2,1), 0)</f>
        <v>1</v>
      </c>
      <c r="AB285" s="0" t="n">
        <f aca="false">IF(D285="Trong nước", DATEDIF(DATE(YEAR(K285),MONTH(K285),1),DATE(YEAR(L285),MONTH(L285),1),"m"), DATEDIF(DATE(J285,1,1),DATE(YEAR(L285),MONTH(L285),1),"m"))</f>
        <v>0</v>
      </c>
      <c r="AC285" s="0" t="str">
        <f aca="false">VLOOKUP(AB285,Parameters!$A$2:$B$6,2,1)</f>
        <v>&lt;6</v>
      </c>
      <c r="AD285" s="26" t="n">
        <v>1</v>
      </c>
      <c r="AE285" s="27" t="n">
        <f aca="false">IF(G285&lt;=$AE$2,INDEX('Bieu phi VCX'!$D$8:$H$33,MATCH(C285,'Bieu phi VCX'!$A$8:$A$33,0),MATCH(AC285,'Bieu phi VCX'!$D$7:$H$7,)),INDEX('Bieu phi VCX'!$I$8:$M$33,MATCH(C285,'Bieu phi VCX'!$A$8:$A$33,0),MATCH(AC285,'Bieu phi VCX'!$I$7:$M$7,)))</f>
        <v>0.032</v>
      </c>
      <c r="AF285" s="27" t="n">
        <f aca="false">IF(O285="Y",$AF$2,0)</f>
        <v>0</v>
      </c>
      <c r="AG285" s="27" t="n">
        <f aca="false">IF(P285="Y", INDEX('Bieu phi VCX'!$P$8:$T$31,MATCH(C285,'Bieu phi VCX'!$A$8:$A$33,0),MATCH(AC285,'Bieu phi VCX'!$P$7:$T$7,0)), 0)</f>
        <v>0</v>
      </c>
      <c r="AH285" s="22" t="n">
        <f aca="false">VLOOKUP(Q285,Parameters!$F$2:$G$5,2,0)</f>
        <v>1400000</v>
      </c>
      <c r="AI285" s="27" t="n">
        <f aca="false">IF(R285="Y", INDEX('Bieu phi VCX'!$V$8:$Z$31,MATCH(C285,'Bieu phi VCX'!$A$8:$A$33,0),MATCH(AC285,'Bieu phi VCX'!$V$7:$Z$7,0)),0)</f>
        <v>0</v>
      </c>
      <c r="AJ285" s="27" t="n">
        <f aca="false">IF(S285="Y",INDEX('Bieu phi VCX'!$AG$8:$AI$31,MATCH(C285,'Bieu phi VCX'!$A$8:$A$33,0),MATCH(VLOOKUP(I285,Parameters!$I$2:$J$4,2),'Bieu phi VCX'!$AG$7:$AI$7,0))-AE285, 0)</f>
        <v>0</v>
      </c>
      <c r="AK285" s="0" t="n">
        <f aca="false">IF(T285="Y",$AK$2,1)</f>
        <v>1</v>
      </c>
      <c r="AL285" s="27" t="n">
        <f aca="false">IF(U285="Y", INDEX('Bieu phi VCX'!$AB$8:$AB$33,MATCH(C285,'Bieu phi VCX'!$A$8:$A$33,0),0),0)</f>
        <v>0</v>
      </c>
      <c r="AM285" s="27" t="n">
        <f aca="false">IF(V285="Y",IF(AB285&lt;120,IF(OR(C285='Bieu phi VCX'!$A$24,C285='Bieu phi VCX'!$A$25,C285='Bieu phi VCX'!$A$27),0.2%,IF(OR(AND(OR(E285="SEDAN",E285="HATCHBACK"),G285&gt;$AM$2),AND(OR(E285="SEDAN",E285="HATCHBACK"),F285="GERMANY")),INDEX('Bieu phi VCX'!$AC$8:$AC$33,MATCH(C285,'Bieu phi VCX'!$A$8:$A$33,0),0),INDEX('Bieu phi VCX'!$AD$8:$AD$33,MATCH(C285,'Bieu phi VCX'!$A$8:$A$33,0),0))),"NA"),0)</f>
        <v>0</v>
      </c>
      <c r="AN285" s="28" t="n">
        <f aca="false">IF(X285="Y",$AN$2,0)</f>
        <v>0</v>
      </c>
      <c r="AO285" s="29" t="n">
        <f aca="false">IF(W285="Y",IF(N285-M285&gt;$AO$2,1.5%*15/365,1.5%*(N285-M285)/365),0)</f>
        <v>0</v>
      </c>
      <c r="AP285" s="30" t="n">
        <f aca="false">IF(N285&lt;=Z285,VLOOKUP(DATEDIF(M285,N285,"m"),Parameters!$L$2:$M$6,2,1),(DATEDIF(M285,N285,"m")+1)/12)</f>
        <v>1</v>
      </c>
      <c r="AQ285" s="31" t="n">
        <f aca="false">(AK285*(SUM(AE285,AF285,AG285,AI285,AJ285,AL285,AM285,AN285)*H285+AH285)+AO285*H285)*AP285</f>
        <v>4600000</v>
      </c>
    </row>
    <row r="286" customFormat="false" ht="15" hidden="false" customHeight="false" outlineLevel="0" collapsed="false">
      <c r="A286" s="20"/>
      <c r="B286" s="20" t="s">
        <v>110</v>
      </c>
      <c r="C286" s="21" t="s">
        <v>129</v>
      </c>
      <c r="D286" s="21" t="s">
        <v>95</v>
      </c>
      <c r="E286" s="21" t="s">
        <v>122</v>
      </c>
      <c r="F286" s="21" t="s">
        <v>97</v>
      </c>
      <c r="G286" s="22" t="n">
        <v>390000000</v>
      </c>
      <c r="H286" s="22" t="n">
        <v>100000000</v>
      </c>
      <c r="I286" s="22" t="n">
        <v>0</v>
      </c>
      <c r="J286" s="0" t="n">
        <v>2020</v>
      </c>
      <c r="K286" s="23" t="n">
        <v>43831</v>
      </c>
      <c r="L286" s="23" t="n">
        <v>43831</v>
      </c>
      <c r="M286" s="23" t="n">
        <v>43831</v>
      </c>
      <c r="N286" s="23" t="n">
        <v>44196</v>
      </c>
      <c r="O286" s="24" t="s">
        <v>98</v>
      </c>
      <c r="P286" s="24" t="s">
        <v>98</v>
      </c>
      <c r="Q286" s="22" t="s">
        <v>99</v>
      </c>
      <c r="R286" s="24" t="s">
        <v>106</v>
      </c>
      <c r="S286" s="24" t="s">
        <v>98</v>
      </c>
      <c r="T286" s="24" t="s">
        <v>98</v>
      </c>
      <c r="U286" s="24" t="s">
        <v>98</v>
      </c>
      <c r="V286" s="24" t="s">
        <v>98</v>
      </c>
      <c r="W286" s="24" t="s">
        <v>98</v>
      </c>
      <c r="X286" s="24" t="s">
        <v>98</v>
      </c>
      <c r="Y286" s="22" t="n">
        <v>500000</v>
      </c>
      <c r="Z286" s="23" t="n">
        <f aca="false">DATE(YEAR(M286)+1,MONTH(M286),DAY(M286))</f>
        <v>44197</v>
      </c>
      <c r="AA286" s="25" t="n">
        <f aca="false">IF(N286&lt;=Z286, VLOOKUP(DATEDIF(M286,N286,"m"),Parameters!$L$2:$M$6,2,1), 0)</f>
        <v>1</v>
      </c>
      <c r="AB286" s="0" t="n">
        <f aca="false">IF(D286="Trong nước", DATEDIF(DATE(YEAR(K286),MONTH(K286),1),DATE(YEAR(L286),MONTH(L286),1),"m"), DATEDIF(DATE(J286,1,1),DATE(YEAR(L286),MONTH(L286),1),"m"))</f>
        <v>0</v>
      </c>
      <c r="AC286" s="0" t="str">
        <f aca="false">VLOOKUP(AB286,Parameters!$A$2:$B$6,2,1)</f>
        <v>&lt;6</v>
      </c>
      <c r="AD286" s="26" t="n">
        <v>1</v>
      </c>
      <c r="AE286" s="27" t="n">
        <f aca="false">IF(G286&lt;=$AE$2,INDEX('Bieu phi VCX'!$D$8:$H$33,MATCH(C286,'Bieu phi VCX'!$A$8:$A$33,0),MATCH(AC286,'Bieu phi VCX'!$D$7:$H$7,)),INDEX('Bieu phi VCX'!$I$8:$M$33,MATCH(C286,'Bieu phi VCX'!$A$8:$A$33,0),MATCH(AC286,'Bieu phi VCX'!$I$7:$M$7,)))</f>
        <v>0.032</v>
      </c>
      <c r="AF286" s="27" t="n">
        <f aca="false">IF(O286="Y",$AF$2,0)</f>
        <v>0</v>
      </c>
      <c r="AG286" s="27" t="n">
        <f aca="false">IF(P286="Y", INDEX('Bieu phi VCX'!$P$8:$T$31,MATCH(C286,'Bieu phi VCX'!$A$8:$A$33,0),MATCH(AC286,'Bieu phi VCX'!$P$7:$T$7,0)), 0)</f>
        <v>0</v>
      </c>
      <c r="AH286" s="22" t="n">
        <f aca="false">VLOOKUP(Q286,Parameters!$F$2:$G$5,2,0)</f>
        <v>0</v>
      </c>
      <c r="AI286" s="27" t="n">
        <f aca="false">IF(R286="Y", INDEX('Bieu phi VCX'!$V$8:$Z$31,MATCH(C286,'Bieu phi VCX'!$A$8:$A$33,0),MATCH(AC286,'Bieu phi VCX'!$V$7:$Z$7,0)),0)</f>
        <v>0.0025</v>
      </c>
      <c r="AJ286" s="27" t="n">
        <f aca="false">IF(S286="Y",INDEX('Bieu phi VCX'!$AG$8:$AI$31,MATCH(C286,'Bieu phi VCX'!$A$8:$A$33,0),MATCH(VLOOKUP(I286,Parameters!$I$2:$J$4,2),'Bieu phi VCX'!$AG$7:$AI$7,0))-AE286, 0)</f>
        <v>0</v>
      </c>
      <c r="AK286" s="0" t="n">
        <f aca="false">IF(T286="Y",$AK$2,1)</f>
        <v>1</v>
      </c>
      <c r="AL286" s="27" t="n">
        <f aca="false">IF(U286="Y", INDEX('Bieu phi VCX'!$AB$8:$AB$33,MATCH(C286,'Bieu phi VCX'!$A$8:$A$33,0),0),0)</f>
        <v>0</v>
      </c>
      <c r="AM286" s="27" t="n">
        <f aca="false">IF(V286="Y",IF(AB286&lt;120,IF(OR(C286='Bieu phi VCX'!$A$24,C286='Bieu phi VCX'!$A$25,C286='Bieu phi VCX'!$A$27),0.2%,IF(OR(AND(OR(E286="SEDAN",E286="HATCHBACK"),G286&gt;$AM$2),AND(OR(E286="SEDAN",E286="HATCHBACK"),F286="GERMANY")),INDEX('Bieu phi VCX'!$AC$8:$AC$33,MATCH(C286,'Bieu phi VCX'!$A$8:$A$33,0),0),INDEX('Bieu phi VCX'!$AD$8:$AD$33,MATCH(C286,'Bieu phi VCX'!$A$8:$A$33,0),0))),"NA"),0)</f>
        <v>0</v>
      </c>
      <c r="AN286" s="28" t="n">
        <f aca="false">IF(X286="Y",$AN$2,0)</f>
        <v>0</v>
      </c>
      <c r="AO286" s="29" t="n">
        <f aca="false">IF(W286="Y",IF(N286-M286&gt;$AO$2,1.5%*15/365,1.5%*(N286-M286)/365),0)</f>
        <v>0</v>
      </c>
      <c r="AP286" s="30" t="n">
        <f aca="false">IF(N286&lt;=Z286,VLOOKUP(DATEDIF(M286,N286,"m"),Parameters!$L$2:$M$6,2,1),(DATEDIF(M286,N286,"m")+1)/12)</f>
        <v>1</v>
      </c>
      <c r="AQ286" s="31" t="n">
        <f aca="false">(AK286*(SUM(AE286,AF286,AG286,AI286,AJ286,AL286,AM286,AN286)*H286+AH286)+AO286*H286)*AP286</f>
        <v>3450000</v>
      </c>
    </row>
    <row r="287" customFormat="false" ht="15" hidden="false" customHeight="false" outlineLevel="0" collapsed="false">
      <c r="A287" s="20"/>
      <c r="B287" s="20" t="s">
        <v>111</v>
      </c>
      <c r="C287" s="21" t="s">
        <v>129</v>
      </c>
      <c r="D287" s="21" t="s">
        <v>95</v>
      </c>
      <c r="E287" s="21" t="s">
        <v>122</v>
      </c>
      <c r="F287" s="21" t="s">
        <v>97</v>
      </c>
      <c r="G287" s="22" t="n">
        <v>390000000</v>
      </c>
      <c r="H287" s="22" t="n">
        <v>100000000</v>
      </c>
      <c r="I287" s="22" t="n">
        <v>0</v>
      </c>
      <c r="J287" s="0" t="n">
        <v>2020</v>
      </c>
      <c r="K287" s="23" t="n">
        <v>43831</v>
      </c>
      <c r="L287" s="23" t="n">
        <v>43831</v>
      </c>
      <c r="M287" s="23" t="n">
        <v>43831</v>
      </c>
      <c r="N287" s="23" t="n">
        <v>44196</v>
      </c>
      <c r="O287" s="24" t="s">
        <v>98</v>
      </c>
      <c r="P287" s="24" t="s">
        <v>98</v>
      </c>
      <c r="Q287" s="22" t="s">
        <v>99</v>
      </c>
      <c r="R287" s="24" t="s">
        <v>98</v>
      </c>
      <c r="S287" s="24" t="s">
        <v>106</v>
      </c>
      <c r="T287" s="24" t="s">
        <v>98</v>
      </c>
      <c r="U287" s="24" t="s">
        <v>98</v>
      </c>
      <c r="V287" s="24" t="s">
        <v>98</v>
      </c>
      <c r="W287" s="24" t="s">
        <v>98</v>
      </c>
      <c r="X287" s="24" t="s">
        <v>98</v>
      </c>
      <c r="Y287" s="22" t="n">
        <v>500000</v>
      </c>
      <c r="Z287" s="23" t="n">
        <f aca="false">DATE(YEAR(M287)+1,MONTH(M287),DAY(M287))</f>
        <v>44197</v>
      </c>
      <c r="AA287" s="25" t="n">
        <f aca="false">IF(N287&lt;=Z287, VLOOKUP(DATEDIF(M287,N287,"m"),Parameters!$L$2:$M$6,2,1), 0)</f>
        <v>1</v>
      </c>
      <c r="AB287" s="0" t="n">
        <f aca="false">IF(D287="Trong nước", DATEDIF(DATE(YEAR(K287),MONTH(K287),1),DATE(YEAR(L287),MONTH(L287),1),"m"), DATEDIF(DATE(J287,1,1),DATE(YEAR(L287),MONTH(L287),1),"m"))</f>
        <v>0</v>
      </c>
      <c r="AC287" s="0" t="str">
        <f aca="false">VLOOKUP(AB287,Parameters!$A$2:$B$6,2,1)</f>
        <v>&lt;6</v>
      </c>
      <c r="AD287" s="26" t="n">
        <v>1</v>
      </c>
      <c r="AE287" s="27" t="n">
        <f aca="false">IF(G287&lt;=$AE$2,INDEX('Bieu phi VCX'!$D$8:$H$33,MATCH(C287,'Bieu phi VCX'!$A$8:$A$33,0),MATCH(AC287,'Bieu phi VCX'!$D$7:$H$7,)),INDEX('Bieu phi VCX'!$I$8:$M$33,MATCH(C287,'Bieu phi VCX'!$A$8:$A$33,0),MATCH(AC287,'Bieu phi VCX'!$I$7:$M$7,)))</f>
        <v>0.032</v>
      </c>
      <c r="AF287" s="27" t="n">
        <f aca="false">IF(O287="Y",$AF$2,0)</f>
        <v>0</v>
      </c>
      <c r="AG287" s="27" t="n">
        <f aca="false">IF(P287="Y", INDEX('Bieu phi VCX'!$P$8:$T$31,MATCH(C287,'Bieu phi VCX'!$A$8:$A$33,0),MATCH(AC287,'Bieu phi VCX'!$P$7:$T$7,0)), 0)</f>
        <v>0</v>
      </c>
      <c r="AH287" s="22" t="n">
        <f aca="false">VLOOKUP(Q287,Parameters!$F$2:$G$5,2,0)</f>
        <v>0</v>
      </c>
      <c r="AI287" s="27" t="n">
        <f aca="false">IF(R287="Y", INDEX('Bieu phi VCX'!$V$8:$Z$31,MATCH(C287,'Bieu phi VCX'!$A$8:$A$33,0),MATCH(AC287,'Bieu phi VCX'!$V$7:$Z$7,0)),0)</f>
        <v>0</v>
      </c>
      <c r="AJ287" s="27" t="n">
        <f aca="false">IF(S287="Y",INDEX('Bieu phi VCX'!$AG$8:$AI$31,MATCH(C287,'Bieu phi VCX'!$A$8:$A$33,0),MATCH(VLOOKUP(I287,Parameters!$I$2:$J$4,2),'Bieu phi VCX'!$AG$7:$AI$7,0))-AE287, 0)</f>
        <v>0.018</v>
      </c>
      <c r="AK287" s="0" t="n">
        <f aca="false">IF(T287="Y",$AK$2,1)</f>
        <v>1</v>
      </c>
      <c r="AL287" s="27" t="n">
        <f aca="false">IF(U287="Y", INDEX('Bieu phi VCX'!$AB$8:$AB$33,MATCH(C287,'Bieu phi VCX'!$A$8:$A$33,0),0),0)</f>
        <v>0</v>
      </c>
      <c r="AM287" s="27" t="n">
        <f aca="false">IF(V287="Y",IF(AB287&lt;120,IF(OR(C287='Bieu phi VCX'!$A$24,C287='Bieu phi VCX'!$A$25,C287='Bieu phi VCX'!$A$27),0.2%,IF(OR(AND(OR(E287="SEDAN",E287="HATCHBACK"),G287&gt;$AM$2),AND(OR(E287="SEDAN",E287="HATCHBACK"),F287="GERMANY")),INDEX('Bieu phi VCX'!$AC$8:$AC$33,MATCH(C287,'Bieu phi VCX'!$A$8:$A$33,0),0),INDEX('Bieu phi VCX'!$AD$8:$AD$33,MATCH(C287,'Bieu phi VCX'!$A$8:$A$33,0),0))),"NA"),0)</f>
        <v>0</v>
      </c>
      <c r="AN287" s="28" t="n">
        <f aca="false">IF(X287="Y",$AN$2,0)</f>
        <v>0</v>
      </c>
      <c r="AO287" s="29" t="n">
        <f aca="false">IF(W287="Y",IF(N287-M287&gt;$AO$2,1.5%*15/365,1.5%*(N287-M287)/365),0)</f>
        <v>0</v>
      </c>
      <c r="AP287" s="30" t="n">
        <f aca="false">IF(N287&lt;=Z287,VLOOKUP(DATEDIF(M287,N287,"m"),Parameters!$L$2:$M$6,2,1),(DATEDIF(M287,N287,"m")+1)/12)</f>
        <v>1</v>
      </c>
      <c r="AQ287" s="31" t="n">
        <f aca="false">(AK287*(SUM(AE287,AF287,AG287,AI287,AJ287,AL287,AM287,AN287)*H287+AH287)+AO287*H287)*AP287</f>
        <v>5000000</v>
      </c>
    </row>
    <row r="288" customFormat="false" ht="15" hidden="false" customHeight="false" outlineLevel="0" collapsed="false">
      <c r="A288" s="20"/>
      <c r="B288" s="20" t="s">
        <v>112</v>
      </c>
      <c r="C288" s="21" t="s">
        <v>129</v>
      </c>
      <c r="D288" s="21" t="s">
        <v>95</v>
      </c>
      <c r="E288" s="21" t="s">
        <v>122</v>
      </c>
      <c r="F288" s="21" t="s">
        <v>97</v>
      </c>
      <c r="G288" s="22" t="n">
        <v>390000000</v>
      </c>
      <c r="H288" s="22" t="n">
        <v>100000000</v>
      </c>
      <c r="I288" s="22" t="n">
        <v>0</v>
      </c>
      <c r="J288" s="0" t="n">
        <v>2020</v>
      </c>
      <c r="K288" s="23" t="n">
        <v>43831</v>
      </c>
      <c r="L288" s="23" t="n">
        <v>43831</v>
      </c>
      <c r="M288" s="23" t="n">
        <v>43831</v>
      </c>
      <c r="N288" s="23" t="n">
        <v>44196</v>
      </c>
      <c r="O288" s="24" t="s">
        <v>98</v>
      </c>
      <c r="P288" s="24" t="s">
        <v>98</v>
      </c>
      <c r="Q288" s="22" t="s">
        <v>99</v>
      </c>
      <c r="R288" s="24" t="s">
        <v>98</v>
      </c>
      <c r="S288" s="24" t="s">
        <v>98</v>
      </c>
      <c r="T288" s="24" t="s">
        <v>106</v>
      </c>
      <c r="U288" s="24" t="s">
        <v>98</v>
      </c>
      <c r="V288" s="24" t="s">
        <v>98</v>
      </c>
      <c r="W288" s="24" t="s">
        <v>98</v>
      </c>
      <c r="X288" s="24" t="s">
        <v>98</v>
      </c>
      <c r="Y288" s="22" t="n">
        <v>500000</v>
      </c>
      <c r="Z288" s="23" t="n">
        <f aca="false">DATE(YEAR(M288)+1,MONTH(M288),DAY(M288))</f>
        <v>44197</v>
      </c>
      <c r="AA288" s="25" t="n">
        <f aca="false">IF(N288&lt;=Z288, VLOOKUP(DATEDIF(M288,N288,"m"),Parameters!$L$2:$M$6,2,1), 0)</f>
        <v>1</v>
      </c>
      <c r="AB288" s="0" t="n">
        <f aca="false">IF(D288="Trong nước", DATEDIF(DATE(YEAR(K288),MONTH(K288),1),DATE(YEAR(L288),MONTH(L288),1),"m"), DATEDIF(DATE(J288,1,1),DATE(YEAR(L288),MONTH(L288),1),"m"))</f>
        <v>0</v>
      </c>
      <c r="AC288" s="0" t="str">
        <f aca="false">VLOOKUP(AB288,Parameters!$A$2:$B$6,2,1)</f>
        <v>&lt;6</v>
      </c>
      <c r="AD288" s="26" t="n">
        <v>1</v>
      </c>
      <c r="AE288" s="27" t="n">
        <f aca="false">IF(G288&lt;=$AE$2,INDEX('Bieu phi VCX'!$D$8:$H$33,MATCH(C288,'Bieu phi VCX'!$A$8:$A$33,0),MATCH(AC288,'Bieu phi VCX'!$D$7:$H$7,)),INDEX('Bieu phi VCX'!$I$8:$M$33,MATCH(C288,'Bieu phi VCX'!$A$8:$A$33,0),MATCH(AC288,'Bieu phi VCX'!$I$7:$M$7,)))</f>
        <v>0.032</v>
      </c>
      <c r="AF288" s="27" t="n">
        <f aca="false">IF(O288="Y",$AF$2,0)</f>
        <v>0</v>
      </c>
      <c r="AG288" s="27" t="n">
        <f aca="false">IF(P288="Y", INDEX('Bieu phi VCX'!$P$8:$T$31,MATCH(C288,'Bieu phi VCX'!$A$8:$A$33,0),MATCH(AC288,'Bieu phi VCX'!$P$7:$T$7,0)), 0)</f>
        <v>0</v>
      </c>
      <c r="AH288" s="22" t="n">
        <f aca="false">VLOOKUP(Q288,Parameters!$F$2:$G$5,2,0)</f>
        <v>0</v>
      </c>
      <c r="AI288" s="27" t="n">
        <f aca="false">IF(R288="Y", INDEX('Bieu phi VCX'!$V$8:$Z$31,MATCH(C288,'Bieu phi VCX'!$A$8:$A$33,0),MATCH(AC288,'Bieu phi VCX'!$V$7:$Z$7,0)),0)</f>
        <v>0</v>
      </c>
      <c r="AJ288" s="27" t="n">
        <f aca="false">IF(S288="Y",INDEX('Bieu phi VCX'!$AG$8:$AI$31,MATCH(C288,'Bieu phi VCX'!$A$8:$A$33,0),MATCH(VLOOKUP(I288,Parameters!$I$2:$J$4,2),'Bieu phi VCX'!$AG$7:$AI$7,0))-AE288, 0)</f>
        <v>0</v>
      </c>
      <c r="AK288" s="0" t="n">
        <f aca="false">IF(T288="Y",$AK$2,1)</f>
        <v>1.5</v>
      </c>
      <c r="AL288" s="27" t="n">
        <f aca="false">IF(U288="Y", INDEX('Bieu phi VCX'!$AB$8:$AB$33,MATCH(C288,'Bieu phi VCX'!$A$8:$A$33,0),0),0)</f>
        <v>0</v>
      </c>
      <c r="AM288" s="27" t="n">
        <f aca="false">IF(V288="Y",IF(AB288&lt;120,IF(OR(C288='Bieu phi VCX'!$A$24,C288='Bieu phi VCX'!$A$25,C288='Bieu phi VCX'!$A$27),0.2%,IF(OR(AND(OR(E288="SEDAN",E288="HATCHBACK"),G288&gt;$AM$2),AND(OR(E288="SEDAN",E288="HATCHBACK"),F288="GERMANY")),INDEX('Bieu phi VCX'!$AC$8:$AC$33,MATCH(C288,'Bieu phi VCX'!$A$8:$A$33,0),0),INDEX('Bieu phi VCX'!$AD$8:$AD$33,MATCH(C288,'Bieu phi VCX'!$A$8:$A$33,0),0))),"NA"),0)</f>
        <v>0</v>
      </c>
      <c r="AN288" s="28" t="n">
        <f aca="false">IF(X288="Y",$AN$2,0)</f>
        <v>0</v>
      </c>
      <c r="AO288" s="29" t="n">
        <f aca="false">IF(W288="Y",IF(N288-M288&gt;$AO$2,1.5%*15/365,1.5%*(N288-M288)/365),0)</f>
        <v>0</v>
      </c>
      <c r="AP288" s="30" t="n">
        <f aca="false">IF(N288&lt;=Z288,VLOOKUP(DATEDIF(M288,N288,"m"),Parameters!$L$2:$M$6,2,1),(DATEDIF(M288,N288,"m")+1)/12)</f>
        <v>1</v>
      </c>
      <c r="AQ288" s="31" t="n">
        <f aca="false">(AK288*(SUM(AE288,AF288,AG288,AI288,AJ288,AL288,AM288,AN288)*H288+AH288)+AO288*H288)*AP288</f>
        <v>4800000</v>
      </c>
    </row>
    <row r="289" customFormat="false" ht="15" hidden="false" customHeight="false" outlineLevel="0" collapsed="false">
      <c r="A289" s="20"/>
      <c r="B289" s="20" t="s">
        <v>113</v>
      </c>
      <c r="C289" s="21" t="s">
        <v>129</v>
      </c>
      <c r="D289" s="21" t="s">
        <v>95</v>
      </c>
      <c r="E289" s="21" t="s">
        <v>122</v>
      </c>
      <c r="F289" s="21" t="s">
        <v>97</v>
      </c>
      <c r="G289" s="22" t="n">
        <v>390000000</v>
      </c>
      <c r="H289" s="22" t="n">
        <v>100000000</v>
      </c>
      <c r="I289" s="22" t="n">
        <v>0</v>
      </c>
      <c r="J289" s="0" t="n">
        <v>2020</v>
      </c>
      <c r="K289" s="23" t="n">
        <v>43831</v>
      </c>
      <c r="L289" s="23" t="n">
        <v>43831</v>
      </c>
      <c r="M289" s="23" t="n">
        <v>43831</v>
      </c>
      <c r="N289" s="23" t="n">
        <v>44196</v>
      </c>
      <c r="O289" s="24" t="s">
        <v>98</v>
      </c>
      <c r="P289" s="24" t="s">
        <v>98</v>
      </c>
      <c r="Q289" s="22" t="s">
        <v>99</v>
      </c>
      <c r="R289" s="24" t="s">
        <v>98</v>
      </c>
      <c r="S289" s="24" t="s">
        <v>98</v>
      </c>
      <c r="T289" s="24" t="s">
        <v>98</v>
      </c>
      <c r="U289" s="24" t="s">
        <v>106</v>
      </c>
      <c r="V289" s="24" t="s">
        <v>98</v>
      </c>
      <c r="W289" s="24" t="s">
        <v>98</v>
      </c>
      <c r="X289" s="24" t="s">
        <v>98</v>
      </c>
      <c r="Y289" s="22" t="n">
        <v>500000</v>
      </c>
      <c r="Z289" s="23" t="n">
        <f aca="false">DATE(YEAR(M289)+1,MONTH(M289),DAY(M289))</f>
        <v>44197</v>
      </c>
      <c r="AA289" s="25" t="n">
        <f aca="false">IF(N289&lt;=Z289, VLOOKUP(DATEDIF(M289,N289,"m"),Parameters!$L$2:$M$6,2,1), 0)</f>
        <v>1</v>
      </c>
      <c r="AB289" s="0" t="n">
        <f aca="false">IF(D289="Trong nước", DATEDIF(DATE(YEAR(K289),MONTH(K289),1),DATE(YEAR(L289),MONTH(L289),1),"m"), DATEDIF(DATE(J289,1,1),DATE(YEAR(L289),MONTH(L289),1),"m"))</f>
        <v>0</v>
      </c>
      <c r="AC289" s="0" t="str">
        <f aca="false">VLOOKUP(AB289,Parameters!$A$2:$B$6,2,1)</f>
        <v>&lt;6</v>
      </c>
      <c r="AD289" s="26" t="n">
        <v>1</v>
      </c>
      <c r="AE289" s="27" t="n">
        <f aca="false">IF(G289&lt;=$AE$2,INDEX('Bieu phi VCX'!$D$8:$H$33,MATCH(C289,'Bieu phi VCX'!$A$8:$A$33,0),MATCH(AC289,'Bieu phi VCX'!$D$7:$H$7,)),INDEX('Bieu phi VCX'!$I$8:$M$33,MATCH(C289,'Bieu phi VCX'!$A$8:$A$33,0),MATCH(AC289,'Bieu phi VCX'!$I$7:$M$7,)))</f>
        <v>0.032</v>
      </c>
      <c r="AF289" s="27" t="n">
        <f aca="false">IF(O289="Y",$AF$2,0)</f>
        <v>0</v>
      </c>
      <c r="AG289" s="27" t="n">
        <f aca="false">IF(P289="Y", INDEX('Bieu phi VCX'!$P$8:$T$31,MATCH(C289,'Bieu phi VCX'!$A$8:$A$33,0),MATCH(AC289,'Bieu phi VCX'!$P$7:$T$7,0)), 0)</f>
        <v>0</v>
      </c>
      <c r="AH289" s="22" t="n">
        <f aca="false">VLOOKUP(Q289,Parameters!$F$2:$G$5,2,0)</f>
        <v>0</v>
      </c>
      <c r="AI289" s="27" t="n">
        <f aca="false">IF(R289="Y", INDEX('Bieu phi VCX'!$V$8:$Z$31,MATCH(C289,'Bieu phi VCX'!$A$8:$A$33,0),MATCH(AC289,'Bieu phi VCX'!$V$7:$Z$7,0)),0)</f>
        <v>0</v>
      </c>
      <c r="AJ289" s="27" t="n">
        <f aca="false">IF(S289="Y",INDEX('Bieu phi VCX'!$AG$8:$AI$31,MATCH(C289,'Bieu phi VCX'!$A$8:$A$33,0),MATCH(VLOOKUP(I289,Parameters!$I$2:$J$4,2),'Bieu phi VCX'!$AG$7:$AI$7,0))-AE289, 0)</f>
        <v>0</v>
      </c>
      <c r="AK289" s="0" t="n">
        <f aca="false">IF(T289="Y",$AK$2,1)</f>
        <v>1</v>
      </c>
      <c r="AL289" s="27" t="n">
        <f aca="false">IF(U289="Y", INDEX('Bieu phi VCX'!$AB$8:$AB$33,MATCH(C289,'Bieu phi VCX'!$A$8:$A$33,0),0),0)</f>
        <v>0.0025</v>
      </c>
      <c r="AM289" s="27" t="n">
        <f aca="false">IF(V289="Y",IF(AB289&lt;120,IF(OR(C289='Bieu phi VCX'!$A$24,C289='Bieu phi VCX'!$A$25,C289='Bieu phi VCX'!$A$27),0.2%,IF(OR(AND(OR(E289="SEDAN",E289="HATCHBACK"),G289&gt;$AM$2),AND(OR(E289="SEDAN",E289="HATCHBACK"),F289="GERMANY")),INDEX('Bieu phi VCX'!$AC$8:$AC$33,MATCH(C289,'Bieu phi VCX'!$A$8:$A$33,0),0),INDEX('Bieu phi VCX'!$AD$8:$AD$33,MATCH(C289,'Bieu phi VCX'!$A$8:$A$33,0),0))),"NA"),0)</f>
        <v>0</v>
      </c>
      <c r="AN289" s="28" t="n">
        <f aca="false">IF(X289="Y",$AN$2,0)</f>
        <v>0</v>
      </c>
      <c r="AO289" s="29" t="n">
        <f aca="false">IF(W289="Y",IF(N289-M289&gt;$AO$2,1.5%*15/365,1.5%*(N289-M289)/365),0)</f>
        <v>0</v>
      </c>
      <c r="AP289" s="30" t="n">
        <f aca="false">IF(N289&lt;=Z289,VLOOKUP(DATEDIF(M289,N289,"m"),Parameters!$L$2:$M$6,2,1),(DATEDIF(M289,N289,"m")+1)/12)</f>
        <v>1</v>
      </c>
      <c r="AQ289" s="31" t="n">
        <f aca="false">(AK289*(SUM(AE289,AF289,AG289,AI289,AJ289,AL289,AM289,AN289)*H289+AH289)+AO289*H289)*AP289</f>
        <v>3450000</v>
      </c>
    </row>
    <row r="290" customFormat="false" ht="15" hidden="false" customHeight="false" outlineLevel="0" collapsed="false">
      <c r="A290" s="20"/>
      <c r="B290" s="20" t="s">
        <v>114</v>
      </c>
      <c r="C290" s="21" t="s">
        <v>129</v>
      </c>
      <c r="D290" s="21" t="s">
        <v>95</v>
      </c>
      <c r="E290" s="21" t="s">
        <v>122</v>
      </c>
      <c r="F290" s="21" t="s">
        <v>97</v>
      </c>
      <c r="G290" s="22" t="n">
        <v>390000000</v>
      </c>
      <c r="H290" s="22" t="n">
        <v>100000000</v>
      </c>
      <c r="I290" s="22" t="n">
        <v>0</v>
      </c>
      <c r="J290" s="0" t="n">
        <v>2020</v>
      </c>
      <c r="K290" s="23" t="n">
        <v>43831</v>
      </c>
      <c r="L290" s="23" t="n">
        <v>43831</v>
      </c>
      <c r="M290" s="23" t="n">
        <v>43831</v>
      </c>
      <c r="N290" s="23" t="n">
        <v>44196</v>
      </c>
      <c r="O290" s="24" t="s">
        <v>98</v>
      </c>
      <c r="P290" s="24" t="s">
        <v>98</v>
      </c>
      <c r="Q290" s="22" t="s">
        <v>99</v>
      </c>
      <c r="R290" s="24" t="s">
        <v>98</v>
      </c>
      <c r="S290" s="24" t="s">
        <v>98</v>
      </c>
      <c r="T290" s="24" t="s">
        <v>98</v>
      </c>
      <c r="U290" s="24" t="s">
        <v>98</v>
      </c>
      <c r="V290" s="24" t="s">
        <v>106</v>
      </c>
      <c r="W290" s="24" t="s">
        <v>98</v>
      </c>
      <c r="X290" s="24" t="s">
        <v>98</v>
      </c>
      <c r="Y290" s="22" t="n">
        <v>500000</v>
      </c>
      <c r="Z290" s="23" t="n">
        <f aca="false">DATE(YEAR(M290)+1,MONTH(M290),DAY(M290))</f>
        <v>44197</v>
      </c>
      <c r="AA290" s="25" t="n">
        <f aca="false">IF(N290&lt;=Z290, VLOOKUP(DATEDIF(M290,N290,"m"),Parameters!$L$2:$M$6,2,1), 0)</f>
        <v>1</v>
      </c>
      <c r="AB290" s="0" t="n">
        <f aca="false">IF(D290="Trong nước", DATEDIF(DATE(YEAR(K290),MONTH(K290),1),DATE(YEAR(L290),MONTH(L290),1),"m"), DATEDIF(DATE(J290,1,1),DATE(YEAR(L290),MONTH(L290),1),"m"))</f>
        <v>0</v>
      </c>
      <c r="AC290" s="0" t="str">
        <f aca="false">VLOOKUP(AB290,Parameters!$A$2:$B$6,2,1)</f>
        <v>&lt;6</v>
      </c>
      <c r="AD290" s="26" t="n">
        <v>1</v>
      </c>
      <c r="AE290" s="27" t="n">
        <f aca="false">IF(G290&lt;=$AE$2,INDEX('Bieu phi VCX'!$D$8:$H$33,MATCH(C290,'Bieu phi VCX'!$A$8:$A$33,0),MATCH(AC290,'Bieu phi VCX'!$D$7:$H$7,)),INDEX('Bieu phi VCX'!$I$8:$M$33,MATCH(C290,'Bieu phi VCX'!$A$8:$A$33,0),MATCH(AC290,'Bieu phi VCX'!$I$7:$M$7,)))</f>
        <v>0.032</v>
      </c>
      <c r="AF290" s="27" t="n">
        <f aca="false">IF(O290="Y",$AF$2,0)</f>
        <v>0</v>
      </c>
      <c r="AG290" s="27" t="n">
        <f aca="false">IF(P290="Y", INDEX('Bieu phi VCX'!$P$8:$T$31,MATCH(C290,'Bieu phi VCX'!$A$8:$A$33,0),MATCH(AC290,'Bieu phi VCX'!$P$7:$T$7,0)), 0)</f>
        <v>0</v>
      </c>
      <c r="AH290" s="22" t="n">
        <f aca="false">VLOOKUP(Q290,Parameters!$F$2:$G$5,2,0)</f>
        <v>0</v>
      </c>
      <c r="AI290" s="27" t="n">
        <f aca="false">IF(R290="Y", INDEX('Bieu phi VCX'!$V$8:$Z$31,MATCH(C290,'Bieu phi VCX'!$A$8:$A$33,0),MATCH(AC290,'Bieu phi VCX'!$V$7:$Z$7,0)),0)</f>
        <v>0</v>
      </c>
      <c r="AJ290" s="27" t="n">
        <f aca="false">IF(S290="Y",INDEX('Bieu phi VCX'!$AG$8:$AI$31,MATCH(C290,'Bieu phi VCX'!$A$8:$A$33,0),MATCH(VLOOKUP(I290,Parameters!$I$2:$J$4,2),'Bieu phi VCX'!$AG$7:$AI$7,0))-AE290, 0)</f>
        <v>0</v>
      </c>
      <c r="AK290" s="0" t="n">
        <f aca="false">IF(T290="Y",$AK$2,1)</f>
        <v>1</v>
      </c>
      <c r="AL290" s="27" t="n">
        <f aca="false">IF(U290="Y", INDEX('Bieu phi VCX'!$AB$8:$AB$33,MATCH(C290,'Bieu phi VCX'!$A$8:$A$33,0),0),0)</f>
        <v>0</v>
      </c>
      <c r="AM290" s="27" t="n">
        <f aca="false">IF(V290="Y",IF(AB290&lt;120,IF(OR(C290='Bieu phi VCX'!$A$24,C290='Bieu phi VCX'!$A$25,C290='Bieu phi VCX'!$A$27),0.2%,IF(OR(AND(OR(E290="SEDAN",E290="HATCHBACK"),G290&gt;$AM$2),AND(OR(E290="SEDAN",E290="HATCHBACK"),F290="GERMANY")),INDEX('Bieu phi VCX'!$AC$8:$AC$33,MATCH(C290,'Bieu phi VCX'!$A$8:$A$33,0),0),INDEX('Bieu phi VCX'!$AD$8:$AD$33,MATCH(C290,'Bieu phi VCX'!$A$8:$A$33,0),0))),"NA"),0)</f>
        <v>0.0005</v>
      </c>
      <c r="AN290" s="28" t="n">
        <f aca="false">IF(X290="Y",$AN$2,0)</f>
        <v>0</v>
      </c>
      <c r="AO290" s="29" t="n">
        <f aca="false">IF(W290="Y",IF(N290-M290&gt;$AO$2,1.5%*15/365,1.5%*(N290-M290)/365),0)</f>
        <v>0</v>
      </c>
      <c r="AP290" s="30" t="n">
        <f aca="false">IF(N290&lt;=Z290,VLOOKUP(DATEDIF(M290,N290,"m"),Parameters!$L$2:$M$6,2,1),(DATEDIF(M290,N290,"m")+1)/12)</f>
        <v>1</v>
      </c>
      <c r="AQ290" s="31" t="n">
        <f aca="false">(AK290*(SUM(AE290,AF290,AG290,AI290,AJ290,AL290,AM290,AN290)*H290+AH290)+AO290*H290)*AP290</f>
        <v>3250000</v>
      </c>
    </row>
    <row r="291" customFormat="false" ht="15" hidden="false" customHeight="false" outlineLevel="0" collapsed="false">
      <c r="A291" s="20"/>
      <c r="B291" s="20" t="s">
        <v>115</v>
      </c>
      <c r="C291" s="21" t="s">
        <v>129</v>
      </c>
      <c r="D291" s="21" t="s">
        <v>95</v>
      </c>
      <c r="E291" s="21" t="s">
        <v>122</v>
      </c>
      <c r="F291" s="21" t="s">
        <v>97</v>
      </c>
      <c r="G291" s="22" t="n">
        <v>390000000</v>
      </c>
      <c r="H291" s="22" t="n">
        <v>100000000</v>
      </c>
      <c r="I291" s="22" t="n">
        <v>0</v>
      </c>
      <c r="J291" s="0" t="n">
        <v>2020</v>
      </c>
      <c r="K291" s="23" t="n">
        <v>43831</v>
      </c>
      <c r="L291" s="23" t="n">
        <v>43831</v>
      </c>
      <c r="M291" s="23" t="n">
        <v>43831</v>
      </c>
      <c r="N291" s="23" t="n">
        <v>44196</v>
      </c>
      <c r="O291" s="24" t="s">
        <v>98</v>
      </c>
      <c r="P291" s="24" t="s">
        <v>98</v>
      </c>
      <c r="Q291" s="22" t="s">
        <v>99</v>
      </c>
      <c r="R291" s="24" t="s">
        <v>98</v>
      </c>
      <c r="S291" s="24" t="s">
        <v>98</v>
      </c>
      <c r="T291" s="24" t="s">
        <v>98</v>
      </c>
      <c r="U291" s="24" t="s">
        <v>98</v>
      </c>
      <c r="V291" s="24" t="s">
        <v>98</v>
      </c>
      <c r="W291" s="24" t="s">
        <v>106</v>
      </c>
      <c r="X291" s="24" t="s">
        <v>98</v>
      </c>
      <c r="Y291" s="22" t="n">
        <v>500000</v>
      </c>
      <c r="Z291" s="23" t="n">
        <f aca="false">DATE(YEAR(M291)+1,MONTH(M291),DAY(M291))</f>
        <v>44197</v>
      </c>
      <c r="AA291" s="25" t="n">
        <f aca="false">IF(N291&lt;=Z291, VLOOKUP(DATEDIF(M291,N291,"m"),Parameters!$L$2:$M$6,2,1), 0)</f>
        <v>1</v>
      </c>
      <c r="AB291" s="0" t="n">
        <f aca="false">IF(D291="Trong nước", DATEDIF(DATE(YEAR(K291),MONTH(K291),1),DATE(YEAR(L291),MONTH(L291),1),"m"), DATEDIF(DATE(J291,1,1),DATE(YEAR(L291),MONTH(L291),1),"m"))</f>
        <v>0</v>
      </c>
      <c r="AC291" s="0" t="str">
        <f aca="false">VLOOKUP(AB291,Parameters!$A$2:$B$6,2,1)</f>
        <v>&lt;6</v>
      </c>
      <c r="AD291" s="26" t="n">
        <v>1</v>
      </c>
      <c r="AE291" s="27" t="n">
        <f aca="false">IF(G291&lt;=$AE$2,INDEX('Bieu phi VCX'!$D$8:$H$33,MATCH(C291,'Bieu phi VCX'!$A$8:$A$33,0),MATCH(AC291,'Bieu phi VCX'!$D$7:$H$7,)),INDEX('Bieu phi VCX'!$I$8:$M$33,MATCH(C291,'Bieu phi VCX'!$A$8:$A$33,0),MATCH(AC291,'Bieu phi VCX'!$I$7:$M$7,)))</f>
        <v>0.032</v>
      </c>
      <c r="AF291" s="27" t="n">
        <f aca="false">IF(O291="Y",$AF$2,0)</f>
        <v>0</v>
      </c>
      <c r="AG291" s="27" t="n">
        <f aca="false">IF(P291="Y", INDEX('Bieu phi VCX'!$P$8:$T$31,MATCH(C291,'Bieu phi VCX'!$A$8:$A$33,0),MATCH(AC291,'Bieu phi VCX'!$P$7:$T$7,0)), 0)</f>
        <v>0</v>
      </c>
      <c r="AH291" s="22" t="n">
        <f aca="false">VLOOKUP(Q291,Parameters!$F$2:$G$5,2,0)</f>
        <v>0</v>
      </c>
      <c r="AI291" s="27" t="n">
        <f aca="false">IF(R291="Y", INDEX('Bieu phi VCX'!$V$8:$Z$31,MATCH(C291,'Bieu phi VCX'!$A$8:$A$33,0),MATCH(AC291,'Bieu phi VCX'!$V$7:$Z$7,0)),0)</f>
        <v>0</v>
      </c>
      <c r="AJ291" s="27" t="n">
        <f aca="false">IF(S291="Y",INDEX('Bieu phi VCX'!$AG$8:$AI$31,MATCH(C291,'Bieu phi VCX'!$A$8:$A$33,0),MATCH(VLOOKUP(I291,Parameters!$I$2:$J$4,2),'Bieu phi VCX'!$AG$7:$AI$7,0))-AE291, 0)</f>
        <v>0</v>
      </c>
      <c r="AK291" s="0" t="n">
        <f aca="false">IF(T291="Y",$AK$2,1)</f>
        <v>1</v>
      </c>
      <c r="AL291" s="27" t="n">
        <f aca="false">IF(U291="Y", INDEX('Bieu phi VCX'!$AB$8:$AB$33,MATCH(C291,'Bieu phi VCX'!$A$8:$A$33,0),0),0)</f>
        <v>0</v>
      </c>
      <c r="AM291" s="27" t="n">
        <f aca="false">IF(V291="Y",IF(AB291&lt;120,IF(OR(C291='Bieu phi VCX'!$A$24,C291='Bieu phi VCX'!$A$25,C291='Bieu phi VCX'!$A$27),0.2%,IF(OR(AND(OR(E291="SEDAN",E291="HATCHBACK"),G291&gt;$AM$2),AND(OR(E291="SEDAN",E291="HATCHBACK"),F291="GERMANY")),INDEX('Bieu phi VCX'!$AC$8:$AC$33,MATCH(C291,'Bieu phi VCX'!$A$8:$A$33,0),0),INDEX('Bieu phi VCX'!$AD$8:$AD$33,MATCH(C291,'Bieu phi VCX'!$A$8:$A$33,0),0))),"NA"),0)</f>
        <v>0</v>
      </c>
      <c r="AN291" s="28" t="n">
        <f aca="false">IF(X291="Y",$AN$2,0)</f>
        <v>0</v>
      </c>
      <c r="AO291" s="29" t="n">
        <f aca="false">IF(W291="Y",IF(N291-M291&gt;$AO$2,1.5%*15/365,1.5%*(N291-M291)/365),0)</f>
        <v>0.000616438356164384</v>
      </c>
      <c r="AP291" s="30" t="n">
        <f aca="false">IF(N291&lt;=Z291,VLOOKUP(DATEDIF(M291,N291,"m"),Parameters!$L$2:$M$6,2,1),(DATEDIF(M291,N291,"m")+1)/12)</f>
        <v>1</v>
      </c>
      <c r="AQ291" s="31" t="n">
        <f aca="false">(AK291*(SUM(AE291,AF291,AG291,AI291,AJ291,AL291,AM291,AN291)*H291+AH291)+AO291*H291)*AP291</f>
        <v>3261643.83561644</v>
      </c>
    </row>
    <row r="292" customFormat="false" ht="15" hidden="false" customHeight="false" outlineLevel="0" collapsed="false">
      <c r="A292" s="20"/>
      <c r="B292" s="20" t="s">
        <v>116</v>
      </c>
      <c r="C292" s="21" t="s">
        <v>129</v>
      </c>
      <c r="D292" s="21" t="s">
        <v>95</v>
      </c>
      <c r="E292" s="21" t="s">
        <v>122</v>
      </c>
      <c r="F292" s="21" t="s">
        <v>97</v>
      </c>
      <c r="G292" s="22" t="n">
        <v>390000000</v>
      </c>
      <c r="H292" s="22" t="n">
        <v>100000000</v>
      </c>
      <c r="I292" s="22" t="n">
        <v>0</v>
      </c>
      <c r="J292" s="0" t="n">
        <v>2020</v>
      </c>
      <c r="K292" s="23" t="n">
        <v>43831</v>
      </c>
      <c r="L292" s="23" t="n">
        <v>43831</v>
      </c>
      <c r="M292" s="23" t="n">
        <v>43831</v>
      </c>
      <c r="N292" s="23" t="n">
        <v>44196</v>
      </c>
      <c r="O292" s="24" t="s">
        <v>98</v>
      </c>
      <c r="P292" s="24" t="s">
        <v>98</v>
      </c>
      <c r="Q292" s="22" t="s">
        <v>99</v>
      </c>
      <c r="R292" s="24" t="s">
        <v>98</v>
      </c>
      <c r="S292" s="24" t="s">
        <v>98</v>
      </c>
      <c r="T292" s="24" t="s">
        <v>98</v>
      </c>
      <c r="U292" s="24" t="s">
        <v>98</v>
      </c>
      <c r="V292" s="24" t="s">
        <v>98</v>
      </c>
      <c r="W292" s="24" t="s">
        <v>98</v>
      </c>
      <c r="X292" s="24" t="s">
        <v>106</v>
      </c>
      <c r="Y292" s="22" t="n">
        <v>500000</v>
      </c>
      <c r="Z292" s="23" t="n">
        <f aca="false">DATE(YEAR(M292)+1,MONTH(M292),DAY(M292))</f>
        <v>44197</v>
      </c>
      <c r="AA292" s="25" t="n">
        <f aca="false">IF(N292&lt;=Z292, VLOOKUP(DATEDIF(M292,N292,"m"),Parameters!$L$2:$M$6,2,1), 0)</f>
        <v>1</v>
      </c>
      <c r="AB292" s="0" t="n">
        <f aca="false">IF(D292="Trong nước", DATEDIF(DATE(YEAR(K292),MONTH(K292),1),DATE(YEAR(L292),MONTH(L292),1),"m"), DATEDIF(DATE(J292,1,1),DATE(YEAR(L292),MONTH(L292),1),"m"))</f>
        <v>0</v>
      </c>
      <c r="AC292" s="0" t="str">
        <f aca="false">VLOOKUP(AB292,Parameters!$A$2:$B$6,2,1)</f>
        <v>&lt;6</v>
      </c>
      <c r="AD292" s="26" t="n">
        <v>1</v>
      </c>
      <c r="AE292" s="27" t="n">
        <f aca="false">IF(G292&lt;=$AE$2,INDEX('Bieu phi VCX'!$D$8:$H$33,MATCH(C292,'Bieu phi VCX'!$A$8:$A$33,0),MATCH(AC292,'Bieu phi VCX'!$D$7:$H$7,)),INDEX('Bieu phi VCX'!$I$8:$M$33,MATCH(C292,'Bieu phi VCX'!$A$8:$A$33,0),MATCH(AC292,'Bieu phi VCX'!$I$7:$M$7,)))</f>
        <v>0.032</v>
      </c>
      <c r="AF292" s="27" t="n">
        <f aca="false">IF(O292="Y",$AF$2,0)</f>
        <v>0</v>
      </c>
      <c r="AG292" s="27" t="n">
        <f aca="false">IF(P292="Y", INDEX('Bieu phi VCX'!$P$8:$T$31,MATCH(C292,'Bieu phi VCX'!$A$8:$A$33,0),MATCH(AC292,'Bieu phi VCX'!$P$7:$T$7,0)), 0)</f>
        <v>0</v>
      </c>
      <c r="AH292" s="22" t="n">
        <f aca="false">VLOOKUP(Q292,Parameters!$F$2:$G$5,2,0)</f>
        <v>0</v>
      </c>
      <c r="AI292" s="27" t="n">
        <f aca="false">IF(R292="Y", INDEX('Bieu phi VCX'!$V$8:$Z$31,MATCH(C292,'Bieu phi VCX'!$A$8:$A$33,0),MATCH(AC292,'Bieu phi VCX'!$V$7:$Z$7,0)),0)</f>
        <v>0</v>
      </c>
      <c r="AJ292" s="27" t="n">
        <f aca="false">IF(S292="Y",INDEX('Bieu phi VCX'!$AG$8:$AI$31,MATCH(C292,'Bieu phi VCX'!$A$8:$A$33,0),MATCH(VLOOKUP(I292,Parameters!$I$2:$J$4,2),'Bieu phi VCX'!$AG$7:$AI$7,0))-AE292, 0)</f>
        <v>0</v>
      </c>
      <c r="AK292" s="0" t="n">
        <f aca="false">IF(T292="Y",$AK$2,1)</f>
        <v>1</v>
      </c>
      <c r="AL292" s="27" t="n">
        <f aca="false">IF(U292="Y", INDEX('Bieu phi VCX'!$AB$8:$AB$33,MATCH(C292,'Bieu phi VCX'!$A$8:$A$33,0),0),0)</f>
        <v>0</v>
      </c>
      <c r="AM292" s="27" t="n">
        <f aca="false">IF(V292="Y",IF(AB292&lt;120,IF(OR(C292='Bieu phi VCX'!$A$24,C292='Bieu phi VCX'!$A$25,C292='Bieu phi VCX'!$A$27),0.2%,IF(OR(AND(OR(E292="SEDAN",E292="HATCHBACK"),G292&gt;$AM$2),AND(OR(E292="SEDAN",E292="HATCHBACK"),F292="GERMANY")),INDEX('Bieu phi VCX'!$AC$8:$AC$33,MATCH(C292,'Bieu phi VCX'!$A$8:$A$33,0),0),INDEX('Bieu phi VCX'!$AD$8:$AD$33,MATCH(C292,'Bieu phi VCX'!$A$8:$A$33,0),0))),"NA"),0)</f>
        <v>0</v>
      </c>
      <c r="AN292" s="28" t="n">
        <f aca="false">IF(X292="Y",$AN$2,0)</f>
        <v>0.003</v>
      </c>
      <c r="AO292" s="29" t="n">
        <f aca="false">IF(W292="Y",IF(N292-M292&gt;$AO$2,1.5%*15/365,1.5%*(N292-M292)/365),0)</f>
        <v>0</v>
      </c>
      <c r="AP292" s="30" t="n">
        <f aca="false">IF(N292&lt;=Z292,VLOOKUP(DATEDIF(M292,N292,"m"),Parameters!$L$2:$M$6,2,1),(DATEDIF(M292,N292,"m")+1)/12)</f>
        <v>1</v>
      </c>
      <c r="AQ292" s="31" t="n">
        <f aca="false">(AK292*(SUM(AE292,AF292,AG292,AI292,AJ292,AL292,AM292,AN292)*H292+AH292)+AO292*H292)*AP292</f>
        <v>3500000</v>
      </c>
    </row>
    <row r="293" customFormat="false" ht="15" hidden="false" customHeight="false" outlineLevel="0" collapsed="false">
      <c r="A293" s="20" t="s">
        <v>117</v>
      </c>
      <c r="B293" s="20" t="s">
        <v>105</v>
      </c>
      <c r="C293" s="21" t="s">
        <v>129</v>
      </c>
      <c r="D293" s="21" t="s">
        <v>95</v>
      </c>
      <c r="E293" s="21" t="s">
        <v>122</v>
      </c>
      <c r="F293" s="21" t="s">
        <v>97</v>
      </c>
      <c r="G293" s="22" t="n">
        <v>400000000</v>
      </c>
      <c r="H293" s="22" t="n">
        <v>400000000</v>
      </c>
      <c r="I293" s="22" t="n">
        <v>0</v>
      </c>
      <c r="J293" s="0" t="n">
        <v>2020</v>
      </c>
      <c r="K293" s="23" t="n">
        <v>43831</v>
      </c>
      <c r="L293" s="23" t="n">
        <v>43831</v>
      </c>
      <c r="M293" s="23" t="n">
        <v>43831</v>
      </c>
      <c r="N293" s="23" t="n">
        <v>44196</v>
      </c>
      <c r="O293" s="24" t="s">
        <v>106</v>
      </c>
      <c r="P293" s="24" t="s">
        <v>106</v>
      </c>
      <c r="Q293" s="22" t="n">
        <v>9000000</v>
      </c>
      <c r="R293" s="24" t="s">
        <v>106</v>
      </c>
      <c r="S293" s="24" t="s">
        <v>106</v>
      </c>
      <c r="T293" s="24" t="s">
        <v>106</v>
      </c>
      <c r="U293" s="24" t="s">
        <v>106</v>
      </c>
      <c r="V293" s="24" t="s">
        <v>106</v>
      </c>
      <c r="W293" s="24" t="s">
        <v>106</v>
      </c>
      <c r="X293" s="24" t="s">
        <v>106</v>
      </c>
      <c r="Y293" s="22" t="n">
        <v>500000</v>
      </c>
      <c r="Z293" s="23" t="n">
        <f aca="false">DATE(YEAR(M293)+1,MONTH(M293),DAY(M293))</f>
        <v>44197</v>
      </c>
      <c r="AA293" s="25" t="n">
        <f aca="false">IF(N293&lt;=Z293, VLOOKUP(DATEDIF(M293,N293,"m"),Parameters!$L$2:$M$6,2,1), 0)</f>
        <v>1</v>
      </c>
      <c r="AB293" s="0" t="n">
        <f aca="false">IF(D293="Trong nước", DATEDIF(DATE(YEAR(K293),MONTH(K293),1),DATE(YEAR(L293),MONTH(L293),1),"m"), DATEDIF(DATE(J293,1,1),DATE(YEAR(L293),MONTH(L293),1),"m"))</f>
        <v>0</v>
      </c>
      <c r="AC293" s="0" t="str">
        <f aca="false">VLOOKUP(AB293,Parameters!$A$2:$B$6,2,1)</f>
        <v>&lt;6</v>
      </c>
      <c r="AD293" s="26" t="n">
        <v>1</v>
      </c>
      <c r="AE293" s="27" t="n">
        <f aca="false">IF(G293&lt;=$AE$2,INDEX('Bieu phi VCX'!$D$8:$H$33,MATCH(C293,'Bieu phi VCX'!$A$8:$A$33,0),MATCH(AC293,'Bieu phi VCX'!$D$7:$H$7,)),INDEX('Bieu phi VCX'!$I$8:$M$33,MATCH(C293,'Bieu phi VCX'!$A$8:$A$33,0),MATCH(AC293,'Bieu phi VCX'!$I$7:$M$7,)))</f>
        <v>0.032</v>
      </c>
      <c r="AF293" s="27" t="n">
        <f aca="false">IF(O293="Y",$AF$2,0)</f>
        <v>0.0005</v>
      </c>
      <c r="AG293" s="27" t="n">
        <f aca="false">IF(P293="Y", INDEX('Bieu phi VCX'!$P$8:$T$31,MATCH(C293,'Bieu phi VCX'!$A$8:$A$33,0),MATCH(AC293,'Bieu phi VCX'!$P$7:$T$7,0)), 0)</f>
        <v>0</v>
      </c>
      <c r="AH293" s="22" t="n">
        <f aca="false">VLOOKUP(Q293,Parameters!$F$2:$G$5,2,0)</f>
        <v>1400000</v>
      </c>
      <c r="AI293" s="27" t="n">
        <f aca="false">IF(R293="Y", INDEX('Bieu phi VCX'!$V$8:$Z$31,MATCH(C293,'Bieu phi VCX'!$A$8:$A$33,0),MATCH(AC293,'Bieu phi VCX'!$V$7:$Z$7,0)),0)</f>
        <v>0.0025</v>
      </c>
      <c r="AJ293" s="27" t="n">
        <f aca="false">IF(S293="Y",INDEX('Bieu phi VCX'!$AG$8:$AI$31,MATCH(C293,'Bieu phi VCX'!$A$8:$A$33,0),MATCH(VLOOKUP(I293,Parameters!$I$2:$J$4,2),'Bieu phi VCX'!$AG$7:$AI$7,0))-AE293, 0)</f>
        <v>0.018</v>
      </c>
      <c r="AK293" s="0" t="n">
        <f aca="false">IF(T293="Y",$AK$2,1)</f>
        <v>1.5</v>
      </c>
      <c r="AL293" s="27" t="n">
        <f aca="false">IF(U293="Y", INDEX('Bieu phi VCX'!$AB$8:$AB$33,MATCH(C293,'Bieu phi VCX'!$A$8:$A$33,0),0),0)</f>
        <v>0.0025</v>
      </c>
      <c r="AM293" s="27" t="n">
        <f aca="false">IF(V293="Y",IF(AB293&lt;120,IF(OR(C293='Bieu phi VCX'!$A$24,C293='Bieu phi VCX'!$A$25,C293='Bieu phi VCX'!$A$27),0.2%,IF(OR(AND(OR(E293="SEDAN",E293="HATCHBACK"),G293&gt;$AM$2),AND(OR(E293="SEDAN",E293="HATCHBACK"),F293="GERMANY")),INDEX('Bieu phi VCX'!$AC$8:$AC$33,MATCH(C293,'Bieu phi VCX'!$A$8:$A$33,0),0),INDEX('Bieu phi VCX'!$AD$8:$AD$33,MATCH(C293,'Bieu phi VCX'!$A$8:$A$33,0),0))),"NA"),0)</f>
        <v>0.0005</v>
      </c>
      <c r="AN293" s="28" t="n">
        <f aca="false">IF(X293="Y",$AN$2,0)</f>
        <v>0.003</v>
      </c>
      <c r="AO293" s="29" t="n">
        <f aca="false">IF(W293="Y",IF(N293-M293&gt;$AO$2,1.5%*15/365,1.5%*(N293-M293)/365),0)</f>
        <v>0.000616438356164384</v>
      </c>
      <c r="AP293" s="30" t="n">
        <f aca="false">IF(N293&lt;=Z293,VLOOKUP(DATEDIF(M293,N293,"m"),Parameters!$L$2:$M$6,2,1),(DATEDIF(M293,N293,"m")+1)/12)</f>
        <v>1</v>
      </c>
      <c r="AQ293" s="31" t="n">
        <f aca="false">(AK293*(SUM(AE293,AF293,AG293,AI293,AJ293,AL293,AM293,AN293)*H293+AH293)+AO293*H293)*AP293</f>
        <v>37746575.3424657</v>
      </c>
    </row>
    <row r="294" customFormat="false" ht="15" hidden="false" customHeight="false" outlineLevel="0" collapsed="false">
      <c r="A294" s="20"/>
      <c r="B294" s="20" t="s">
        <v>107</v>
      </c>
      <c r="C294" s="21" t="s">
        <v>129</v>
      </c>
      <c r="D294" s="21" t="s">
        <v>95</v>
      </c>
      <c r="E294" s="21" t="s">
        <v>122</v>
      </c>
      <c r="F294" s="21" t="s">
        <v>97</v>
      </c>
      <c r="G294" s="22" t="n">
        <v>400000000</v>
      </c>
      <c r="H294" s="22" t="n">
        <v>400000000</v>
      </c>
      <c r="I294" s="22" t="n">
        <v>0</v>
      </c>
      <c r="J294" s="0" t="n">
        <v>2020</v>
      </c>
      <c r="K294" s="23" t="n">
        <v>43831</v>
      </c>
      <c r="L294" s="23" t="n">
        <v>43831</v>
      </c>
      <c r="M294" s="23" t="n">
        <v>43831</v>
      </c>
      <c r="N294" s="23" t="n">
        <v>44196</v>
      </c>
      <c r="O294" s="24" t="s">
        <v>106</v>
      </c>
      <c r="P294" s="24" t="s">
        <v>98</v>
      </c>
      <c r="Q294" s="22" t="s">
        <v>99</v>
      </c>
      <c r="R294" s="24" t="s">
        <v>98</v>
      </c>
      <c r="S294" s="24" t="s">
        <v>98</v>
      </c>
      <c r="T294" s="24" t="s">
        <v>98</v>
      </c>
      <c r="U294" s="24" t="s">
        <v>98</v>
      </c>
      <c r="V294" s="24" t="s">
        <v>98</v>
      </c>
      <c r="W294" s="24" t="s">
        <v>98</v>
      </c>
      <c r="X294" s="24" t="s">
        <v>98</v>
      </c>
      <c r="Y294" s="22" t="n">
        <v>500000</v>
      </c>
      <c r="Z294" s="23" t="n">
        <f aca="false">DATE(YEAR(M294)+1,MONTH(M294),DAY(M294))</f>
        <v>44197</v>
      </c>
      <c r="AA294" s="25" t="n">
        <f aca="false">IF(N294&lt;=Z294, VLOOKUP(DATEDIF(M294,N294,"m"),Parameters!$L$2:$M$6,2,1), 0)</f>
        <v>1</v>
      </c>
      <c r="AB294" s="0" t="n">
        <f aca="false">IF(D294="Trong nước", DATEDIF(DATE(YEAR(K294),MONTH(K294),1),DATE(YEAR(L294),MONTH(L294),1),"m"), DATEDIF(DATE(J294,1,1),DATE(YEAR(L294),MONTH(L294),1),"m"))</f>
        <v>0</v>
      </c>
      <c r="AC294" s="0" t="str">
        <f aca="false">VLOOKUP(AB294,Parameters!$A$2:$B$6,2,1)</f>
        <v>&lt;6</v>
      </c>
      <c r="AD294" s="26" t="n">
        <v>1</v>
      </c>
      <c r="AE294" s="27" t="n">
        <f aca="false">IF(G294&lt;=$AE$2,INDEX('Bieu phi VCX'!$D$8:$H$33,MATCH(C294,'Bieu phi VCX'!$A$8:$A$33,0),MATCH(AC294,'Bieu phi VCX'!$D$7:$H$7,)),INDEX('Bieu phi VCX'!$I$8:$M$33,MATCH(C294,'Bieu phi VCX'!$A$8:$A$33,0),MATCH(AC294,'Bieu phi VCX'!$I$7:$M$7,)))</f>
        <v>0.032</v>
      </c>
      <c r="AF294" s="27" t="n">
        <f aca="false">IF(O294="Y",$AF$2,0)</f>
        <v>0.0005</v>
      </c>
      <c r="AG294" s="27" t="n">
        <f aca="false">IF(P294="Y", INDEX('Bieu phi VCX'!$P$8:$T$31,MATCH(C294,'Bieu phi VCX'!$A$8:$A$33,0),MATCH(AC294,'Bieu phi VCX'!$P$7:$T$7,0)), 0)</f>
        <v>0</v>
      </c>
      <c r="AH294" s="22" t="n">
        <f aca="false">VLOOKUP(Q294,Parameters!$F$2:$G$5,2,0)</f>
        <v>0</v>
      </c>
      <c r="AI294" s="27" t="n">
        <f aca="false">IF(R294="Y", INDEX('Bieu phi VCX'!$V$8:$Z$31,MATCH(C294,'Bieu phi VCX'!$A$8:$A$33,0),MATCH(AC294,'Bieu phi VCX'!$V$7:$Z$7,0)),0)</f>
        <v>0</v>
      </c>
      <c r="AJ294" s="27" t="n">
        <f aca="false">IF(S294="Y",INDEX('Bieu phi VCX'!$AG$8:$AI$31,MATCH(C294,'Bieu phi VCX'!$A$8:$A$33,0),MATCH(VLOOKUP(I294,Parameters!$I$2:$J$4,2),'Bieu phi VCX'!$AG$7:$AI$7,0))-AE294, 0)</f>
        <v>0</v>
      </c>
      <c r="AK294" s="0" t="n">
        <f aca="false">IF(T294="Y",$AK$2,1)</f>
        <v>1</v>
      </c>
      <c r="AL294" s="27" t="n">
        <f aca="false">IF(U294="Y", INDEX('Bieu phi VCX'!$AB$8:$AB$33,MATCH(C294,'Bieu phi VCX'!$A$8:$A$33,0),0),0)</f>
        <v>0</v>
      </c>
      <c r="AM294" s="27" t="n">
        <f aca="false">IF(V294="Y",IF(AB294&lt;120,IF(OR(C294='Bieu phi VCX'!$A$24,C294='Bieu phi VCX'!$A$25,C294='Bieu phi VCX'!$A$27),0.2%,IF(OR(AND(OR(E294="SEDAN",E294="HATCHBACK"),G294&gt;$AM$2),AND(OR(E294="SEDAN",E294="HATCHBACK"),F294="GERMANY")),INDEX('Bieu phi VCX'!$AC$8:$AC$33,MATCH(C294,'Bieu phi VCX'!$A$8:$A$33,0),0),INDEX('Bieu phi VCX'!$AD$8:$AD$33,MATCH(C294,'Bieu phi VCX'!$A$8:$A$33,0),0))),"NA"),0)</f>
        <v>0</v>
      </c>
      <c r="AN294" s="28" t="n">
        <f aca="false">IF(X294="Y",$AN$2,0)</f>
        <v>0</v>
      </c>
      <c r="AO294" s="29" t="n">
        <f aca="false">IF(W294="Y",IF(N294-M294&gt;$AO$2,1.5%*15/365,1.5%*(N294-M294)/365),0)</f>
        <v>0</v>
      </c>
      <c r="AP294" s="30" t="n">
        <f aca="false">IF(N294&lt;=Z294,VLOOKUP(DATEDIF(M294,N294,"m"),Parameters!$L$2:$M$6,2,1),(DATEDIF(M294,N294,"m")+1)/12)</f>
        <v>1</v>
      </c>
      <c r="AQ294" s="31" t="n">
        <f aca="false">(AK294*(SUM(AE294,AF294,AG294,AI294,AJ294,AL294,AM294,AN294)*H294+AH294)+AO294*H294)*AP294</f>
        <v>13000000</v>
      </c>
    </row>
    <row r="295" customFormat="false" ht="15" hidden="false" customHeight="false" outlineLevel="0" collapsed="false">
      <c r="A295" s="20"/>
      <c r="B295" s="20" t="s">
        <v>108</v>
      </c>
      <c r="C295" s="21" t="s">
        <v>129</v>
      </c>
      <c r="D295" s="21" t="s">
        <v>95</v>
      </c>
      <c r="E295" s="21" t="s">
        <v>122</v>
      </c>
      <c r="F295" s="21" t="s">
        <v>97</v>
      </c>
      <c r="G295" s="22" t="n">
        <v>400000000</v>
      </c>
      <c r="H295" s="22" t="n">
        <v>400000000</v>
      </c>
      <c r="I295" s="22" t="n">
        <v>0</v>
      </c>
      <c r="J295" s="0" t="n">
        <v>2020</v>
      </c>
      <c r="K295" s="23" t="n">
        <v>43831</v>
      </c>
      <c r="L295" s="23" t="n">
        <v>43831</v>
      </c>
      <c r="M295" s="23" t="n">
        <v>43831</v>
      </c>
      <c r="N295" s="23" t="n">
        <v>44196</v>
      </c>
      <c r="O295" s="24" t="s">
        <v>98</v>
      </c>
      <c r="P295" s="24" t="s">
        <v>106</v>
      </c>
      <c r="Q295" s="22" t="s">
        <v>99</v>
      </c>
      <c r="R295" s="24" t="s">
        <v>98</v>
      </c>
      <c r="S295" s="24" t="s">
        <v>98</v>
      </c>
      <c r="T295" s="24" t="s">
        <v>98</v>
      </c>
      <c r="U295" s="24" t="s">
        <v>98</v>
      </c>
      <c r="V295" s="24" t="s">
        <v>98</v>
      </c>
      <c r="W295" s="24" t="s">
        <v>98</v>
      </c>
      <c r="X295" s="24" t="s">
        <v>98</v>
      </c>
      <c r="Y295" s="22" t="n">
        <v>500000</v>
      </c>
      <c r="Z295" s="23" t="n">
        <f aca="false">DATE(YEAR(M295)+1,MONTH(M295),DAY(M295))</f>
        <v>44197</v>
      </c>
      <c r="AA295" s="25" t="n">
        <f aca="false">IF(N295&lt;=Z295, VLOOKUP(DATEDIF(M295,N295,"m"),Parameters!$L$2:$M$6,2,1), 0)</f>
        <v>1</v>
      </c>
      <c r="AB295" s="0" t="n">
        <f aca="false">IF(D295="Trong nước", DATEDIF(DATE(YEAR(K295),MONTH(K295),1),DATE(YEAR(L295),MONTH(L295),1),"m"), DATEDIF(DATE(J295,1,1),DATE(YEAR(L295),MONTH(L295),1),"m"))</f>
        <v>0</v>
      </c>
      <c r="AC295" s="0" t="str">
        <f aca="false">VLOOKUP(AB295,Parameters!$A$2:$B$6,2,1)</f>
        <v>&lt;6</v>
      </c>
      <c r="AD295" s="26" t="n">
        <v>1</v>
      </c>
      <c r="AE295" s="27" t="n">
        <f aca="false">IF(G295&lt;=$AE$2,INDEX('Bieu phi VCX'!$D$8:$H$33,MATCH(C295,'Bieu phi VCX'!$A$8:$A$33,0),MATCH(AC295,'Bieu phi VCX'!$D$7:$H$7,)),INDEX('Bieu phi VCX'!$I$8:$M$33,MATCH(C295,'Bieu phi VCX'!$A$8:$A$33,0),MATCH(AC295,'Bieu phi VCX'!$I$7:$M$7,)))</f>
        <v>0.032</v>
      </c>
      <c r="AF295" s="27" t="n">
        <f aca="false">IF(O295="Y",$AF$2,0)</f>
        <v>0</v>
      </c>
      <c r="AG295" s="27" t="n">
        <f aca="false">IF(P295="Y", INDEX('Bieu phi VCX'!$P$8:$T$31,MATCH(C295,'Bieu phi VCX'!$A$8:$A$33,0),MATCH(AC295,'Bieu phi VCX'!$P$7:$T$7,0)), 0)</f>
        <v>0</v>
      </c>
      <c r="AH295" s="22" t="n">
        <f aca="false">VLOOKUP(Q295,Parameters!$F$2:$G$5,2,0)</f>
        <v>0</v>
      </c>
      <c r="AI295" s="27" t="n">
        <f aca="false">IF(R295="Y", INDEX('Bieu phi VCX'!$V$8:$Z$31,MATCH(C295,'Bieu phi VCX'!$A$8:$A$33,0),MATCH(AC295,'Bieu phi VCX'!$V$7:$Z$7,0)),0)</f>
        <v>0</v>
      </c>
      <c r="AJ295" s="27" t="n">
        <f aca="false">IF(S295="Y",INDEX('Bieu phi VCX'!$AG$8:$AI$31,MATCH(C295,'Bieu phi VCX'!$A$8:$A$33,0),MATCH(VLOOKUP(I295,Parameters!$I$2:$J$4,2),'Bieu phi VCX'!$AG$7:$AI$7,0))-AE295, 0)</f>
        <v>0</v>
      </c>
      <c r="AK295" s="0" t="n">
        <f aca="false">IF(T295="Y",$AK$2,1)</f>
        <v>1</v>
      </c>
      <c r="AL295" s="27" t="n">
        <f aca="false">IF(U295="Y", INDEX('Bieu phi VCX'!$AB$8:$AB$33,MATCH(C295,'Bieu phi VCX'!$A$8:$A$33,0),0),0)</f>
        <v>0</v>
      </c>
      <c r="AM295" s="27" t="n">
        <f aca="false">IF(V295="Y",IF(AB295&lt;120,IF(OR(C295='Bieu phi VCX'!$A$24,C295='Bieu phi VCX'!$A$25,C295='Bieu phi VCX'!$A$27),0.2%,IF(OR(AND(OR(E295="SEDAN",E295="HATCHBACK"),G295&gt;$AM$2),AND(OR(E295="SEDAN",E295="HATCHBACK"),F295="GERMANY")),INDEX('Bieu phi VCX'!$AC$8:$AC$33,MATCH(C295,'Bieu phi VCX'!$A$8:$A$33,0),0),INDEX('Bieu phi VCX'!$AD$8:$AD$33,MATCH(C295,'Bieu phi VCX'!$A$8:$A$33,0),0))),"NA"),0)</f>
        <v>0</v>
      </c>
      <c r="AN295" s="28" t="n">
        <f aca="false">IF(X295="Y",$AN$2,0)</f>
        <v>0</v>
      </c>
      <c r="AO295" s="29" t="n">
        <f aca="false">IF(W295="Y",IF(N295-M295&gt;$AO$2,1.5%*15/365,1.5%*(N295-M295)/365),0)</f>
        <v>0</v>
      </c>
      <c r="AP295" s="30" t="n">
        <f aca="false">IF(N295&lt;=Z295,VLOOKUP(DATEDIF(M295,N295,"m"),Parameters!$L$2:$M$6,2,1),(DATEDIF(M295,N295,"m")+1)/12)</f>
        <v>1</v>
      </c>
      <c r="AQ295" s="31" t="n">
        <f aca="false">(AK295*(SUM(AE295,AF295,AG295,AI295,AJ295,AL295,AM295,AN295)*H295+AH295)+AO295*H295)*AP295</f>
        <v>12800000</v>
      </c>
    </row>
    <row r="296" customFormat="false" ht="15" hidden="false" customHeight="false" outlineLevel="0" collapsed="false">
      <c r="A296" s="20"/>
      <c r="B296" s="20" t="s">
        <v>109</v>
      </c>
      <c r="C296" s="21" t="s">
        <v>129</v>
      </c>
      <c r="D296" s="21" t="s">
        <v>95</v>
      </c>
      <c r="E296" s="21" t="s">
        <v>122</v>
      </c>
      <c r="F296" s="21" t="s">
        <v>97</v>
      </c>
      <c r="G296" s="22" t="n">
        <v>400000000</v>
      </c>
      <c r="H296" s="22" t="n">
        <v>400000000</v>
      </c>
      <c r="I296" s="22" t="n">
        <v>0</v>
      </c>
      <c r="J296" s="0" t="n">
        <v>2020</v>
      </c>
      <c r="K296" s="23" t="n">
        <v>43831</v>
      </c>
      <c r="L296" s="23" t="n">
        <v>43831</v>
      </c>
      <c r="M296" s="23" t="n">
        <v>43831</v>
      </c>
      <c r="N296" s="23" t="n">
        <v>44196</v>
      </c>
      <c r="O296" s="24" t="s">
        <v>98</v>
      </c>
      <c r="P296" s="24" t="s">
        <v>98</v>
      </c>
      <c r="Q296" s="22" t="n">
        <v>9000000</v>
      </c>
      <c r="R296" s="24" t="s">
        <v>98</v>
      </c>
      <c r="S296" s="24" t="s">
        <v>98</v>
      </c>
      <c r="T296" s="24" t="s">
        <v>98</v>
      </c>
      <c r="U296" s="24" t="s">
        <v>98</v>
      </c>
      <c r="V296" s="24" t="s">
        <v>98</v>
      </c>
      <c r="W296" s="24" t="s">
        <v>98</v>
      </c>
      <c r="X296" s="24" t="s">
        <v>98</v>
      </c>
      <c r="Y296" s="22" t="n">
        <v>500000</v>
      </c>
      <c r="Z296" s="23" t="n">
        <f aca="false">DATE(YEAR(M296)+1,MONTH(M296),DAY(M296))</f>
        <v>44197</v>
      </c>
      <c r="AA296" s="25" t="n">
        <f aca="false">IF(N296&lt;=Z296, VLOOKUP(DATEDIF(M296,N296,"m"),Parameters!$L$2:$M$6,2,1), 0)</f>
        <v>1</v>
      </c>
      <c r="AB296" s="0" t="n">
        <f aca="false">IF(D296="Trong nước", DATEDIF(DATE(YEAR(K296),MONTH(K296),1),DATE(YEAR(L296),MONTH(L296),1),"m"), DATEDIF(DATE(J296,1,1),DATE(YEAR(L296),MONTH(L296),1),"m"))</f>
        <v>0</v>
      </c>
      <c r="AC296" s="0" t="str">
        <f aca="false">VLOOKUP(AB296,Parameters!$A$2:$B$6,2,1)</f>
        <v>&lt;6</v>
      </c>
      <c r="AD296" s="26" t="n">
        <v>1</v>
      </c>
      <c r="AE296" s="27" t="n">
        <f aca="false">IF(G296&lt;=$AE$2,INDEX('Bieu phi VCX'!$D$8:$H$33,MATCH(C296,'Bieu phi VCX'!$A$8:$A$33,0),MATCH(AC296,'Bieu phi VCX'!$D$7:$H$7,)),INDEX('Bieu phi VCX'!$I$8:$M$33,MATCH(C296,'Bieu phi VCX'!$A$8:$A$33,0),MATCH(AC296,'Bieu phi VCX'!$I$7:$M$7,)))</f>
        <v>0.032</v>
      </c>
      <c r="AF296" s="27" t="n">
        <f aca="false">IF(O296="Y",$AF$2,0)</f>
        <v>0</v>
      </c>
      <c r="AG296" s="27" t="n">
        <f aca="false">IF(P296="Y", INDEX('Bieu phi VCX'!$P$8:$T$31,MATCH(C296,'Bieu phi VCX'!$A$8:$A$33,0),MATCH(AC296,'Bieu phi VCX'!$P$7:$T$7,0)), 0)</f>
        <v>0</v>
      </c>
      <c r="AH296" s="22" t="n">
        <f aca="false">VLOOKUP(Q296,Parameters!$F$2:$G$5,2,0)</f>
        <v>1400000</v>
      </c>
      <c r="AI296" s="27" t="n">
        <f aca="false">IF(R296="Y", INDEX('Bieu phi VCX'!$V$8:$Z$31,MATCH(C296,'Bieu phi VCX'!$A$8:$A$33,0),MATCH(AC296,'Bieu phi VCX'!$V$7:$Z$7,0)),0)</f>
        <v>0</v>
      </c>
      <c r="AJ296" s="27" t="n">
        <f aca="false">IF(S296="Y",INDEX('Bieu phi VCX'!$AG$8:$AI$31,MATCH(C296,'Bieu phi VCX'!$A$8:$A$33,0),MATCH(VLOOKUP(I296,Parameters!$I$2:$J$4,2),'Bieu phi VCX'!$AG$7:$AI$7,0))-AE296, 0)</f>
        <v>0</v>
      </c>
      <c r="AK296" s="0" t="n">
        <f aca="false">IF(T296="Y",$AK$2,1)</f>
        <v>1</v>
      </c>
      <c r="AL296" s="27" t="n">
        <f aca="false">IF(U296="Y", INDEX('Bieu phi VCX'!$AB$8:$AB$33,MATCH(C296,'Bieu phi VCX'!$A$8:$A$33,0),0),0)</f>
        <v>0</v>
      </c>
      <c r="AM296" s="27" t="n">
        <f aca="false">IF(V296="Y",IF(AB296&lt;120,IF(OR(C296='Bieu phi VCX'!$A$24,C296='Bieu phi VCX'!$A$25,C296='Bieu phi VCX'!$A$27),0.2%,IF(OR(AND(OR(E296="SEDAN",E296="HATCHBACK"),G296&gt;$AM$2),AND(OR(E296="SEDAN",E296="HATCHBACK"),F296="GERMANY")),INDEX('Bieu phi VCX'!$AC$8:$AC$33,MATCH(C296,'Bieu phi VCX'!$A$8:$A$33,0),0),INDEX('Bieu phi VCX'!$AD$8:$AD$33,MATCH(C296,'Bieu phi VCX'!$A$8:$A$33,0),0))),"NA"),0)</f>
        <v>0</v>
      </c>
      <c r="AN296" s="28" t="n">
        <f aca="false">IF(X296="Y",$AN$2,0)</f>
        <v>0</v>
      </c>
      <c r="AO296" s="29" t="n">
        <f aca="false">IF(W296="Y",IF(N296-M296&gt;$AO$2,1.5%*15/365,1.5%*(N296-M296)/365),0)</f>
        <v>0</v>
      </c>
      <c r="AP296" s="30" t="n">
        <f aca="false">IF(N296&lt;=Z296,VLOOKUP(DATEDIF(M296,N296,"m"),Parameters!$L$2:$M$6,2,1),(DATEDIF(M296,N296,"m")+1)/12)</f>
        <v>1</v>
      </c>
      <c r="AQ296" s="31" t="n">
        <f aca="false">(AK296*(SUM(AE296,AF296,AG296,AI296,AJ296,AL296,AM296,AN296)*H296+AH296)+AO296*H296)*AP296</f>
        <v>14200000</v>
      </c>
    </row>
    <row r="297" customFormat="false" ht="15" hidden="false" customHeight="false" outlineLevel="0" collapsed="false">
      <c r="A297" s="20"/>
      <c r="B297" s="20" t="s">
        <v>110</v>
      </c>
      <c r="C297" s="21" t="s">
        <v>129</v>
      </c>
      <c r="D297" s="21" t="s">
        <v>95</v>
      </c>
      <c r="E297" s="21" t="s">
        <v>122</v>
      </c>
      <c r="F297" s="21" t="s">
        <v>97</v>
      </c>
      <c r="G297" s="22" t="n">
        <v>400000000</v>
      </c>
      <c r="H297" s="22" t="n">
        <v>400000000</v>
      </c>
      <c r="I297" s="22" t="n">
        <v>0</v>
      </c>
      <c r="J297" s="0" t="n">
        <v>2020</v>
      </c>
      <c r="K297" s="23" t="n">
        <v>43831</v>
      </c>
      <c r="L297" s="23" t="n">
        <v>43831</v>
      </c>
      <c r="M297" s="23" t="n">
        <v>43831</v>
      </c>
      <c r="N297" s="23" t="n">
        <v>44196</v>
      </c>
      <c r="O297" s="24" t="s">
        <v>98</v>
      </c>
      <c r="P297" s="24" t="s">
        <v>98</v>
      </c>
      <c r="Q297" s="22" t="s">
        <v>99</v>
      </c>
      <c r="R297" s="24" t="s">
        <v>106</v>
      </c>
      <c r="S297" s="24" t="s">
        <v>98</v>
      </c>
      <c r="T297" s="24" t="s">
        <v>98</v>
      </c>
      <c r="U297" s="24" t="s">
        <v>98</v>
      </c>
      <c r="V297" s="24" t="s">
        <v>98</v>
      </c>
      <c r="W297" s="24" t="s">
        <v>98</v>
      </c>
      <c r="X297" s="24" t="s">
        <v>98</v>
      </c>
      <c r="Y297" s="22" t="n">
        <v>500000</v>
      </c>
      <c r="Z297" s="23" t="n">
        <f aca="false">DATE(YEAR(M297)+1,MONTH(M297),DAY(M297))</f>
        <v>44197</v>
      </c>
      <c r="AA297" s="25" t="n">
        <f aca="false">IF(N297&lt;=Z297, VLOOKUP(DATEDIF(M297,N297,"m"),Parameters!$L$2:$M$6,2,1), 0)</f>
        <v>1</v>
      </c>
      <c r="AB297" s="0" t="n">
        <f aca="false">IF(D297="Trong nước", DATEDIF(DATE(YEAR(K297),MONTH(K297),1),DATE(YEAR(L297),MONTH(L297),1),"m"), DATEDIF(DATE(J297,1,1),DATE(YEAR(L297),MONTH(L297),1),"m"))</f>
        <v>0</v>
      </c>
      <c r="AC297" s="0" t="str">
        <f aca="false">VLOOKUP(AB297,Parameters!$A$2:$B$6,2,1)</f>
        <v>&lt;6</v>
      </c>
      <c r="AD297" s="26" t="n">
        <v>1</v>
      </c>
      <c r="AE297" s="27" t="n">
        <f aca="false">IF(G297&lt;=$AE$2,INDEX('Bieu phi VCX'!$D$8:$H$33,MATCH(C297,'Bieu phi VCX'!$A$8:$A$33,0),MATCH(AC297,'Bieu phi VCX'!$D$7:$H$7,)),INDEX('Bieu phi VCX'!$I$8:$M$33,MATCH(C297,'Bieu phi VCX'!$A$8:$A$33,0),MATCH(AC297,'Bieu phi VCX'!$I$7:$M$7,)))</f>
        <v>0.032</v>
      </c>
      <c r="AF297" s="27" t="n">
        <f aca="false">IF(O297="Y",$AF$2,0)</f>
        <v>0</v>
      </c>
      <c r="AG297" s="27" t="n">
        <f aca="false">IF(P297="Y", INDEX('Bieu phi VCX'!$P$8:$T$31,MATCH(C297,'Bieu phi VCX'!$A$8:$A$33,0),MATCH(AC297,'Bieu phi VCX'!$P$7:$T$7,0)), 0)</f>
        <v>0</v>
      </c>
      <c r="AH297" s="22" t="n">
        <f aca="false">VLOOKUP(Q297,Parameters!$F$2:$G$5,2,0)</f>
        <v>0</v>
      </c>
      <c r="AI297" s="27" t="n">
        <f aca="false">IF(R297="Y", INDEX('Bieu phi VCX'!$V$8:$Z$31,MATCH(C297,'Bieu phi VCX'!$A$8:$A$33,0),MATCH(AC297,'Bieu phi VCX'!$V$7:$Z$7,0)),0)</f>
        <v>0.0025</v>
      </c>
      <c r="AJ297" s="27" t="n">
        <f aca="false">IF(S297="Y",INDEX('Bieu phi VCX'!$AG$8:$AI$31,MATCH(C297,'Bieu phi VCX'!$A$8:$A$33,0),MATCH(VLOOKUP(I297,Parameters!$I$2:$J$4,2),'Bieu phi VCX'!$AG$7:$AI$7,0))-AE297, 0)</f>
        <v>0</v>
      </c>
      <c r="AK297" s="0" t="n">
        <f aca="false">IF(T297="Y",$AK$2,1)</f>
        <v>1</v>
      </c>
      <c r="AL297" s="27" t="n">
        <f aca="false">IF(U297="Y", INDEX('Bieu phi VCX'!$AB$8:$AB$33,MATCH(C297,'Bieu phi VCX'!$A$8:$A$33,0),0),0)</f>
        <v>0</v>
      </c>
      <c r="AM297" s="27" t="n">
        <f aca="false">IF(V297="Y",IF(AB297&lt;120,IF(OR(C297='Bieu phi VCX'!$A$24,C297='Bieu phi VCX'!$A$25,C297='Bieu phi VCX'!$A$27),0.2%,IF(OR(AND(OR(E297="SEDAN",E297="HATCHBACK"),G297&gt;$AM$2),AND(OR(E297="SEDAN",E297="HATCHBACK"),F297="GERMANY")),INDEX('Bieu phi VCX'!$AC$8:$AC$33,MATCH(C297,'Bieu phi VCX'!$A$8:$A$33,0),0),INDEX('Bieu phi VCX'!$AD$8:$AD$33,MATCH(C297,'Bieu phi VCX'!$A$8:$A$33,0),0))),"NA"),0)</f>
        <v>0</v>
      </c>
      <c r="AN297" s="28" t="n">
        <f aca="false">IF(X297="Y",$AN$2,0)</f>
        <v>0</v>
      </c>
      <c r="AO297" s="29" t="n">
        <f aca="false">IF(W297="Y",IF(N297-M297&gt;$AO$2,1.5%*15/365,1.5%*(N297-M297)/365),0)</f>
        <v>0</v>
      </c>
      <c r="AP297" s="30" t="n">
        <f aca="false">IF(N297&lt;=Z297,VLOOKUP(DATEDIF(M297,N297,"m"),Parameters!$L$2:$M$6,2,1),(DATEDIF(M297,N297,"m")+1)/12)</f>
        <v>1</v>
      </c>
      <c r="AQ297" s="31" t="n">
        <f aca="false">(AK297*(SUM(AE297,AF297,AG297,AI297,AJ297,AL297,AM297,AN297)*H297+AH297)+AO297*H297)*AP297</f>
        <v>13800000</v>
      </c>
    </row>
    <row r="298" customFormat="false" ht="15" hidden="false" customHeight="false" outlineLevel="0" collapsed="false">
      <c r="A298" s="20"/>
      <c r="B298" s="20" t="s">
        <v>111</v>
      </c>
      <c r="C298" s="21" t="s">
        <v>129</v>
      </c>
      <c r="D298" s="21" t="s">
        <v>95</v>
      </c>
      <c r="E298" s="21" t="s">
        <v>122</v>
      </c>
      <c r="F298" s="21" t="s">
        <v>97</v>
      </c>
      <c r="G298" s="22" t="n">
        <v>400000000</v>
      </c>
      <c r="H298" s="22" t="n">
        <v>400000000</v>
      </c>
      <c r="I298" s="22" t="n">
        <v>0</v>
      </c>
      <c r="J298" s="0" t="n">
        <v>2020</v>
      </c>
      <c r="K298" s="23" t="n">
        <v>43831</v>
      </c>
      <c r="L298" s="23" t="n">
        <v>43831</v>
      </c>
      <c r="M298" s="23" t="n">
        <v>43831</v>
      </c>
      <c r="N298" s="23" t="n">
        <v>44196</v>
      </c>
      <c r="O298" s="24" t="s">
        <v>98</v>
      </c>
      <c r="P298" s="24" t="s">
        <v>98</v>
      </c>
      <c r="Q298" s="22" t="s">
        <v>99</v>
      </c>
      <c r="R298" s="24" t="s">
        <v>98</v>
      </c>
      <c r="S298" s="24" t="s">
        <v>106</v>
      </c>
      <c r="T298" s="24" t="s">
        <v>98</v>
      </c>
      <c r="U298" s="24" t="s">
        <v>98</v>
      </c>
      <c r="V298" s="24" t="s">
        <v>98</v>
      </c>
      <c r="W298" s="24" t="s">
        <v>98</v>
      </c>
      <c r="X298" s="24" t="s">
        <v>98</v>
      </c>
      <c r="Y298" s="22" t="n">
        <v>500000</v>
      </c>
      <c r="Z298" s="23" t="n">
        <f aca="false">DATE(YEAR(M298)+1,MONTH(M298),DAY(M298))</f>
        <v>44197</v>
      </c>
      <c r="AA298" s="25" t="n">
        <f aca="false">IF(N298&lt;=Z298, VLOOKUP(DATEDIF(M298,N298,"m"),Parameters!$L$2:$M$6,2,1), 0)</f>
        <v>1</v>
      </c>
      <c r="AB298" s="0" t="n">
        <f aca="false">IF(D298="Trong nước", DATEDIF(DATE(YEAR(K298),MONTH(K298),1),DATE(YEAR(L298),MONTH(L298),1),"m"), DATEDIF(DATE(J298,1,1),DATE(YEAR(L298),MONTH(L298),1),"m"))</f>
        <v>0</v>
      </c>
      <c r="AC298" s="0" t="str">
        <f aca="false">VLOOKUP(AB298,Parameters!$A$2:$B$6,2,1)</f>
        <v>&lt;6</v>
      </c>
      <c r="AD298" s="26" t="n">
        <v>1</v>
      </c>
      <c r="AE298" s="27" t="n">
        <f aca="false">IF(G298&lt;=$AE$2,INDEX('Bieu phi VCX'!$D$8:$H$33,MATCH(C298,'Bieu phi VCX'!$A$8:$A$33,0),MATCH(AC298,'Bieu phi VCX'!$D$7:$H$7,)),INDEX('Bieu phi VCX'!$I$8:$M$33,MATCH(C298,'Bieu phi VCX'!$A$8:$A$33,0),MATCH(AC298,'Bieu phi VCX'!$I$7:$M$7,)))</f>
        <v>0.032</v>
      </c>
      <c r="AF298" s="27" t="n">
        <f aca="false">IF(O298="Y",$AF$2,0)</f>
        <v>0</v>
      </c>
      <c r="AG298" s="27" t="n">
        <f aca="false">IF(P298="Y", INDEX('Bieu phi VCX'!$P$8:$T$31,MATCH(C298,'Bieu phi VCX'!$A$8:$A$33,0),MATCH(AC298,'Bieu phi VCX'!$P$7:$T$7,0)), 0)</f>
        <v>0</v>
      </c>
      <c r="AH298" s="22" t="n">
        <f aca="false">VLOOKUP(Q298,Parameters!$F$2:$G$5,2,0)</f>
        <v>0</v>
      </c>
      <c r="AI298" s="27" t="n">
        <f aca="false">IF(R298="Y", INDEX('Bieu phi VCX'!$V$8:$Z$31,MATCH(C298,'Bieu phi VCX'!$A$8:$A$33,0),MATCH(AC298,'Bieu phi VCX'!$V$7:$Z$7,0)),0)</f>
        <v>0</v>
      </c>
      <c r="AJ298" s="27" t="n">
        <f aca="false">IF(S298="Y",INDEX('Bieu phi VCX'!$AG$8:$AI$31,MATCH(C298,'Bieu phi VCX'!$A$8:$A$33,0),MATCH(VLOOKUP(I298,Parameters!$I$2:$J$4,2),'Bieu phi VCX'!$AG$7:$AI$7,0))-AE298, 0)</f>
        <v>0.018</v>
      </c>
      <c r="AK298" s="0" t="n">
        <f aca="false">IF(T298="Y",$AK$2,1)</f>
        <v>1</v>
      </c>
      <c r="AL298" s="27" t="n">
        <f aca="false">IF(U298="Y", INDEX('Bieu phi VCX'!$AB$8:$AB$33,MATCH(C298,'Bieu phi VCX'!$A$8:$A$33,0),0),0)</f>
        <v>0</v>
      </c>
      <c r="AM298" s="27" t="n">
        <f aca="false">IF(V298="Y",IF(AB298&lt;120,IF(OR(C298='Bieu phi VCX'!$A$24,C298='Bieu phi VCX'!$A$25,C298='Bieu phi VCX'!$A$27),0.2%,IF(OR(AND(OR(E298="SEDAN",E298="HATCHBACK"),G298&gt;$AM$2),AND(OR(E298="SEDAN",E298="HATCHBACK"),F298="GERMANY")),INDEX('Bieu phi VCX'!$AC$8:$AC$33,MATCH(C298,'Bieu phi VCX'!$A$8:$A$33,0),0),INDEX('Bieu phi VCX'!$AD$8:$AD$33,MATCH(C298,'Bieu phi VCX'!$A$8:$A$33,0),0))),"NA"),0)</f>
        <v>0</v>
      </c>
      <c r="AN298" s="28" t="n">
        <f aca="false">IF(X298="Y",$AN$2,0)</f>
        <v>0</v>
      </c>
      <c r="AO298" s="29" t="n">
        <f aca="false">IF(W298="Y",IF(N298-M298&gt;$AO$2,1.5%*15/365,1.5%*(N298-M298)/365),0)</f>
        <v>0</v>
      </c>
      <c r="AP298" s="30" t="n">
        <f aca="false">IF(N298&lt;=Z298,VLOOKUP(DATEDIF(M298,N298,"m"),Parameters!$L$2:$M$6,2,1),(DATEDIF(M298,N298,"m")+1)/12)</f>
        <v>1</v>
      </c>
      <c r="AQ298" s="31" t="n">
        <f aca="false">(AK298*(SUM(AE298,AF298,AG298,AI298,AJ298,AL298,AM298,AN298)*H298+AH298)+AO298*H298)*AP298</f>
        <v>20000000</v>
      </c>
    </row>
    <row r="299" customFormat="false" ht="15" hidden="false" customHeight="false" outlineLevel="0" collapsed="false">
      <c r="A299" s="20"/>
      <c r="B299" s="20" t="s">
        <v>112</v>
      </c>
      <c r="C299" s="21" t="s">
        <v>129</v>
      </c>
      <c r="D299" s="21" t="s">
        <v>95</v>
      </c>
      <c r="E299" s="21" t="s">
        <v>122</v>
      </c>
      <c r="F299" s="21" t="s">
        <v>97</v>
      </c>
      <c r="G299" s="22" t="n">
        <v>400000000</v>
      </c>
      <c r="H299" s="22" t="n">
        <v>400000000</v>
      </c>
      <c r="I299" s="22" t="n">
        <v>0</v>
      </c>
      <c r="J299" s="0" t="n">
        <v>2020</v>
      </c>
      <c r="K299" s="23" t="n">
        <v>43831</v>
      </c>
      <c r="L299" s="23" t="n">
        <v>43831</v>
      </c>
      <c r="M299" s="23" t="n">
        <v>43831</v>
      </c>
      <c r="N299" s="23" t="n">
        <v>44196</v>
      </c>
      <c r="O299" s="24" t="s">
        <v>98</v>
      </c>
      <c r="P299" s="24" t="s">
        <v>98</v>
      </c>
      <c r="Q299" s="22" t="s">
        <v>99</v>
      </c>
      <c r="R299" s="24" t="s">
        <v>98</v>
      </c>
      <c r="S299" s="24" t="s">
        <v>98</v>
      </c>
      <c r="T299" s="24" t="s">
        <v>106</v>
      </c>
      <c r="U299" s="24" t="s">
        <v>98</v>
      </c>
      <c r="V299" s="24" t="s">
        <v>98</v>
      </c>
      <c r="W299" s="24" t="s">
        <v>98</v>
      </c>
      <c r="X299" s="24" t="s">
        <v>98</v>
      </c>
      <c r="Y299" s="22" t="n">
        <v>500000</v>
      </c>
      <c r="Z299" s="23" t="n">
        <f aca="false">DATE(YEAR(M299)+1,MONTH(M299),DAY(M299))</f>
        <v>44197</v>
      </c>
      <c r="AA299" s="25" t="n">
        <f aca="false">IF(N299&lt;=Z299, VLOOKUP(DATEDIF(M299,N299,"m"),Parameters!$L$2:$M$6,2,1), 0)</f>
        <v>1</v>
      </c>
      <c r="AB299" s="0" t="n">
        <f aca="false">IF(D299="Trong nước", DATEDIF(DATE(YEAR(K299),MONTH(K299),1),DATE(YEAR(L299),MONTH(L299),1),"m"), DATEDIF(DATE(J299,1,1),DATE(YEAR(L299),MONTH(L299),1),"m"))</f>
        <v>0</v>
      </c>
      <c r="AC299" s="0" t="str">
        <f aca="false">VLOOKUP(AB299,Parameters!$A$2:$B$6,2,1)</f>
        <v>&lt;6</v>
      </c>
      <c r="AD299" s="26" t="n">
        <v>1</v>
      </c>
      <c r="AE299" s="27" t="n">
        <f aca="false">IF(G299&lt;=$AE$2,INDEX('Bieu phi VCX'!$D$8:$H$33,MATCH(C299,'Bieu phi VCX'!$A$8:$A$33,0),MATCH(AC299,'Bieu phi VCX'!$D$7:$H$7,)),INDEX('Bieu phi VCX'!$I$8:$M$33,MATCH(C299,'Bieu phi VCX'!$A$8:$A$33,0),MATCH(AC299,'Bieu phi VCX'!$I$7:$M$7,)))</f>
        <v>0.032</v>
      </c>
      <c r="AF299" s="27" t="n">
        <f aca="false">IF(O299="Y",$AF$2,0)</f>
        <v>0</v>
      </c>
      <c r="AG299" s="27" t="n">
        <f aca="false">IF(P299="Y", INDEX('Bieu phi VCX'!$P$8:$T$31,MATCH(C299,'Bieu phi VCX'!$A$8:$A$33,0),MATCH(AC299,'Bieu phi VCX'!$P$7:$T$7,0)), 0)</f>
        <v>0</v>
      </c>
      <c r="AH299" s="22" t="n">
        <f aca="false">VLOOKUP(Q299,Parameters!$F$2:$G$5,2,0)</f>
        <v>0</v>
      </c>
      <c r="AI299" s="27" t="n">
        <f aca="false">IF(R299="Y", INDEX('Bieu phi VCX'!$V$8:$Z$31,MATCH(C299,'Bieu phi VCX'!$A$8:$A$33,0),MATCH(AC299,'Bieu phi VCX'!$V$7:$Z$7,0)),0)</f>
        <v>0</v>
      </c>
      <c r="AJ299" s="27" t="n">
        <f aca="false">IF(S299="Y",INDEX('Bieu phi VCX'!$AG$8:$AI$31,MATCH(C299,'Bieu phi VCX'!$A$8:$A$33,0),MATCH(VLOOKUP(I299,Parameters!$I$2:$J$4,2),'Bieu phi VCX'!$AG$7:$AI$7,0))-AE299, 0)</f>
        <v>0</v>
      </c>
      <c r="AK299" s="0" t="n">
        <f aca="false">IF(T299="Y",$AK$2,1)</f>
        <v>1.5</v>
      </c>
      <c r="AL299" s="27" t="n">
        <f aca="false">IF(U299="Y", INDEX('Bieu phi VCX'!$AB$8:$AB$33,MATCH(C299,'Bieu phi VCX'!$A$8:$A$33,0),0),0)</f>
        <v>0</v>
      </c>
      <c r="AM299" s="27" t="n">
        <f aca="false">IF(V299="Y",IF(AB299&lt;120,IF(OR(C299='Bieu phi VCX'!$A$24,C299='Bieu phi VCX'!$A$25,C299='Bieu phi VCX'!$A$27),0.2%,IF(OR(AND(OR(E299="SEDAN",E299="HATCHBACK"),G299&gt;$AM$2),AND(OR(E299="SEDAN",E299="HATCHBACK"),F299="GERMANY")),INDEX('Bieu phi VCX'!$AC$8:$AC$33,MATCH(C299,'Bieu phi VCX'!$A$8:$A$33,0),0),INDEX('Bieu phi VCX'!$AD$8:$AD$33,MATCH(C299,'Bieu phi VCX'!$A$8:$A$33,0),0))),"NA"),0)</f>
        <v>0</v>
      </c>
      <c r="AN299" s="28" t="n">
        <f aca="false">IF(X299="Y",$AN$2,0)</f>
        <v>0</v>
      </c>
      <c r="AO299" s="29" t="n">
        <f aca="false">IF(W299="Y",IF(N299-M299&gt;$AO$2,1.5%*15/365,1.5%*(N299-M299)/365),0)</f>
        <v>0</v>
      </c>
      <c r="AP299" s="30" t="n">
        <f aca="false">IF(N299&lt;=Z299,VLOOKUP(DATEDIF(M299,N299,"m"),Parameters!$L$2:$M$6,2,1),(DATEDIF(M299,N299,"m")+1)/12)</f>
        <v>1</v>
      </c>
      <c r="AQ299" s="31" t="n">
        <f aca="false">(AK299*(SUM(AE299,AF299,AG299,AI299,AJ299,AL299,AM299,AN299)*H299+AH299)+AO299*H299)*AP299</f>
        <v>19200000</v>
      </c>
    </row>
    <row r="300" customFormat="false" ht="15" hidden="false" customHeight="false" outlineLevel="0" collapsed="false">
      <c r="A300" s="20"/>
      <c r="B300" s="20" t="s">
        <v>113</v>
      </c>
      <c r="C300" s="21" t="s">
        <v>129</v>
      </c>
      <c r="D300" s="21" t="s">
        <v>95</v>
      </c>
      <c r="E300" s="21" t="s">
        <v>122</v>
      </c>
      <c r="F300" s="21" t="s">
        <v>97</v>
      </c>
      <c r="G300" s="22" t="n">
        <v>400000000</v>
      </c>
      <c r="H300" s="22" t="n">
        <v>400000000</v>
      </c>
      <c r="I300" s="22" t="n">
        <v>0</v>
      </c>
      <c r="J300" s="0" t="n">
        <v>2020</v>
      </c>
      <c r="K300" s="23" t="n">
        <v>43831</v>
      </c>
      <c r="L300" s="23" t="n">
        <v>43831</v>
      </c>
      <c r="M300" s="23" t="n">
        <v>43831</v>
      </c>
      <c r="N300" s="23" t="n">
        <v>44196</v>
      </c>
      <c r="O300" s="24" t="s">
        <v>98</v>
      </c>
      <c r="P300" s="24" t="s">
        <v>98</v>
      </c>
      <c r="Q300" s="22" t="s">
        <v>99</v>
      </c>
      <c r="R300" s="24" t="s">
        <v>98</v>
      </c>
      <c r="S300" s="24" t="s">
        <v>98</v>
      </c>
      <c r="T300" s="24" t="s">
        <v>98</v>
      </c>
      <c r="U300" s="24" t="s">
        <v>106</v>
      </c>
      <c r="V300" s="24" t="s">
        <v>98</v>
      </c>
      <c r="W300" s="24" t="s">
        <v>98</v>
      </c>
      <c r="X300" s="24" t="s">
        <v>98</v>
      </c>
      <c r="Y300" s="22" t="n">
        <v>500000</v>
      </c>
      <c r="Z300" s="23" t="n">
        <f aca="false">DATE(YEAR(M300)+1,MONTH(M300),DAY(M300))</f>
        <v>44197</v>
      </c>
      <c r="AA300" s="25" t="n">
        <f aca="false">IF(N300&lt;=Z300, VLOOKUP(DATEDIF(M300,N300,"m"),Parameters!$L$2:$M$6,2,1), 0)</f>
        <v>1</v>
      </c>
      <c r="AB300" s="0" t="n">
        <f aca="false">IF(D300="Trong nước", DATEDIF(DATE(YEAR(K300),MONTH(K300),1),DATE(YEAR(L300),MONTH(L300),1),"m"), DATEDIF(DATE(J300,1,1),DATE(YEAR(L300),MONTH(L300),1),"m"))</f>
        <v>0</v>
      </c>
      <c r="AC300" s="0" t="str">
        <f aca="false">VLOOKUP(AB300,Parameters!$A$2:$B$6,2,1)</f>
        <v>&lt;6</v>
      </c>
      <c r="AD300" s="26" t="n">
        <v>1</v>
      </c>
      <c r="AE300" s="27" t="n">
        <f aca="false">IF(G300&lt;=$AE$2,INDEX('Bieu phi VCX'!$D$8:$H$33,MATCH(C300,'Bieu phi VCX'!$A$8:$A$33,0),MATCH(AC300,'Bieu phi VCX'!$D$7:$H$7,)),INDEX('Bieu phi VCX'!$I$8:$M$33,MATCH(C300,'Bieu phi VCX'!$A$8:$A$33,0),MATCH(AC300,'Bieu phi VCX'!$I$7:$M$7,)))</f>
        <v>0.032</v>
      </c>
      <c r="AF300" s="27" t="n">
        <f aca="false">IF(O300="Y",$AF$2,0)</f>
        <v>0</v>
      </c>
      <c r="AG300" s="27" t="n">
        <f aca="false">IF(P300="Y", INDEX('Bieu phi VCX'!$P$8:$T$31,MATCH(C300,'Bieu phi VCX'!$A$8:$A$33,0),MATCH(AC300,'Bieu phi VCX'!$P$7:$T$7,0)), 0)</f>
        <v>0</v>
      </c>
      <c r="AH300" s="22" t="n">
        <f aca="false">VLOOKUP(Q300,Parameters!$F$2:$G$5,2,0)</f>
        <v>0</v>
      </c>
      <c r="AI300" s="27" t="n">
        <f aca="false">IF(R300="Y", INDEX('Bieu phi VCX'!$V$8:$Z$31,MATCH(C300,'Bieu phi VCX'!$A$8:$A$33,0),MATCH(AC300,'Bieu phi VCX'!$V$7:$Z$7,0)),0)</f>
        <v>0</v>
      </c>
      <c r="AJ300" s="27" t="n">
        <f aca="false">IF(S300="Y",INDEX('Bieu phi VCX'!$AG$8:$AI$31,MATCH(C300,'Bieu phi VCX'!$A$8:$A$33,0),MATCH(VLOOKUP(I300,Parameters!$I$2:$J$4,2),'Bieu phi VCX'!$AG$7:$AI$7,0))-AE300, 0)</f>
        <v>0</v>
      </c>
      <c r="AK300" s="0" t="n">
        <f aca="false">IF(T300="Y",$AK$2,1)</f>
        <v>1</v>
      </c>
      <c r="AL300" s="27" t="n">
        <f aca="false">IF(U300="Y", INDEX('Bieu phi VCX'!$AB$8:$AB$33,MATCH(C300,'Bieu phi VCX'!$A$8:$A$33,0),0),0)</f>
        <v>0.0025</v>
      </c>
      <c r="AM300" s="27" t="n">
        <f aca="false">IF(V300="Y",IF(AB300&lt;120,IF(OR(C300='Bieu phi VCX'!$A$24,C300='Bieu phi VCX'!$A$25,C300='Bieu phi VCX'!$A$27),0.2%,IF(OR(AND(OR(E300="SEDAN",E300="HATCHBACK"),G300&gt;$AM$2),AND(OR(E300="SEDAN",E300="HATCHBACK"),F300="GERMANY")),INDEX('Bieu phi VCX'!$AC$8:$AC$33,MATCH(C300,'Bieu phi VCX'!$A$8:$A$33,0),0),INDEX('Bieu phi VCX'!$AD$8:$AD$33,MATCH(C300,'Bieu phi VCX'!$A$8:$A$33,0),0))),"NA"),0)</f>
        <v>0</v>
      </c>
      <c r="AN300" s="28" t="n">
        <f aca="false">IF(X300="Y",$AN$2,0)</f>
        <v>0</v>
      </c>
      <c r="AO300" s="29" t="n">
        <f aca="false">IF(W300="Y",IF(N300-M300&gt;$AO$2,1.5%*15/365,1.5%*(N300-M300)/365),0)</f>
        <v>0</v>
      </c>
      <c r="AP300" s="30" t="n">
        <f aca="false">IF(N300&lt;=Z300,VLOOKUP(DATEDIF(M300,N300,"m"),Parameters!$L$2:$M$6,2,1),(DATEDIF(M300,N300,"m")+1)/12)</f>
        <v>1</v>
      </c>
      <c r="AQ300" s="31" t="n">
        <f aca="false">(AK300*(SUM(AE300,AF300,AG300,AI300,AJ300,AL300,AM300,AN300)*H300+AH300)+AO300*H300)*AP300</f>
        <v>13800000</v>
      </c>
    </row>
    <row r="301" customFormat="false" ht="15" hidden="false" customHeight="false" outlineLevel="0" collapsed="false">
      <c r="A301" s="20"/>
      <c r="B301" s="20" t="s">
        <v>114</v>
      </c>
      <c r="C301" s="21" t="s">
        <v>129</v>
      </c>
      <c r="D301" s="21" t="s">
        <v>95</v>
      </c>
      <c r="E301" s="21" t="s">
        <v>122</v>
      </c>
      <c r="F301" s="21" t="s">
        <v>97</v>
      </c>
      <c r="G301" s="22" t="n">
        <v>400000000</v>
      </c>
      <c r="H301" s="22" t="n">
        <v>400000000</v>
      </c>
      <c r="I301" s="22" t="n">
        <v>0</v>
      </c>
      <c r="J301" s="0" t="n">
        <v>2020</v>
      </c>
      <c r="K301" s="23" t="n">
        <v>43831</v>
      </c>
      <c r="L301" s="23" t="n">
        <v>43831</v>
      </c>
      <c r="M301" s="23" t="n">
        <v>43831</v>
      </c>
      <c r="N301" s="23" t="n">
        <v>44196</v>
      </c>
      <c r="O301" s="24" t="s">
        <v>98</v>
      </c>
      <c r="P301" s="24" t="s">
        <v>98</v>
      </c>
      <c r="Q301" s="22" t="s">
        <v>99</v>
      </c>
      <c r="R301" s="24" t="s">
        <v>98</v>
      </c>
      <c r="S301" s="24" t="s">
        <v>98</v>
      </c>
      <c r="T301" s="24" t="s">
        <v>98</v>
      </c>
      <c r="U301" s="24" t="s">
        <v>98</v>
      </c>
      <c r="V301" s="24" t="s">
        <v>106</v>
      </c>
      <c r="W301" s="24" t="s">
        <v>98</v>
      </c>
      <c r="X301" s="24" t="s">
        <v>98</v>
      </c>
      <c r="Y301" s="22" t="n">
        <v>500000</v>
      </c>
      <c r="Z301" s="23" t="n">
        <f aca="false">DATE(YEAR(M301)+1,MONTH(M301),DAY(M301))</f>
        <v>44197</v>
      </c>
      <c r="AA301" s="25" t="n">
        <f aca="false">IF(N301&lt;=Z301, VLOOKUP(DATEDIF(M301,N301,"m"),Parameters!$L$2:$M$6,2,1), 0)</f>
        <v>1</v>
      </c>
      <c r="AB301" s="0" t="n">
        <f aca="false">IF(D301="Trong nước", DATEDIF(DATE(YEAR(K301),MONTH(K301),1),DATE(YEAR(L301),MONTH(L301),1),"m"), DATEDIF(DATE(J301,1,1),DATE(YEAR(L301),MONTH(L301),1),"m"))</f>
        <v>0</v>
      </c>
      <c r="AC301" s="0" t="str">
        <f aca="false">VLOOKUP(AB301,Parameters!$A$2:$B$6,2,1)</f>
        <v>&lt;6</v>
      </c>
      <c r="AD301" s="26" t="n">
        <v>1</v>
      </c>
      <c r="AE301" s="27" t="n">
        <f aca="false">IF(G301&lt;=$AE$2,INDEX('Bieu phi VCX'!$D$8:$H$33,MATCH(C301,'Bieu phi VCX'!$A$8:$A$33,0),MATCH(AC301,'Bieu phi VCX'!$D$7:$H$7,)),INDEX('Bieu phi VCX'!$I$8:$M$33,MATCH(C301,'Bieu phi VCX'!$A$8:$A$33,0),MATCH(AC301,'Bieu phi VCX'!$I$7:$M$7,)))</f>
        <v>0.032</v>
      </c>
      <c r="AF301" s="27" t="n">
        <f aca="false">IF(O301="Y",$AF$2,0)</f>
        <v>0</v>
      </c>
      <c r="AG301" s="27" t="n">
        <f aca="false">IF(P301="Y", INDEX('Bieu phi VCX'!$P$8:$T$31,MATCH(C301,'Bieu phi VCX'!$A$8:$A$33,0),MATCH(AC301,'Bieu phi VCX'!$P$7:$T$7,0)), 0)</f>
        <v>0</v>
      </c>
      <c r="AH301" s="22" t="n">
        <f aca="false">VLOOKUP(Q301,Parameters!$F$2:$G$5,2,0)</f>
        <v>0</v>
      </c>
      <c r="AI301" s="27" t="n">
        <f aca="false">IF(R301="Y", INDEX('Bieu phi VCX'!$V$8:$Z$31,MATCH(C301,'Bieu phi VCX'!$A$8:$A$33,0),MATCH(AC301,'Bieu phi VCX'!$V$7:$Z$7,0)),0)</f>
        <v>0</v>
      </c>
      <c r="AJ301" s="27" t="n">
        <f aca="false">IF(S301="Y",INDEX('Bieu phi VCX'!$AG$8:$AI$31,MATCH(C301,'Bieu phi VCX'!$A$8:$A$33,0),MATCH(VLOOKUP(I301,Parameters!$I$2:$J$4,2),'Bieu phi VCX'!$AG$7:$AI$7,0))-AE301, 0)</f>
        <v>0</v>
      </c>
      <c r="AK301" s="0" t="n">
        <f aca="false">IF(T301="Y",$AK$2,1)</f>
        <v>1</v>
      </c>
      <c r="AL301" s="27" t="n">
        <f aca="false">IF(U301="Y", INDEX('Bieu phi VCX'!$AB$8:$AB$33,MATCH(C301,'Bieu phi VCX'!$A$8:$A$33,0),0),0)</f>
        <v>0</v>
      </c>
      <c r="AM301" s="27" t="n">
        <f aca="false">IF(V301="Y",IF(AB301&lt;120,IF(OR(C301='Bieu phi VCX'!$A$24,C301='Bieu phi VCX'!$A$25,C301='Bieu phi VCX'!$A$27),0.2%,IF(OR(AND(OR(E301="SEDAN",E301="HATCHBACK"),G301&gt;$AM$2),AND(OR(E301="SEDAN",E301="HATCHBACK"),F301="GERMANY")),INDEX('Bieu phi VCX'!$AC$8:$AC$33,MATCH(C301,'Bieu phi VCX'!$A$8:$A$33,0),0),INDEX('Bieu phi VCX'!$AD$8:$AD$33,MATCH(C301,'Bieu phi VCX'!$A$8:$A$33,0),0))),"NA"),0)</f>
        <v>0.0005</v>
      </c>
      <c r="AN301" s="28" t="n">
        <f aca="false">IF(X301="Y",$AN$2,0)</f>
        <v>0</v>
      </c>
      <c r="AO301" s="29" t="n">
        <f aca="false">IF(W301="Y",IF(N301-M301&gt;$AO$2,1.5%*15/365,1.5%*(N301-M301)/365),0)</f>
        <v>0</v>
      </c>
      <c r="AP301" s="30" t="n">
        <f aca="false">IF(N301&lt;=Z301,VLOOKUP(DATEDIF(M301,N301,"m"),Parameters!$L$2:$M$6,2,1),(DATEDIF(M301,N301,"m")+1)/12)</f>
        <v>1</v>
      </c>
      <c r="AQ301" s="31" t="n">
        <f aca="false">(AK301*(SUM(AE301,AF301,AG301,AI301,AJ301,AL301,AM301,AN301)*H301+AH301)+AO301*H301)*AP301</f>
        <v>13000000</v>
      </c>
    </row>
    <row r="302" customFormat="false" ht="15" hidden="false" customHeight="false" outlineLevel="0" collapsed="false">
      <c r="A302" s="20"/>
      <c r="B302" s="20" t="s">
        <v>115</v>
      </c>
      <c r="C302" s="21" t="s">
        <v>129</v>
      </c>
      <c r="D302" s="21" t="s">
        <v>95</v>
      </c>
      <c r="E302" s="21" t="s">
        <v>122</v>
      </c>
      <c r="F302" s="21" t="s">
        <v>97</v>
      </c>
      <c r="G302" s="22" t="n">
        <v>400000000</v>
      </c>
      <c r="H302" s="22" t="n">
        <v>400000000</v>
      </c>
      <c r="I302" s="22" t="n">
        <v>0</v>
      </c>
      <c r="J302" s="0" t="n">
        <v>2020</v>
      </c>
      <c r="K302" s="23" t="n">
        <v>43831</v>
      </c>
      <c r="L302" s="23" t="n">
        <v>43831</v>
      </c>
      <c r="M302" s="23" t="n">
        <v>43831</v>
      </c>
      <c r="N302" s="23" t="n">
        <v>44196</v>
      </c>
      <c r="O302" s="24" t="s">
        <v>98</v>
      </c>
      <c r="P302" s="24" t="s">
        <v>98</v>
      </c>
      <c r="Q302" s="22" t="s">
        <v>99</v>
      </c>
      <c r="R302" s="24" t="s">
        <v>98</v>
      </c>
      <c r="S302" s="24" t="s">
        <v>98</v>
      </c>
      <c r="T302" s="24" t="s">
        <v>98</v>
      </c>
      <c r="U302" s="24" t="s">
        <v>98</v>
      </c>
      <c r="V302" s="24" t="s">
        <v>98</v>
      </c>
      <c r="W302" s="24" t="s">
        <v>106</v>
      </c>
      <c r="X302" s="24" t="s">
        <v>98</v>
      </c>
      <c r="Y302" s="22" t="n">
        <v>500000</v>
      </c>
      <c r="Z302" s="23" t="n">
        <f aca="false">DATE(YEAR(M302)+1,MONTH(M302),DAY(M302))</f>
        <v>44197</v>
      </c>
      <c r="AA302" s="25" t="n">
        <f aca="false">IF(N302&lt;=Z302, VLOOKUP(DATEDIF(M302,N302,"m"),Parameters!$L$2:$M$6,2,1), 0)</f>
        <v>1</v>
      </c>
      <c r="AB302" s="0" t="n">
        <f aca="false">IF(D302="Trong nước", DATEDIF(DATE(YEAR(K302),MONTH(K302),1),DATE(YEAR(L302),MONTH(L302),1),"m"), DATEDIF(DATE(J302,1,1),DATE(YEAR(L302),MONTH(L302),1),"m"))</f>
        <v>0</v>
      </c>
      <c r="AC302" s="0" t="str">
        <f aca="false">VLOOKUP(AB302,Parameters!$A$2:$B$6,2,1)</f>
        <v>&lt;6</v>
      </c>
      <c r="AD302" s="26" t="n">
        <v>1</v>
      </c>
      <c r="AE302" s="27" t="n">
        <f aca="false">IF(G302&lt;=$AE$2,INDEX('Bieu phi VCX'!$D$8:$H$33,MATCH(C302,'Bieu phi VCX'!$A$8:$A$33,0),MATCH(AC302,'Bieu phi VCX'!$D$7:$H$7,)),INDEX('Bieu phi VCX'!$I$8:$M$33,MATCH(C302,'Bieu phi VCX'!$A$8:$A$33,0),MATCH(AC302,'Bieu phi VCX'!$I$7:$M$7,)))</f>
        <v>0.032</v>
      </c>
      <c r="AF302" s="27" t="n">
        <f aca="false">IF(O302="Y",$AF$2,0)</f>
        <v>0</v>
      </c>
      <c r="AG302" s="27" t="n">
        <f aca="false">IF(P302="Y", INDEX('Bieu phi VCX'!$P$8:$T$31,MATCH(C302,'Bieu phi VCX'!$A$8:$A$33,0),MATCH(AC302,'Bieu phi VCX'!$P$7:$T$7,0)), 0)</f>
        <v>0</v>
      </c>
      <c r="AH302" s="22" t="n">
        <f aca="false">VLOOKUP(Q302,Parameters!$F$2:$G$5,2,0)</f>
        <v>0</v>
      </c>
      <c r="AI302" s="27" t="n">
        <f aca="false">IF(R302="Y", INDEX('Bieu phi VCX'!$V$8:$Z$31,MATCH(C302,'Bieu phi VCX'!$A$8:$A$33,0),MATCH(AC302,'Bieu phi VCX'!$V$7:$Z$7,0)),0)</f>
        <v>0</v>
      </c>
      <c r="AJ302" s="27" t="n">
        <f aca="false">IF(S302="Y",INDEX('Bieu phi VCX'!$AG$8:$AI$31,MATCH(C302,'Bieu phi VCX'!$A$8:$A$33,0),MATCH(VLOOKUP(I302,Parameters!$I$2:$J$4,2),'Bieu phi VCX'!$AG$7:$AI$7,0))-AE302, 0)</f>
        <v>0</v>
      </c>
      <c r="AK302" s="0" t="n">
        <f aca="false">IF(T302="Y",$AK$2,1)</f>
        <v>1</v>
      </c>
      <c r="AL302" s="27" t="n">
        <f aca="false">IF(U302="Y", INDEX('Bieu phi VCX'!$AB$8:$AB$33,MATCH(C302,'Bieu phi VCX'!$A$8:$A$33,0),0),0)</f>
        <v>0</v>
      </c>
      <c r="AM302" s="27" t="n">
        <f aca="false">IF(V302="Y",IF(AB302&lt;120,IF(OR(C302='Bieu phi VCX'!$A$24,C302='Bieu phi VCX'!$A$25,C302='Bieu phi VCX'!$A$27),0.2%,IF(OR(AND(OR(E302="SEDAN",E302="HATCHBACK"),G302&gt;$AM$2),AND(OR(E302="SEDAN",E302="HATCHBACK"),F302="GERMANY")),INDEX('Bieu phi VCX'!$AC$8:$AC$33,MATCH(C302,'Bieu phi VCX'!$A$8:$A$33,0),0),INDEX('Bieu phi VCX'!$AD$8:$AD$33,MATCH(C302,'Bieu phi VCX'!$A$8:$A$33,0),0))),"NA"),0)</f>
        <v>0</v>
      </c>
      <c r="AN302" s="28" t="n">
        <f aca="false">IF(X302="Y",$AN$2,0)</f>
        <v>0</v>
      </c>
      <c r="AO302" s="29" t="n">
        <f aca="false">IF(W302="Y",IF(N302-M302&gt;$AO$2,1.5%*15/365,1.5%*(N302-M302)/365),0)</f>
        <v>0.000616438356164384</v>
      </c>
      <c r="AP302" s="30" t="n">
        <f aca="false">IF(N302&lt;=Z302,VLOOKUP(DATEDIF(M302,N302,"m"),Parameters!$L$2:$M$6,2,1),(DATEDIF(M302,N302,"m")+1)/12)</f>
        <v>1</v>
      </c>
      <c r="AQ302" s="31" t="n">
        <f aca="false">(AK302*(SUM(AE302,AF302,AG302,AI302,AJ302,AL302,AM302,AN302)*H302+AH302)+AO302*H302)*AP302</f>
        <v>13046575.3424658</v>
      </c>
    </row>
    <row r="303" customFormat="false" ht="15" hidden="false" customHeight="false" outlineLevel="0" collapsed="false">
      <c r="A303" s="20"/>
      <c r="B303" s="20" t="s">
        <v>116</v>
      </c>
      <c r="C303" s="21" t="s">
        <v>129</v>
      </c>
      <c r="D303" s="21" t="s">
        <v>95</v>
      </c>
      <c r="E303" s="21" t="s">
        <v>122</v>
      </c>
      <c r="F303" s="21" t="s">
        <v>97</v>
      </c>
      <c r="G303" s="22" t="n">
        <v>400000000</v>
      </c>
      <c r="H303" s="22" t="n">
        <v>400000000</v>
      </c>
      <c r="I303" s="22" t="n">
        <v>0</v>
      </c>
      <c r="J303" s="0" t="n">
        <v>2020</v>
      </c>
      <c r="K303" s="23" t="n">
        <v>43831</v>
      </c>
      <c r="L303" s="23" t="n">
        <v>43831</v>
      </c>
      <c r="M303" s="23" t="n">
        <v>43831</v>
      </c>
      <c r="N303" s="23" t="n">
        <v>44196</v>
      </c>
      <c r="O303" s="24" t="s">
        <v>98</v>
      </c>
      <c r="P303" s="24" t="s">
        <v>98</v>
      </c>
      <c r="Q303" s="22" t="s">
        <v>99</v>
      </c>
      <c r="R303" s="24" t="s">
        <v>98</v>
      </c>
      <c r="S303" s="24" t="s">
        <v>98</v>
      </c>
      <c r="T303" s="24" t="s">
        <v>98</v>
      </c>
      <c r="U303" s="24" t="s">
        <v>98</v>
      </c>
      <c r="V303" s="24" t="s">
        <v>98</v>
      </c>
      <c r="W303" s="24" t="s">
        <v>98</v>
      </c>
      <c r="X303" s="24" t="s">
        <v>106</v>
      </c>
      <c r="Y303" s="22" t="n">
        <v>500000</v>
      </c>
      <c r="Z303" s="23" t="n">
        <f aca="false">DATE(YEAR(M303)+1,MONTH(M303),DAY(M303))</f>
        <v>44197</v>
      </c>
      <c r="AA303" s="25" t="n">
        <f aca="false">IF(N303&lt;=Z303, VLOOKUP(DATEDIF(M303,N303,"m"),Parameters!$L$2:$M$6,2,1), 0)</f>
        <v>1</v>
      </c>
      <c r="AB303" s="0" t="n">
        <f aca="false">IF(D303="Trong nước", DATEDIF(DATE(YEAR(K303),MONTH(K303),1),DATE(YEAR(L303),MONTH(L303),1),"m"), DATEDIF(DATE(J303,1,1),DATE(YEAR(L303),MONTH(L303),1),"m"))</f>
        <v>0</v>
      </c>
      <c r="AC303" s="0" t="str">
        <f aca="false">VLOOKUP(AB303,Parameters!$A$2:$B$6,2,1)</f>
        <v>&lt;6</v>
      </c>
      <c r="AD303" s="26" t="n">
        <v>1</v>
      </c>
      <c r="AE303" s="27" t="n">
        <f aca="false">IF(G303&lt;=$AE$2,INDEX('Bieu phi VCX'!$D$8:$H$33,MATCH(C303,'Bieu phi VCX'!$A$8:$A$33,0),MATCH(AC303,'Bieu phi VCX'!$D$7:$H$7,)),INDEX('Bieu phi VCX'!$I$8:$M$33,MATCH(C303,'Bieu phi VCX'!$A$8:$A$33,0),MATCH(AC303,'Bieu phi VCX'!$I$7:$M$7,)))</f>
        <v>0.032</v>
      </c>
      <c r="AF303" s="27" t="n">
        <f aca="false">IF(O303="Y",$AF$2,0)</f>
        <v>0</v>
      </c>
      <c r="AG303" s="27" t="n">
        <f aca="false">IF(P303="Y", INDEX('Bieu phi VCX'!$P$8:$T$31,MATCH(C303,'Bieu phi VCX'!$A$8:$A$33,0),MATCH(AC303,'Bieu phi VCX'!$P$7:$T$7,0)), 0)</f>
        <v>0</v>
      </c>
      <c r="AH303" s="22" t="n">
        <f aca="false">VLOOKUP(Q303,Parameters!$F$2:$G$5,2,0)</f>
        <v>0</v>
      </c>
      <c r="AI303" s="27" t="n">
        <f aca="false">IF(R303="Y", INDEX('Bieu phi VCX'!$V$8:$Z$31,MATCH(C303,'Bieu phi VCX'!$A$8:$A$33,0),MATCH(AC303,'Bieu phi VCX'!$V$7:$Z$7,0)),0)</f>
        <v>0</v>
      </c>
      <c r="AJ303" s="27" t="n">
        <f aca="false">IF(S303="Y",INDEX('Bieu phi VCX'!$AG$8:$AI$31,MATCH(C303,'Bieu phi VCX'!$A$8:$A$33,0),MATCH(VLOOKUP(I303,Parameters!$I$2:$J$4,2),'Bieu phi VCX'!$AG$7:$AI$7,0))-AE303, 0)</f>
        <v>0</v>
      </c>
      <c r="AK303" s="0" t="n">
        <f aca="false">IF(T303="Y",$AK$2,1)</f>
        <v>1</v>
      </c>
      <c r="AL303" s="27" t="n">
        <f aca="false">IF(U303="Y", INDEX('Bieu phi VCX'!$AB$8:$AB$33,MATCH(C303,'Bieu phi VCX'!$A$8:$A$33,0),0),0)</f>
        <v>0</v>
      </c>
      <c r="AM303" s="27" t="n">
        <f aca="false">IF(V303="Y",IF(AB303&lt;120,IF(OR(C303='Bieu phi VCX'!$A$24,C303='Bieu phi VCX'!$A$25,C303='Bieu phi VCX'!$A$27),0.2%,IF(OR(AND(OR(E303="SEDAN",E303="HATCHBACK"),G303&gt;$AM$2),AND(OR(E303="SEDAN",E303="HATCHBACK"),F303="GERMANY")),INDEX('Bieu phi VCX'!$AC$8:$AC$33,MATCH(C303,'Bieu phi VCX'!$A$8:$A$33,0),0),INDEX('Bieu phi VCX'!$AD$8:$AD$33,MATCH(C303,'Bieu phi VCX'!$A$8:$A$33,0),0))),"NA"),0)</f>
        <v>0</v>
      </c>
      <c r="AN303" s="28" t="n">
        <f aca="false">IF(X303="Y",$AN$2,0)</f>
        <v>0.003</v>
      </c>
      <c r="AO303" s="29" t="n">
        <f aca="false">IF(W303="Y",IF(N303-M303&gt;$AO$2,1.5%*15/365,1.5%*(N303-M303)/365),0)</f>
        <v>0</v>
      </c>
      <c r="AP303" s="30" t="n">
        <f aca="false">IF(N303&lt;=Z303,VLOOKUP(DATEDIF(M303,N303,"m"),Parameters!$L$2:$M$6,2,1),(DATEDIF(M303,N303,"m")+1)/12)</f>
        <v>1</v>
      </c>
      <c r="AQ303" s="31" t="n">
        <f aca="false">(AK303*(SUM(AE303,AF303,AG303,AI303,AJ303,AL303,AM303,AN303)*H303+AH303)+AO303*H303)*AP303</f>
        <v>14000000</v>
      </c>
    </row>
    <row r="304" customFormat="false" ht="15" hidden="false" customHeight="false" outlineLevel="0" collapsed="false">
      <c r="A304" s="20" t="s">
        <v>92</v>
      </c>
      <c r="B304" s="20" t="s">
        <v>93</v>
      </c>
      <c r="C304" s="21" t="s">
        <v>130</v>
      </c>
      <c r="D304" s="21" t="s">
        <v>95</v>
      </c>
      <c r="E304" s="21" t="s">
        <v>131</v>
      </c>
      <c r="F304" s="21" t="s">
        <v>97</v>
      </c>
      <c r="G304" s="22" t="n">
        <v>390000000</v>
      </c>
      <c r="H304" s="22" t="n">
        <v>100000000</v>
      </c>
      <c r="I304" s="22" t="n">
        <v>8</v>
      </c>
      <c r="J304" s="0" t="n">
        <v>2020</v>
      </c>
      <c r="K304" s="23" t="n">
        <v>43831</v>
      </c>
      <c r="L304" s="23" t="n">
        <v>43831</v>
      </c>
      <c r="M304" s="23" t="n">
        <v>43831</v>
      </c>
      <c r="N304" s="23" t="n">
        <v>44196</v>
      </c>
      <c r="O304" s="24" t="s">
        <v>98</v>
      </c>
      <c r="P304" s="24" t="s">
        <v>98</v>
      </c>
      <c r="Q304" s="22" t="s">
        <v>99</v>
      </c>
      <c r="R304" s="24" t="s">
        <v>98</v>
      </c>
      <c r="S304" s="24" t="s">
        <v>98</v>
      </c>
      <c r="T304" s="24" t="s">
        <v>98</v>
      </c>
      <c r="U304" s="24" t="s">
        <v>98</v>
      </c>
      <c r="V304" s="24" t="s">
        <v>98</v>
      </c>
      <c r="W304" s="24" t="s">
        <v>98</v>
      </c>
      <c r="X304" s="24" t="s">
        <v>98</v>
      </c>
      <c r="Y304" s="22" t="n">
        <v>500000</v>
      </c>
      <c r="Z304" s="23" t="n">
        <f aca="false">DATE(YEAR(M304)+1,MONTH(M304),DAY(M304))</f>
        <v>44197</v>
      </c>
      <c r="AA304" s="25" t="n">
        <f aca="false">IF(N304&lt;=Z304, VLOOKUP(DATEDIF(M304,N304,"m"),Parameters!$L$2:$M$6,2,1), 0)</f>
        <v>1</v>
      </c>
      <c r="AB304" s="0" t="n">
        <f aca="false">IF(D304="Trong nước", DATEDIF(DATE(YEAR(K304),MONTH(K304),1),DATE(YEAR(L304),MONTH(L304),1),"m"), DATEDIF(DATE(J304,1,1),DATE(YEAR(L304),MONTH(L304),1),"m"))</f>
        <v>0</v>
      </c>
      <c r="AC304" s="0" t="str">
        <f aca="false">VLOOKUP(AB304,Parameters!$A$2:$B$6,2,1)</f>
        <v>&lt;6</v>
      </c>
      <c r="AD304" s="26" t="n">
        <v>1</v>
      </c>
      <c r="AE304" s="27" t="n">
        <f aca="false">IF(G304&lt;=$AE$2,INDEX('Bieu phi VCX'!$D$8:$H$33,MATCH(C304,'Bieu phi VCX'!$A$8:$A$33,0),MATCH(AC304,'Bieu phi VCX'!$D$7:$H$7,)),INDEX('Bieu phi VCX'!$I$8:$M$33,MATCH(C304,'Bieu phi VCX'!$A$8:$A$33,0),MATCH(AC304,'Bieu phi VCX'!$I$7:$M$7,)))</f>
        <v>0.0175</v>
      </c>
      <c r="AF304" s="27" t="n">
        <f aca="false">IF(O304="Y",$AF$2,0)</f>
        <v>0</v>
      </c>
      <c r="AG304" s="27" t="n">
        <f aca="false">IF(P304="Y", INDEX('Bieu phi VCX'!$P$8:$T$31,MATCH(C304,'Bieu phi VCX'!$A$8:$A$33,0),MATCH(AC304,'Bieu phi VCX'!$P$7:$T$7,0)), 0)</f>
        <v>0</v>
      </c>
      <c r="AH304" s="22" t="n">
        <f aca="false">VLOOKUP(Q304,Parameters!$F$2:$G$5,2,0)</f>
        <v>0</v>
      </c>
      <c r="AI304" s="27" t="n">
        <f aca="false">IF(R304="Y", INDEX('Bieu phi VCX'!$V$8:$Z$31,MATCH(C304,'Bieu phi VCX'!$A$8:$A$33,0),MATCH(AC304,'Bieu phi VCX'!$V$7:$Z$7,0)),0)</f>
        <v>0</v>
      </c>
      <c r="AJ304" s="27" t="n">
        <f aca="false">IF(S304="Y",INDEX('Bieu phi VCX'!$AG$8:$AI$31,MATCH(C304,'Bieu phi VCX'!$A$8:$A$33,0),MATCH(VLOOKUP(I304,Parameters!$I$2:$J$4,2),'Bieu phi VCX'!$AG$7:$AI$7,0))-AE304, 0)</f>
        <v>0</v>
      </c>
      <c r="AK304" s="0" t="n">
        <f aca="false">IF(T304="Y",$AK$2,1)</f>
        <v>1</v>
      </c>
      <c r="AL304" s="27" t="n">
        <f aca="false">IF(U304="Y", INDEX('Bieu phi VCX'!$AB$8:$AB$33,MATCH(C304,'Bieu phi VCX'!$A$8:$A$33,0),0),0)</f>
        <v>0</v>
      </c>
      <c r="AM304" s="27" t="n">
        <f aca="false">IF(V304="Y",IF(AB304&lt;120,IF(OR(C304='Bieu phi VCX'!$A$24,C304='Bieu phi VCX'!$A$25,C304='Bieu phi VCX'!$A$27),0.2%,IF(OR(AND(OR(E304="SEDAN",E304="HATCHBACK"),G304&gt;$AM$2),AND(OR(E304="SEDAN",E304="HATCHBACK"),F304="GERMANY")),INDEX('Bieu phi VCX'!$AC$8:$AC$33,MATCH(C304,'Bieu phi VCX'!$A$8:$A$33,0),0),INDEX('Bieu phi VCX'!$AD$8:$AD$33,MATCH(C304,'Bieu phi VCX'!$A$8:$A$33,0),0))),"NA"),0)</f>
        <v>0</v>
      </c>
      <c r="AN304" s="28" t="n">
        <f aca="false">IF(X304="Y",$AN$2,0)</f>
        <v>0</v>
      </c>
      <c r="AO304" s="29" t="n">
        <f aca="false">IF(W304="Y",IF(N304-M304&gt;$AO$2,1.5%*15/365,1.5%*(N304-M304)/365),0)</f>
        <v>0</v>
      </c>
      <c r="AP304" s="30" t="n">
        <f aca="false">IF(N304&lt;=Z304,VLOOKUP(DATEDIF(M304,N304,"m"),Parameters!$L$2:$M$6,2,1),(DATEDIF(M304,N304,"m")+1)/12)</f>
        <v>1</v>
      </c>
      <c r="AQ304" s="31" t="n">
        <f aca="false">(AK304*(SUM(AE304,AF304,AG304,AI304,AJ304,AL304,AM304,AN304)*H304+AH304)+AO304*H304)*AP304</f>
        <v>1750000</v>
      </c>
      <c r="AR304" s="0" t="s">
        <v>132</v>
      </c>
    </row>
    <row r="305" customFormat="false" ht="15" hidden="false" customHeight="false" outlineLevel="0" collapsed="false">
      <c r="A305" s="20"/>
      <c r="B305" s="20" t="s">
        <v>100</v>
      </c>
      <c r="C305" s="21" t="s">
        <v>130</v>
      </c>
      <c r="D305" s="21" t="s">
        <v>95</v>
      </c>
      <c r="E305" s="21" t="s">
        <v>131</v>
      </c>
      <c r="F305" s="21" t="s">
        <v>97</v>
      </c>
      <c r="G305" s="22" t="n">
        <v>390000000</v>
      </c>
      <c r="H305" s="22" t="n">
        <v>100000000</v>
      </c>
      <c r="I305" s="22" t="n">
        <v>8</v>
      </c>
      <c r="J305" s="0" t="n">
        <v>2017</v>
      </c>
      <c r="K305" s="23" t="n">
        <v>42736</v>
      </c>
      <c r="L305" s="23" t="n">
        <v>43831</v>
      </c>
      <c r="M305" s="23" t="n">
        <v>43831</v>
      </c>
      <c r="N305" s="23" t="n">
        <v>44196</v>
      </c>
      <c r="O305" s="24" t="s">
        <v>98</v>
      </c>
      <c r="P305" s="24" t="s">
        <v>98</v>
      </c>
      <c r="Q305" s="22" t="s">
        <v>99</v>
      </c>
      <c r="R305" s="24" t="s">
        <v>98</v>
      </c>
      <c r="S305" s="24" t="s">
        <v>98</v>
      </c>
      <c r="T305" s="24" t="s">
        <v>98</v>
      </c>
      <c r="U305" s="24" t="s">
        <v>98</v>
      </c>
      <c r="V305" s="24" t="s">
        <v>98</v>
      </c>
      <c r="W305" s="24" t="s">
        <v>98</v>
      </c>
      <c r="X305" s="24" t="s">
        <v>98</v>
      </c>
      <c r="Y305" s="22" t="n">
        <v>500000</v>
      </c>
      <c r="Z305" s="23" t="n">
        <f aca="false">DATE(YEAR(M305)+1,MONTH(M305),DAY(M305))</f>
        <v>44197</v>
      </c>
      <c r="AA305" s="25" t="n">
        <f aca="false">IF(N305&lt;=Z305, VLOOKUP(DATEDIF(M305,N305,"m"),Parameters!$L$2:$M$6,2,1), 0)</f>
        <v>1</v>
      </c>
      <c r="AB305" s="0" t="n">
        <f aca="false">IF(D305="Trong nước", DATEDIF(DATE(YEAR(K305),MONTH(K305),1),DATE(YEAR(L305),MONTH(L305),1),"m"), DATEDIF(DATE(J305,1,1),DATE(YEAR(L305),MONTH(L305),1),"m"))</f>
        <v>36</v>
      </c>
      <c r="AC305" s="0" t="str">
        <f aca="false">VLOOKUP(AB305,Parameters!$A$2:$B$6,2,1)</f>
        <v>36-72</v>
      </c>
      <c r="AD305" s="26" t="n">
        <v>1</v>
      </c>
      <c r="AE305" s="27" t="n">
        <f aca="false">IF(G305&lt;=$AE$2,INDEX('Bieu phi VCX'!$D$8:$H$33,MATCH(C305,'Bieu phi VCX'!$A$8:$A$33,0),MATCH(AC305,'Bieu phi VCX'!$D$7:$H$7,)),INDEX('Bieu phi VCX'!$I$8:$M$33,MATCH(C305,'Bieu phi VCX'!$A$8:$A$33,0),MATCH(AC305,'Bieu phi VCX'!$I$7:$M$7,)))</f>
        <v>0.019</v>
      </c>
      <c r="AF305" s="27" t="n">
        <f aca="false">IF(O305="Y",$AF$2,0)</f>
        <v>0</v>
      </c>
      <c r="AG305" s="27" t="n">
        <f aca="false">IF(P305="Y", INDEX('Bieu phi VCX'!$P$8:$T$31,MATCH(C305,'Bieu phi VCX'!$A$8:$A$33,0),MATCH(AC305,'Bieu phi VCX'!$P$7:$T$7,0)), 0)</f>
        <v>0</v>
      </c>
      <c r="AH305" s="22" t="n">
        <f aca="false">VLOOKUP(Q305,Parameters!$F$2:$G$5,2,0)</f>
        <v>0</v>
      </c>
      <c r="AI305" s="27" t="n">
        <f aca="false">IF(R305="Y", INDEX('Bieu phi VCX'!$V$8:$Z$31,MATCH(C305,'Bieu phi VCX'!$A$8:$A$33,0),MATCH(AC305,'Bieu phi VCX'!$V$7:$Z$7,0)),0)</f>
        <v>0</v>
      </c>
      <c r="AJ305" s="27" t="n">
        <f aca="false">IF(S305="Y",INDEX('Bieu phi VCX'!$AG$8:$AI$31,MATCH(C305,'Bieu phi VCX'!$A$8:$A$33,0),MATCH(VLOOKUP(I305,Parameters!$I$2:$J$4,2),'Bieu phi VCX'!$AG$7:$AI$7,0))-AE305, 0)</f>
        <v>0</v>
      </c>
      <c r="AK305" s="0" t="n">
        <f aca="false">IF(T305="Y",$AK$2,1)</f>
        <v>1</v>
      </c>
      <c r="AL305" s="27" t="n">
        <f aca="false">IF(U305="Y", INDEX('Bieu phi VCX'!$AB$8:$AB$33,MATCH(C305,'Bieu phi VCX'!$A$8:$A$33,0),0),0)</f>
        <v>0</v>
      </c>
      <c r="AM305" s="27" t="n">
        <f aca="false">IF(V305="Y",IF(AB305&lt;120,IF(OR(C305='Bieu phi VCX'!$A$24,C305='Bieu phi VCX'!$A$25,C305='Bieu phi VCX'!$A$27),0.2%,IF(OR(AND(OR(E305="SEDAN",E305="HATCHBACK"),G305&gt;$AM$2),AND(OR(E305="SEDAN",E305="HATCHBACK"),F305="GERMANY")),INDEX('Bieu phi VCX'!$AC$8:$AC$33,MATCH(C305,'Bieu phi VCX'!$A$8:$A$33,0),0),INDEX('Bieu phi VCX'!$AD$8:$AD$33,MATCH(C305,'Bieu phi VCX'!$A$8:$A$33,0),0))),"NA"),0)</f>
        <v>0</v>
      </c>
      <c r="AN305" s="28" t="n">
        <f aca="false">IF(X305="Y",$AN$2,0)</f>
        <v>0</v>
      </c>
      <c r="AO305" s="29" t="n">
        <f aca="false">IF(W305="Y",IF(N305-M305&gt;$AO$2,1.5%*15/365,1.5%*(N305-M305)/365),0)</f>
        <v>0</v>
      </c>
      <c r="AP305" s="30" t="n">
        <f aca="false">IF(N305&lt;=Z305,VLOOKUP(DATEDIF(M305,N305,"m"),Parameters!$L$2:$M$6,2,1),(DATEDIF(M305,N305,"m")+1)/12)</f>
        <v>1</v>
      </c>
      <c r="AQ305" s="31" t="n">
        <f aca="false">(AK305*(SUM(AE305,AF305,AG305,AI305,AJ305,AL305,AM305,AN305)*H305+AH305)+AO305*H305)*AP305</f>
        <v>1900000</v>
      </c>
    </row>
    <row r="306" customFormat="false" ht="15" hidden="false" customHeight="false" outlineLevel="0" collapsed="false">
      <c r="A306" s="20"/>
      <c r="B306" s="20" t="s">
        <v>101</v>
      </c>
      <c r="C306" s="21" t="s">
        <v>130</v>
      </c>
      <c r="D306" s="21" t="s">
        <v>95</v>
      </c>
      <c r="E306" s="21" t="s">
        <v>131</v>
      </c>
      <c r="F306" s="21" t="s">
        <v>97</v>
      </c>
      <c r="G306" s="22" t="n">
        <v>390000000</v>
      </c>
      <c r="H306" s="22" t="n">
        <v>100000000</v>
      </c>
      <c r="I306" s="22" t="n">
        <v>8</v>
      </c>
      <c r="J306" s="0" t="n">
        <v>2014</v>
      </c>
      <c r="K306" s="23" t="n">
        <v>41640</v>
      </c>
      <c r="L306" s="23" t="n">
        <v>43831</v>
      </c>
      <c r="M306" s="23" t="n">
        <v>43831</v>
      </c>
      <c r="N306" s="23" t="n">
        <v>44196</v>
      </c>
      <c r="O306" s="24" t="s">
        <v>98</v>
      </c>
      <c r="P306" s="24" t="s">
        <v>98</v>
      </c>
      <c r="Q306" s="22" t="s">
        <v>99</v>
      </c>
      <c r="R306" s="24" t="s">
        <v>98</v>
      </c>
      <c r="S306" s="24" t="s">
        <v>98</v>
      </c>
      <c r="T306" s="24" t="s">
        <v>98</v>
      </c>
      <c r="U306" s="24" t="s">
        <v>98</v>
      </c>
      <c r="V306" s="24" t="s">
        <v>98</v>
      </c>
      <c r="W306" s="24" t="s">
        <v>98</v>
      </c>
      <c r="X306" s="24" t="s">
        <v>98</v>
      </c>
      <c r="Y306" s="22" t="n">
        <v>500000</v>
      </c>
      <c r="Z306" s="23" t="n">
        <f aca="false">DATE(YEAR(M306)+1,MONTH(M306),DAY(M306))</f>
        <v>44197</v>
      </c>
      <c r="AA306" s="25" t="n">
        <f aca="false">IF(N306&lt;=Z306, VLOOKUP(DATEDIF(M306,N306,"m"),Parameters!$L$2:$M$6,2,1), 0)</f>
        <v>1</v>
      </c>
      <c r="AB306" s="0" t="n">
        <f aca="false">IF(D306="Trong nước", DATEDIF(DATE(YEAR(K306),MONTH(K306),1),DATE(YEAR(L306),MONTH(L306),1),"m"), DATEDIF(DATE(J306,1,1),DATE(YEAR(L306),MONTH(L306),1),"m"))</f>
        <v>72</v>
      </c>
      <c r="AC306" s="0" t="str">
        <f aca="false">VLOOKUP(AB306,Parameters!$A$2:$B$6,2,1)</f>
        <v>72-120</v>
      </c>
      <c r="AD306" s="26" t="n">
        <v>1</v>
      </c>
      <c r="AE306" s="27" t="n">
        <f aca="false">IF(G306&lt;=$AE$2,INDEX('Bieu phi VCX'!$D$8:$H$33,MATCH(C306,'Bieu phi VCX'!$A$8:$A$33,0),MATCH(AC306,'Bieu phi VCX'!$D$7:$H$7,)),INDEX('Bieu phi VCX'!$I$8:$M$33,MATCH(C306,'Bieu phi VCX'!$A$8:$A$33,0),MATCH(AC306,'Bieu phi VCX'!$I$7:$M$7,)))</f>
        <v>0.022</v>
      </c>
      <c r="AF306" s="27" t="n">
        <f aca="false">IF(O306="Y",$AF$2,0)</f>
        <v>0</v>
      </c>
      <c r="AG306" s="27" t="n">
        <f aca="false">IF(P306="Y", INDEX('Bieu phi VCX'!$P$8:$T$31,MATCH(C306,'Bieu phi VCX'!$A$8:$A$33,0),MATCH(AC306,'Bieu phi VCX'!$P$7:$T$7,0)), 0)</f>
        <v>0</v>
      </c>
      <c r="AH306" s="22" t="n">
        <f aca="false">VLOOKUP(Q306,Parameters!$F$2:$G$5,2,0)</f>
        <v>0</v>
      </c>
      <c r="AI306" s="27" t="n">
        <f aca="false">IF(R306="Y", INDEX('Bieu phi VCX'!$V$8:$Z$31,MATCH(C306,'Bieu phi VCX'!$A$8:$A$33,0),MATCH(AC306,'Bieu phi VCX'!$V$7:$Z$7,0)),0)</f>
        <v>0</v>
      </c>
      <c r="AJ306" s="27" t="n">
        <f aca="false">IF(S306="Y",INDEX('Bieu phi VCX'!$AG$8:$AI$31,MATCH(C306,'Bieu phi VCX'!$A$8:$A$33,0),MATCH(VLOOKUP(I306,Parameters!$I$2:$J$4,2),'Bieu phi VCX'!$AG$7:$AI$7,0))-AE306, 0)</f>
        <v>0</v>
      </c>
      <c r="AK306" s="0" t="n">
        <f aca="false">IF(T306="Y",$AK$2,1)</f>
        <v>1</v>
      </c>
      <c r="AL306" s="27" t="n">
        <f aca="false">IF(U306="Y", INDEX('Bieu phi VCX'!$AB$8:$AB$33,MATCH(C306,'Bieu phi VCX'!$A$8:$A$33,0),0),0)</f>
        <v>0</v>
      </c>
      <c r="AM306" s="27" t="n">
        <f aca="false">IF(V306="Y",IF(AB306&lt;120,IF(OR(C306='Bieu phi VCX'!$A$24,C306='Bieu phi VCX'!$A$25,C306='Bieu phi VCX'!$A$27),0.2%,IF(OR(AND(OR(E306="SEDAN",E306="HATCHBACK"),G306&gt;$AM$2),AND(OR(E306="SEDAN",E306="HATCHBACK"),F306="GERMANY")),INDEX('Bieu phi VCX'!$AC$8:$AC$33,MATCH(C306,'Bieu phi VCX'!$A$8:$A$33,0),0),INDEX('Bieu phi VCX'!$AD$8:$AD$33,MATCH(C306,'Bieu phi VCX'!$A$8:$A$33,0),0))),"NA"),0)</f>
        <v>0</v>
      </c>
      <c r="AN306" s="28" t="n">
        <f aca="false">IF(X306="Y",$AN$2,0)</f>
        <v>0</v>
      </c>
      <c r="AO306" s="29" t="n">
        <f aca="false">IF(W306="Y",IF(N306-M306&gt;$AO$2,1.5%*15/365,1.5%*(N306-M306)/365),0)</f>
        <v>0</v>
      </c>
      <c r="AP306" s="30" t="n">
        <f aca="false">IF(N306&lt;=Z306,VLOOKUP(DATEDIF(M306,N306,"m"),Parameters!$L$2:$M$6,2,1),(DATEDIF(M306,N306,"m")+1)/12)</f>
        <v>1</v>
      </c>
      <c r="AQ306" s="31" t="n">
        <f aca="false">(AK306*(SUM(AE306,AF306,AG306,AI306,AJ306,AL306,AM306,AN306)*H306+AH306)+AO306*H306)*AP306</f>
        <v>2200000</v>
      </c>
    </row>
    <row r="307" customFormat="false" ht="15" hidden="false" customHeight="false" outlineLevel="0" collapsed="false">
      <c r="A307" s="20"/>
      <c r="B307" s="20" t="s">
        <v>102</v>
      </c>
      <c r="C307" s="21" t="s">
        <v>130</v>
      </c>
      <c r="D307" s="21" t="s">
        <v>95</v>
      </c>
      <c r="E307" s="21" t="s">
        <v>131</v>
      </c>
      <c r="F307" s="21" t="s">
        <v>97</v>
      </c>
      <c r="G307" s="22" t="n">
        <v>390000000</v>
      </c>
      <c r="H307" s="22" t="n">
        <v>100000000</v>
      </c>
      <c r="I307" s="22" t="n">
        <v>8</v>
      </c>
      <c r="J307" s="0" t="n">
        <v>2010</v>
      </c>
      <c r="K307" s="23" t="n">
        <v>40179</v>
      </c>
      <c r="L307" s="23" t="n">
        <v>43831</v>
      </c>
      <c r="M307" s="23" t="n">
        <v>43831</v>
      </c>
      <c r="N307" s="23" t="n">
        <v>44196</v>
      </c>
      <c r="O307" s="24" t="s">
        <v>98</v>
      </c>
      <c r="P307" s="24" t="s">
        <v>98</v>
      </c>
      <c r="Q307" s="22" t="s">
        <v>99</v>
      </c>
      <c r="R307" s="24" t="s">
        <v>98</v>
      </c>
      <c r="S307" s="24" t="s">
        <v>98</v>
      </c>
      <c r="T307" s="24" t="s">
        <v>98</v>
      </c>
      <c r="U307" s="24" t="s">
        <v>98</v>
      </c>
      <c r="V307" s="24" t="s">
        <v>98</v>
      </c>
      <c r="W307" s="24" t="s">
        <v>98</v>
      </c>
      <c r="X307" s="24" t="s">
        <v>98</v>
      </c>
      <c r="Y307" s="22" t="n">
        <v>500000</v>
      </c>
      <c r="Z307" s="23" t="n">
        <f aca="false">DATE(YEAR(M307)+1,MONTH(M307),DAY(M307))</f>
        <v>44197</v>
      </c>
      <c r="AA307" s="25" t="n">
        <f aca="false">IF(N307&lt;=Z307, VLOOKUP(DATEDIF(M307,N307,"m"),Parameters!$L$2:$M$6,2,1), 0)</f>
        <v>1</v>
      </c>
      <c r="AB307" s="0" t="n">
        <f aca="false">IF(D307="Trong nước", DATEDIF(DATE(YEAR(K307),MONTH(K307),1),DATE(YEAR(L307),MONTH(L307),1),"m"), DATEDIF(DATE(J307,1,1),DATE(YEAR(L307),MONTH(L307),1),"m"))</f>
        <v>120</v>
      </c>
      <c r="AC307" s="0" t="str">
        <f aca="false">VLOOKUP(AB307,Parameters!$A$2:$B$6,2,1)</f>
        <v>&gt;=120</v>
      </c>
      <c r="AD307" s="26" t="n">
        <v>1</v>
      </c>
      <c r="AE307" s="27" t="n">
        <f aca="false">IF(G307&lt;=$AE$2,INDEX('Bieu phi VCX'!$D$8:$H$33,MATCH(C307,'Bieu phi VCX'!$A$8:$A$33,0),MATCH(AC307,'Bieu phi VCX'!$D$7:$H$7,)),INDEX('Bieu phi VCX'!$I$8:$M$33,MATCH(C307,'Bieu phi VCX'!$A$8:$A$33,0),MATCH(AC307,'Bieu phi VCX'!$I$7:$M$7,)))</f>
        <v>0.025</v>
      </c>
      <c r="AF307" s="27" t="n">
        <f aca="false">IF(O307="Y",$AF$2,0)</f>
        <v>0</v>
      </c>
      <c r="AG307" s="27" t="n">
        <f aca="false">IF(P307="Y", INDEX('Bieu phi VCX'!$P$8:$T$31,MATCH(C307,'Bieu phi VCX'!$A$8:$A$33,0),MATCH(AC307,'Bieu phi VCX'!$P$7:$T$7,0)), 0)</f>
        <v>0</v>
      </c>
      <c r="AH307" s="22" t="n">
        <f aca="false">VLOOKUP(Q307,Parameters!$F$2:$G$5,2,0)</f>
        <v>0</v>
      </c>
      <c r="AI307" s="27" t="n">
        <f aca="false">IF(R307="Y", INDEX('Bieu phi VCX'!$V$8:$Z$31,MATCH(C307,'Bieu phi VCX'!$A$8:$A$33,0),MATCH(AC307,'Bieu phi VCX'!$V$7:$Z$7,0)),0)</f>
        <v>0</v>
      </c>
      <c r="AJ307" s="27" t="n">
        <f aca="false">IF(S307="Y",INDEX('Bieu phi VCX'!$AG$8:$AI$31,MATCH(C307,'Bieu phi VCX'!$A$8:$A$33,0),MATCH(VLOOKUP(I307,Parameters!$I$2:$J$4,2),'Bieu phi VCX'!$AG$7:$AI$7,0))-AE307, 0)</f>
        <v>0</v>
      </c>
      <c r="AK307" s="0" t="n">
        <f aca="false">IF(T307="Y",$AK$2,1)</f>
        <v>1</v>
      </c>
      <c r="AL307" s="27" t="n">
        <f aca="false">IF(U307="Y", INDEX('Bieu phi VCX'!$AB$8:$AB$33,MATCH(C307,'Bieu phi VCX'!$A$8:$A$33,0),0),0)</f>
        <v>0</v>
      </c>
      <c r="AM307" s="27" t="n">
        <f aca="false">IF(V307="Y",IF(AB307&lt;120,IF(OR(C307='Bieu phi VCX'!$A$24,C307='Bieu phi VCX'!$A$25,C307='Bieu phi VCX'!$A$27),0.2%,IF(OR(AND(OR(E307="SEDAN",E307="HATCHBACK"),G307&gt;$AM$2),AND(OR(E307="SEDAN",E307="HATCHBACK"),F307="GERMANY")),INDEX('Bieu phi VCX'!$AC$8:$AC$33,MATCH(C307,'Bieu phi VCX'!$A$8:$A$33,0),0),INDEX('Bieu phi VCX'!$AD$8:$AD$33,MATCH(C307,'Bieu phi VCX'!$A$8:$A$33,0),0))),"NA"),0)</f>
        <v>0</v>
      </c>
      <c r="AN307" s="28" t="n">
        <f aca="false">IF(X307="Y",$AN$2,0)</f>
        <v>0</v>
      </c>
      <c r="AO307" s="29" t="n">
        <f aca="false">IF(W307="Y",IF(N307-M307&gt;$AO$2,1.5%*15/365,1.5%*(N307-M307)/365),0)</f>
        <v>0</v>
      </c>
      <c r="AP307" s="30" t="n">
        <f aca="false">IF(N307&lt;=Z307,VLOOKUP(DATEDIF(M307,N307,"m"),Parameters!$L$2:$M$6,2,1),(DATEDIF(M307,N307,"m")+1)/12)</f>
        <v>1</v>
      </c>
      <c r="AQ307" s="31" t="n">
        <f aca="false">(AK307*(SUM(AE307,AF307,AG307,AI307,AJ307,AL307,AM307,AN307)*H307+AH307)+AO307*H307)*AP307</f>
        <v>2500000</v>
      </c>
    </row>
    <row r="308" customFormat="false" ht="15" hidden="false" customHeight="false" outlineLevel="0" collapsed="false">
      <c r="A308" s="20" t="s">
        <v>103</v>
      </c>
      <c r="B308" s="20" t="s">
        <v>93</v>
      </c>
      <c r="C308" s="21" t="s">
        <v>130</v>
      </c>
      <c r="D308" s="21" t="s">
        <v>95</v>
      </c>
      <c r="E308" s="21" t="s">
        <v>131</v>
      </c>
      <c r="F308" s="21" t="s">
        <v>97</v>
      </c>
      <c r="G308" s="22" t="n">
        <v>400000000</v>
      </c>
      <c r="H308" s="22" t="n">
        <v>400000000</v>
      </c>
      <c r="I308" s="22" t="n">
        <v>8</v>
      </c>
      <c r="J308" s="0" t="n">
        <v>2020</v>
      </c>
      <c r="K308" s="23" t="n">
        <v>43831</v>
      </c>
      <c r="L308" s="23" t="n">
        <v>43831</v>
      </c>
      <c r="M308" s="23" t="n">
        <v>43831</v>
      </c>
      <c r="N308" s="23" t="n">
        <v>44196</v>
      </c>
      <c r="O308" s="24" t="s">
        <v>98</v>
      </c>
      <c r="P308" s="24" t="s">
        <v>98</v>
      </c>
      <c r="Q308" s="22" t="s">
        <v>99</v>
      </c>
      <c r="R308" s="24" t="s">
        <v>98</v>
      </c>
      <c r="S308" s="24" t="s">
        <v>98</v>
      </c>
      <c r="T308" s="24" t="s">
        <v>98</v>
      </c>
      <c r="U308" s="24" t="s">
        <v>98</v>
      </c>
      <c r="V308" s="24" t="s">
        <v>98</v>
      </c>
      <c r="W308" s="24" t="s">
        <v>98</v>
      </c>
      <c r="X308" s="24" t="s">
        <v>98</v>
      </c>
      <c r="Y308" s="22" t="n">
        <v>500000</v>
      </c>
      <c r="Z308" s="23" t="n">
        <f aca="false">DATE(YEAR(M308)+1,MONTH(M308),DAY(M308))</f>
        <v>44197</v>
      </c>
      <c r="AA308" s="25" t="n">
        <f aca="false">IF(N308&lt;=Z308, VLOOKUP(DATEDIF(M308,N308,"m"),Parameters!$L$2:$M$6,2,1), 0)</f>
        <v>1</v>
      </c>
      <c r="AB308" s="0" t="n">
        <f aca="false">IF(D308="Trong nước", DATEDIF(DATE(YEAR(K308),MONTH(K308),1),DATE(YEAR(L308),MONTH(L308),1),"m"), DATEDIF(DATE(J308,1,1),DATE(YEAR(L308),MONTH(L308),1),"m"))</f>
        <v>0</v>
      </c>
      <c r="AC308" s="0" t="str">
        <f aca="false">VLOOKUP(AB308,Parameters!$A$2:$B$6,2,1)</f>
        <v>&lt;6</v>
      </c>
      <c r="AD308" s="26" t="n">
        <v>1</v>
      </c>
      <c r="AE308" s="27" t="n">
        <f aca="false">IF(G308&lt;=$AE$2,INDEX('Bieu phi VCX'!$D$8:$H$33,MATCH(C308,'Bieu phi VCX'!$A$8:$A$33,0),MATCH(AC308,'Bieu phi VCX'!$D$7:$H$7,)),INDEX('Bieu phi VCX'!$I$8:$M$33,MATCH(C308,'Bieu phi VCX'!$A$8:$A$33,0),MATCH(AC308,'Bieu phi VCX'!$I$7:$M$7,)))</f>
        <v>0.0175</v>
      </c>
      <c r="AF308" s="27" t="n">
        <f aca="false">IF(O308="Y",$AF$2,0)</f>
        <v>0</v>
      </c>
      <c r="AG308" s="27" t="n">
        <f aca="false">IF(P308="Y", INDEX('Bieu phi VCX'!$P$8:$T$31,MATCH(C308,'Bieu phi VCX'!$A$8:$A$33,0),MATCH(AC308,'Bieu phi VCX'!$P$7:$T$7,0)), 0)</f>
        <v>0</v>
      </c>
      <c r="AH308" s="22" t="n">
        <f aca="false">VLOOKUP(Q308,Parameters!$F$2:$G$5,2,0)</f>
        <v>0</v>
      </c>
      <c r="AI308" s="27" t="n">
        <f aca="false">IF(R308="Y", INDEX('Bieu phi VCX'!$V$8:$Z$31,MATCH(C308,'Bieu phi VCX'!$A$8:$A$33,0),MATCH(AC308,'Bieu phi VCX'!$V$7:$Z$7,0)),0)</f>
        <v>0</v>
      </c>
      <c r="AJ308" s="27" t="n">
        <f aca="false">IF(S308="Y",INDEX('Bieu phi VCX'!$AG$8:$AI$31,MATCH(C308,'Bieu phi VCX'!$A$8:$A$33,0),MATCH(VLOOKUP(I308,Parameters!$I$2:$J$4,2),'Bieu phi VCX'!$AG$7:$AI$7,0))-AE308, 0)</f>
        <v>0</v>
      </c>
      <c r="AK308" s="0" t="n">
        <f aca="false">IF(T308="Y",$AK$2,1)</f>
        <v>1</v>
      </c>
      <c r="AL308" s="27" t="n">
        <f aca="false">IF(U308="Y", INDEX('Bieu phi VCX'!$AB$8:$AB$33,MATCH(C308,'Bieu phi VCX'!$A$8:$A$33,0),0),0)</f>
        <v>0</v>
      </c>
      <c r="AM308" s="27" t="n">
        <f aca="false">IF(V308="Y",IF(AB308&lt;120,IF(OR(C308='Bieu phi VCX'!$A$24,C308='Bieu phi VCX'!$A$25,C308='Bieu phi VCX'!$A$27),0.2%,IF(OR(AND(OR(E308="SEDAN",E308="HATCHBACK"),G308&gt;$AM$2),AND(OR(E308="SEDAN",E308="HATCHBACK"),F308="GERMANY")),INDEX('Bieu phi VCX'!$AC$8:$AC$33,MATCH(C308,'Bieu phi VCX'!$A$8:$A$33,0),0),INDEX('Bieu phi VCX'!$AD$8:$AD$33,MATCH(C308,'Bieu phi VCX'!$A$8:$A$33,0),0))),"NA"),0)</f>
        <v>0</v>
      </c>
      <c r="AN308" s="28" t="n">
        <f aca="false">IF(X308="Y",$AN$2,0)</f>
        <v>0</v>
      </c>
      <c r="AO308" s="29" t="n">
        <f aca="false">IF(W308="Y",IF(N308-M308&gt;$AO$2,1.5%*15/365,1.5%*(N308-M308)/365),0)</f>
        <v>0</v>
      </c>
      <c r="AP308" s="30" t="n">
        <f aca="false">IF(N308&lt;=Z308,VLOOKUP(DATEDIF(M308,N308,"m"),Parameters!$L$2:$M$6,2,1),(DATEDIF(M308,N308,"m")+1)/12)</f>
        <v>1</v>
      </c>
      <c r="AQ308" s="31" t="n">
        <f aca="false">(AK308*(SUM(AE308,AF308,AG308,AI308,AJ308,AL308,AM308,AN308)*H308+AH308)+AO308*H308)*AP308</f>
        <v>7000000</v>
      </c>
    </row>
    <row r="309" customFormat="false" ht="15" hidden="false" customHeight="false" outlineLevel="0" collapsed="false">
      <c r="A309" s="20"/>
      <c r="B309" s="20" t="s">
        <v>100</v>
      </c>
      <c r="C309" s="21" t="s">
        <v>130</v>
      </c>
      <c r="D309" s="21" t="s">
        <v>95</v>
      </c>
      <c r="E309" s="21" t="s">
        <v>131</v>
      </c>
      <c r="F309" s="21" t="s">
        <v>97</v>
      </c>
      <c r="G309" s="22" t="n">
        <v>400000000</v>
      </c>
      <c r="H309" s="22" t="n">
        <v>400000000</v>
      </c>
      <c r="I309" s="22" t="n">
        <v>8</v>
      </c>
      <c r="J309" s="0" t="n">
        <v>2017</v>
      </c>
      <c r="K309" s="23" t="n">
        <v>42736</v>
      </c>
      <c r="L309" s="23" t="n">
        <v>43831</v>
      </c>
      <c r="M309" s="23" t="n">
        <v>43831</v>
      </c>
      <c r="N309" s="23" t="n">
        <v>44196</v>
      </c>
      <c r="O309" s="24" t="s">
        <v>98</v>
      </c>
      <c r="P309" s="24" t="s">
        <v>98</v>
      </c>
      <c r="Q309" s="22" t="s">
        <v>99</v>
      </c>
      <c r="R309" s="24" t="s">
        <v>98</v>
      </c>
      <c r="S309" s="24" t="s">
        <v>98</v>
      </c>
      <c r="T309" s="24" t="s">
        <v>98</v>
      </c>
      <c r="U309" s="24" t="s">
        <v>98</v>
      </c>
      <c r="V309" s="24" t="s">
        <v>98</v>
      </c>
      <c r="W309" s="24" t="s">
        <v>98</v>
      </c>
      <c r="X309" s="24" t="s">
        <v>98</v>
      </c>
      <c r="Y309" s="22" t="n">
        <v>500000</v>
      </c>
      <c r="Z309" s="23" t="n">
        <f aca="false">DATE(YEAR(M309)+1,MONTH(M309),DAY(M309))</f>
        <v>44197</v>
      </c>
      <c r="AA309" s="25" t="n">
        <f aca="false">IF(N309&lt;=Z309, VLOOKUP(DATEDIF(M309,N309,"m"),Parameters!$L$2:$M$6,2,1), 0)</f>
        <v>1</v>
      </c>
      <c r="AB309" s="0" t="n">
        <f aca="false">IF(D309="Trong nước", DATEDIF(DATE(YEAR(K309),MONTH(K309),1),DATE(YEAR(L309),MONTH(L309),1),"m"), DATEDIF(DATE(J309,1,1),DATE(YEAR(L309),MONTH(L309),1),"m"))</f>
        <v>36</v>
      </c>
      <c r="AC309" s="0" t="str">
        <f aca="false">VLOOKUP(AB309,Parameters!$A$2:$B$6,2,1)</f>
        <v>36-72</v>
      </c>
      <c r="AD309" s="26" t="n">
        <v>1</v>
      </c>
      <c r="AE309" s="27" t="n">
        <f aca="false">IF(G309&lt;=$AE$2,INDEX('Bieu phi VCX'!$D$8:$H$33,MATCH(C309,'Bieu phi VCX'!$A$8:$A$33,0),MATCH(AC309,'Bieu phi VCX'!$D$7:$H$7,)),INDEX('Bieu phi VCX'!$I$8:$M$33,MATCH(C309,'Bieu phi VCX'!$A$8:$A$33,0),MATCH(AC309,'Bieu phi VCX'!$I$7:$M$7,)))</f>
        <v>0.019</v>
      </c>
      <c r="AF309" s="27" t="n">
        <f aca="false">IF(O309="Y",$AF$2,0)</f>
        <v>0</v>
      </c>
      <c r="AG309" s="27" t="n">
        <f aca="false">IF(P309="Y", INDEX('Bieu phi VCX'!$P$8:$T$31,MATCH(C309,'Bieu phi VCX'!$A$8:$A$33,0),MATCH(AC309,'Bieu phi VCX'!$P$7:$T$7,0)), 0)</f>
        <v>0</v>
      </c>
      <c r="AH309" s="22" t="n">
        <f aca="false">VLOOKUP(Q309,Parameters!$F$2:$G$5,2,0)</f>
        <v>0</v>
      </c>
      <c r="AI309" s="27" t="n">
        <f aca="false">IF(R309="Y", INDEX('Bieu phi VCX'!$V$8:$Z$31,MATCH(C309,'Bieu phi VCX'!$A$8:$A$33,0),MATCH(AC309,'Bieu phi VCX'!$V$7:$Z$7,0)),0)</f>
        <v>0</v>
      </c>
      <c r="AJ309" s="27" t="n">
        <f aca="false">IF(S309="Y",INDEX('Bieu phi VCX'!$AG$8:$AI$31,MATCH(C309,'Bieu phi VCX'!$A$8:$A$33,0),MATCH(VLOOKUP(I309,Parameters!$I$2:$J$4,2),'Bieu phi VCX'!$AG$7:$AI$7,0))-AE309, 0)</f>
        <v>0</v>
      </c>
      <c r="AK309" s="0" t="n">
        <f aca="false">IF(T309="Y",$AK$2,1)</f>
        <v>1</v>
      </c>
      <c r="AL309" s="27" t="n">
        <f aca="false">IF(U309="Y", INDEX('Bieu phi VCX'!$AB$8:$AB$33,MATCH(C309,'Bieu phi VCX'!$A$8:$A$33,0),0),0)</f>
        <v>0</v>
      </c>
      <c r="AM309" s="27" t="n">
        <f aca="false">IF(V309="Y",IF(AB309&lt;120,IF(OR(C309='Bieu phi VCX'!$A$24,C309='Bieu phi VCX'!$A$25,C309='Bieu phi VCX'!$A$27),0.2%,IF(OR(AND(OR(E309="SEDAN",E309="HATCHBACK"),G309&gt;$AM$2),AND(OR(E309="SEDAN",E309="HATCHBACK"),F309="GERMANY")),INDEX('Bieu phi VCX'!$AC$8:$AC$33,MATCH(C309,'Bieu phi VCX'!$A$8:$A$33,0),0),INDEX('Bieu phi VCX'!$AD$8:$AD$33,MATCH(C309,'Bieu phi VCX'!$A$8:$A$33,0),0))),"NA"),0)</f>
        <v>0</v>
      </c>
      <c r="AN309" s="28" t="n">
        <f aca="false">IF(X309="Y",$AN$2,0)</f>
        <v>0</v>
      </c>
      <c r="AO309" s="29" t="n">
        <f aca="false">IF(W309="Y",IF(N309-M309&gt;$AO$2,1.5%*15/365,1.5%*(N309-M309)/365),0)</f>
        <v>0</v>
      </c>
      <c r="AP309" s="30" t="n">
        <f aca="false">IF(N309&lt;=Z309,VLOOKUP(DATEDIF(M309,N309,"m"),Parameters!$L$2:$M$6,2,1),(DATEDIF(M309,N309,"m")+1)/12)</f>
        <v>1</v>
      </c>
      <c r="AQ309" s="31" t="n">
        <f aca="false">(AK309*(SUM(AE309,AF309,AG309,AI309,AJ309,AL309,AM309,AN309)*H309+AH309)+AO309*H309)*AP309</f>
        <v>7600000</v>
      </c>
    </row>
    <row r="310" customFormat="false" ht="15" hidden="false" customHeight="false" outlineLevel="0" collapsed="false">
      <c r="A310" s="20"/>
      <c r="B310" s="20" t="s">
        <v>101</v>
      </c>
      <c r="C310" s="21" t="s">
        <v>130</v>
      </c>
      <c r="D310" s="21" t="s">
        <v>95</v>
      </c>
      <c r="E310" s="21" t="s">
        <v>131</v>
      </c>
      <c r="F310" s="21" t="s">
        <v>97</v>
      </c>
      <c r="G310" s="22" t="n">
        <v>400000000</v>
      </c>
      <c r="H310" s="22" t="n">
        <v>400000000</v>
      </c>
      <c r="I310" s="22" t="n">
        <v>8</v>
      </c>
      <c r="J310" s="0" t="n">
        <v>2014</v>
      </c>
      <c r="K310" s="23" t="n">
        <v>41640</v>
      </c>
      <c r="L310" s="23" t="n">
        <v>43831</v>
      </c>
      <c r="M310" s="23" t="n">
        <v>43831</v>
      </c>
      <c r="N310" s="23" t="n">
        <v>44196</v>
      </c>
      <c r="O310" s="24" t="s">
        <v>98</v>
      </c>
      <c r="P310" s="24" t="s">
        <v>98</v>
      </c>
      <c r="Q310" s="22" t="s">
        <v>99</v>
      </c>
      <c r="R310" s="24" t="s">
        <v>98</v>
      </c>
      <c r="S310" s="24" t="s">
        <v>98</v>
      </c>
      <c r="T310" s="24" t="s">
        <v>98</v>
      </c>
      <c r="U310" s="24" t="s">
        <v>98</v>
      </c>
      <c r="V310" s="24" t="s">
        <v>98</v>
      </c>
      <c r="W310" s="24" t="s">
        <v>98</v>
      </c>
      <c r="X310" s="24" t="s">
        <v>98</v>
      </c>
      <c r="Y310" s="22" t="n">
        <v>500000</v>
      </c>
      <c r="Z310" s="23" t="n">
        <f aca="false">DATE(YEAR(M310)+1,MONTH(M310),DAY(M310))</f>
        <v>44197</v>
      </c>
      <c r="AA310" s="25" t="n">
        <f aca="false">IF(N310&lt;=Z310, VLOOKUP(DATEDIF(M310,N310,"m"),Parameters!$L$2:$M$6,2,1), 0)</f>
        <v>1</v>
      </c>
      <c r="AB310" s="0" t="n">
        <f aca="false">IF(D310="Trong nước", DATEDIF(DATE(YEAR(K310),MONTH(K310),1),DATE(YEAR(L310),MONTH(L310),1),"m"), DATEDIF(DATE(J310,1,1),DATE(YEAR(L310),MONTH(L310),1),"m"))</f>
        <v>72</v>
      </c>
      <c r="AC310" s="0" t="str">
        <f aca="false">VLOOKUP(AB310,Parameters!$A$2:$B$6,2,1)</f>
        <v>72-120</v>
      </c>
      <c r="AD310" s="26" t="n">
        <v>1</v>
      </c>
      <c r="AE310" s="27" t="n">
        <f aca="false">IF(G310&lt;=$AE$2,INDEX('Bieu phi VCX'!$D$8:$H$33,MATCH(C310,'Bieu phi VCX'!$A$8:$A$33,0),MATCH(AC310,'Bieu phi VCX'!$D$7:$H$7,)),INDEX('Bieu phi VCX'!$I$8:$M$33,MATCH(C310,'Bieu phi VCX'!$A$8:$A$33,0),MATCH(AC310,'Bieu phi VCX'!$I$7:$M$7,)))</f>
        <v>0.022</v>
      </c>
      <c r="AF310" s="27" t="n">
        <f aca="false">IF(O310="Y",$AF$2,0)</f>
        <v>0</v>
      </c>
      <c r="AG310" s="27" t="n">
        <f aca="false">IF(P310="Y", INDEX('Bieu phi VCX'!$P$8:$T$31,MATCH(C310,'Bieu phi VCX'!$A$8:$A$33,0),MATCH(AC310,'Bieu phi VCX'!$P$7:$T$7,0)), 0)</f>
        <v>0</v>
      </c>
      <c r="AH310" s="22" t="n">
        <f aca="false">VLOOKUP(Q310,Parameters!$F$2:$G$5,2,0)</f>
        <v>0</v>
      </c>
      <c r="AI310" s="27" t="n">
        <f aca="false">IF(R310="Y", INDEX('Bieu phi VCX'!$V$8:$Z$31,MATCH(C310,'Bieu phi VCX'!$A$8:$A$33,0),MATCH(AC310,'Bieu phi VCX'!$V$7:$Z$7,0)),0)</f>
        <v>0</v>
      </c>
      <c r="AJ310" s="27" t="n">
        <f aca="false">IF(S310="Y",INDEX('Bieu phi VCX'!$AG$8:$AI$31,MATCH(C310,'Bieu phi VCX'!$A$8:$A$33,0),MATCH(VLOOKUP(I310,Parameters!$I$2:$J$4,2),'Bieu phi VCX'!$AG$7:$AI$7,0))-AE310, 0)</f>
        <v>0</v>
      </c>
      <c r="AK310" s="0" t="n">
        <f aca="false">IF(T310="Y",$AK$2,1)</f>
        <v>1</v>
      </c>
      <c r="AL310" s="27" t="n">
        <f aca="false">IF(U310="Y", INDEX('Bieu phi VCX'!$AB$8:$AB$33,MATCH(C310,'Bieu phi VCX'!$A$8:$A$33,0),0),0)</f>
        <v>0</v>
      </c>
      <c r="AM310" s="27" t="n">
        <f aca="false">IF(V310="Y",IF(AB310&lt;120,IF(OR(C310='Bieu phi VCX'!$A$24,C310='Bieu phi VCX'!$A$25,C310='Bieu phi VCX'!$A$27),0.2%,IF(OR(AND(OR(E310="SEDAN",E310="HATCHBACK"),G310&gt;$AM$2),AND(OR(E310="SEDAN",E310="HATCHBACK"),F310="GERMANY")),INDEX('Bieu phi VCX'!$AC$8:$AC$33,MATCH(C310,'Bieu phi VCX'!$A$8:$A$33,0),0),INDEX('Bieu phi VCX'!$AD$8:$AD$33,MATCH(C310,'Bieu phi VCX'!$A$8:$A$33,0),0))),"NA"),0)</f>
        <v>0</v>
      </c>
      <c r="AN310" s="28" t="n">
        <f aca="false">IF(X310="Y",$AN$2,0)</f>
        <v>0</v>
      </c>
      <c r="AO310" s="29" t="n">
        <f aca="false">IF(W310="Y",IF(N310-M310&gt;$AO$2,1.5%*15/365,1.5%*(N310-M310)/365),0)</f>
        <v>0</v>
      </c>
      <c r="AP310" s="30" t="n">
        <f aca="false">IF(N310&lt;=Z310,VLOOKUP(DATEDIF(M310,N310,"m"),Parameters!$L$2:$M$6,2,1),(DATEDIF(M310,N310,"m")+1)/12)</f>
        <v>1</v>
      </c>
      <c r="AQ310" s="31" t="n">
        <f aca="false">(AK310*(SUM(AE310,AF310,AG310,AI310,AJ310,AL310,AM310,AN310)*H310+AH310)+AO310*H310)*AP310</f>
        <v>8800000</v>
      </c>
    </row>
    <row r="311" customFormat="false" ht="15" hidden="false" customHeight="false" outlineLevel="0" collapsed="false">
      <c r="A311" s="20"/>
      <c r="B311" s="20" t="s">
        <v>102</v>
      </c>
      <c r="C311" s="21" t="s">
        <v>130</v>
      </c>
      <c r="D311" s="21" t="s">
        <v>95</v>
      </c>
      <c r="E311" s="21" t="s">
        <v>131</v>
      </c>
      <c r="F311" s="21" t="s">
        <v>97</v>
      </c>
      <c r="G311" s="22" t="n">
        <v>400000000</v>
      </c>
      <c r="H311" s="22" t="n">
        <v>400000000</v>
      </c>
      <c r="I311" s="22" t="n">
        <v>8</v>
      </c>
      <c r="J311" s="0" t="n">
        <v>2010</v>
      </c>
      <c r="K311" s="23" t="n">
        <v>40179</v>
      </c>
      <c r="L311" s="23" t="n">
        <v>43831</v>
      </c>
      <c r="M311" s="23" t="n">
        <v>43831</v>
      </c>
      <c r="N311" s="23" t="n">
        <v>44196</v>
      </c>
      <c r="O311" s="24" t="s">
        <v>98</v>
      </c>
      <c r="P311" s="24" t="s">
        <v>98</v>
      </c>
      <c r="Q311" s="22" t="s">
        <v>99</v>
      </c>
      <c r="R311" s="24" t="s">
        <v>98</v>
      </c>
      <c r="S311" s="24" t="s">
        <v>98</v>
      </c>
      <c r="T311" s="24" t="s">
        <v>98</v>
      </c>
      <c r="U311" s="24" t="s">
        <v>98</v>
      </c>
      <c r="V311" s="24" t="s">
        <v>98</v>
      </c>
      <c r="W311" s="24" t="s">
        <v>98</v>
      </c>
      <c r="X311" s="24" t="s">
        <v>98</v>
      </c>
      <c r="Y311" s="22" t="n">
        <v>500000</v>
      </c>
      <c r="Z311" s="23" t="n">
        <f aca="false">DATE(YEAR(M311)+1,MONTH(M311),DAY(M311))</f>
        <v>44197</v>
      </c>
      <c r="AA311" s="25" t="n">
        <f aca="false">IF(N311&lt;=Z311, VLOOKUP(DATEDIF(M311,N311,"m"),Parameters!$L$2:$M$6,2,1), 0)</f>
        <v>1</v>
      </c>
      <c r="AB311" s="0" t="n">
        <f aca="false">IF(D311="Trong nước", DATEDIF(DATE(YEAR(K311),MONTH(K311),1),DATE(YEAR(L311),MONTH(L311),1),"m"), DATEDIF(DATE(J311,1,1),DATE(YEAR(L311),MONTH(L311),1),"m"))</f>
        <v>120</v>
      </c>
      <c r="AC311" s="0" t="str">
        <f aca="false">VLOOKUP(AB311,Parameters!$A$2:$B$6,2,1)</f>
        <v>&gt;=120</v>
      </c>
      <c r="AD311" s="26" t="n">
        <v>1</v>
      </c>
      <c r="AE311" s="27" t="n">
        <f aca="false">IF(G311&lt;=$AE$2,INDEX('Bieu phi VCX'!$D$8:$H$33,MATCH(C311,'Bieu phi VCX'!$A$8:$A$33,0),MATCH(AC311,'Bieu phi VCX'!$D$7:$H$7,)),INDEX('Bieu phi VCX'!$I$8:$M$33,MATCH(C311,'Bieu phi VCX'!$A$8:$A$33,0),MATCH(AC311,'Bieu phi VCX'!$I$7:$M$7,)))</f>
        <v>0.025</v>
      </c>
      <c r="AF311" s="27" t="n">
        <f aca="false">IF(O311="Y",$AF$2,0)</f>
        <v>0</v>
      </c>
      <c r="AG311" s="27" t="n">
        <f aca="false">IF(P311="Y", INDEX('Bieu phi VCX'!$P$8:$T$31,MATCH(C311,'Bieu phi VCX'!$A$8:$A$33,0),MATCH(AC311,'Bieu phi VCX'!$P$7:$T$7,0)), 0)</f>
        <v>0</v>
      </c>
      <c r="AH311" s="22" t="n">
        <f aca="false">VLOOKUP(Q311,Parameters!$F$2:$G$5,2,0)</f>
        <v>0</v>
      </c>
      <c r="AI311" s="27" t="n">
        <f aca="false">IF(R311="Y", INDEX('Bieu phi VCX'!$V$8:$Z$31,MATCH(C311,'Bieu phi VCX'!$A$8:$A$33,0),MATCH(AC311,'Bieu phi VCX'!$V$7:$Z$7,0)),0)</f>
        <v>0</v>
      </c>
      <c r="AJ311" s="27" t="n">
        <f aca="false">IF(S311="Y",INDEX('Bieu phi VCX'!$AG$8:$AI$31,MATCH(C311,'Bieu phi VCX'!$A$8:$A$33,0),MATCH(VLOOKUP(I311,Parameters!$I$2:$J$4,2),'Bieu phi VCX'!$AG$7:$AI$7,0))-AE311, 0)</f>
        <v>0</v>
      </c>
      <c r="AK311" s="0" t="n">
        <f aca="false">IF(T311="Y",$AK$2,1)</f>
        <v>1</v>
      </c>
      <c r="AL311" s="27" t="n">
        <f aca="false">IF(U311="Y", INDEX('Bieu phi VCX'!$AB$8:$AB$33,MATCH(C311,'Bieu phi VCX'!$A$8:$A$33,0),0),0)</f>
        <v>0</v>
      </c>
      <c r="AM311" s="27" t="n">
        <f aca="false">IF(V311="Y",IF(AB311&lt;120,IF(OR(C311='Bieu phi VCX'!$A$24,C311='Bieu phi VCX'!$A$25,C311='Bieu phi VCX'!$A$27),0.2%,IF(OR(AND(OR(E311="SEDAN",E311="HATCHBACK"),G311&gt;$AM$2),AND(OR(E311="SEDAN",E311="HATCHBACK"),F311="GERMANY")),INDEX('Bieu phi VCX'!$AC$8:$AC$33,MATCH(C311,'Bieu phi VCX'!$A$8:$A$33,0),0),INDEX('Bieu phi VCX'!$AD$8:$AD$33,MATCH(C311,'Bieu phi VCX'!$A$8:$A$33,0),0))),"NA"),0)</f>
        <v>0</v>
      </c>
      <c r="AN311" s="28" t="n">
        <f aca="false">IF(X311="Y",$AN$2,0)</f>
        <v>0</v>
      </c>
      <c r="AO311" s="29" t="n">
        <f aca="false">IF(W311="Y",IF(N311-M311&gt;$AO$2,1.5%*15/365,1.5%*(N311-M311)/365),0)</f>
        <v>0</v>
      </c>
      <c r="AP311" s="30" t="n">
        <f aca="false">IF(N311&lt;=Z311,VLOOKUP(DATEDIF(M311,N311,"m"),Parameters!$L$2:$M$6,2,1),(DATEDIF(M311,N311,"m")+1)/12)</f>
        <v>1</v>
      </c>
      <c r="AQ311" s="31" t="n">
        <f aca="false">(AK311*(SUM(AE311,AF311,AG311,AI311,AJ311,AL311,AM311,AN311)*H311+AH311)+AO311*H311)*AP311</f>
        <v>10000000</v>
      </c>
    </row>
    <row r="312" customFormat="false" ht="15" hidden="false" customHeight="false" outlineLevel="0" collapsed="false">
      <c r="A312" s="20" t="s">
        <v>104</v>
      </c>
      <c r="B312" s="20" t="s">
        <v>105</v>
      </c>
      <c r="C312" s="21" t="s">
        <v>130</v>
      </c>
      <c r="D312" s="21" t="s">
        <v>95</v>
      </c>
      <c r="E312" s="21" t="s">
        <v>131</v>
      </c>
      <c r="F312" s="21" t="s">
        <v>97</v>
      </c>
      <c r="G312" s="22" t="n">
        <v>390000000</v>
      </c>
      <c r="H312" s="22" t="n">
        <v>100000000</v>
      </c>
      <c r="I312" s="22" t="n">
        <v>8</v>
      </c>
      <c r="J312" s="0" t="n">
        <v>2020</v>
      </c>
      <c r="K312" s="23" t="n">
        <v>43831</v>
      </c>
      <c r="L312" s="23" t="n">
        <v>43831</v>
      </c>
      <c r="M312" s="23" t="n">
        <v>43831</v>
      </c>
      <c r="N312" s="23" t="n">
        <v>44196</v>
      </c>
      <c r="O312" s="24" t="s">
        <v>106</v>
      </c>
      <c r="P312" s="24" t="s">
        <v>106</v>
      </c>
      <c r="Q312" s="22" t="n">
        <v>9000000</v>
      </c>
      <c r="R312" s="24" t="s">
        <v>106</v>
      </c>
      <c r="S312" s="24" t="s">
        <v>106</v>
      </c>
      <c r="T312" s="24" t="s">
        <v>106</v>
      </c>
      <c r="U312" s="24" t="s">
        <v>106</v>
      </c>
      <c r="V312" s="24" t="s">
        <v>106</v>
      </c>
      <c r="W312" s="24" t="s">
        <v>106</v>
      </c>
      <c r="X312" s="24" t="s">
        <v>106</v>
      </c>
      <c r="Y312" s="22" t="n">
        <v>500000</v>
      </c>
      <c r="Z312" s="23" t="n">
        <f aca="false">DATE(YEAR(M312)+1,MONTH(M312),DAY(M312))</f>
        <v>44197</v>
      </c>
      <c r="AA312" s="25" t="n">
        <f aca="false">IF(N312&lt;=Z312, VLOOKUP(DATEDIF(M312,N312,"m"),Parameters!$L$2:$M$6,2,1), 0)</f>
        <v>1</v>
      </c>
      <c r="AB312" s="0" t="n">
        <f aca="false">IF(D312="Trong nước", DATEDIF(DATE(YEAR(K312),MONTH(K312),1),DATE(YEAR(L312),MONTH(L312),1),"m"), DATEDIF(DATE(J312,1,1),DATE(YEAR(L312),MONTH(L312),1),"m"))</f>
        <v>0</v>
      </c>
      <c r="AC312" s="0" t="str">
        <f aca="false">VLOOKUP(AB312,Parameters!$A$2:$B$6,2,1)</f>
        <v>&lt;6</v>
      </c>
      <c r="AD312" s="26" t="n">
        <v>1</v>
      </c>
      <c r="AE312" s="27" t="n">
        <f aca="false">IF(G312&lt;=$AE$2,INDEX('Bieu phi VCX'!$D$8:$H$33,MATCH(C312,'Bieu phi VCX'!$A$8:$A$33,0),MATCH(AC312,'Bieu phi VCX'!$D$7:$H$7,)),INDEX('Bieu phi VCX'!$I$8:$M$33,MATCH(C312,'Bieu phi VCX'!$A$8:$A$33,0),MATCH(AC312,'Bieu phi VCX'!$I$7:$M$7,)))</f>
        <v>0.0175</v>
      </c>
      <c r="AF312" s="27" t="n">
        <f aca="false">IF(O312="Y",$AF$2,0)</f>
        <v>0.0005</v>
      </c>
      <c r="AG312" s="27" t="n">
        <f aca="false">IF(P312="Y", INDEX('Bieu phi VCX'!$P$8:$T$31,MATCH(C312,'Bieu phi VCX'!$A$8:$A$33,0),MATCH(AC312,'Bieu phi VCX'!$P$7:$T$7,0)), 0)</f>
        <v>0</v>
      </c>
      <c r="AH312" s="22" t="n">
        <f aca="false">VLOOKUP(Q312,Parameters!$F$2:$G$5,2,0)</f>
        <v>1400000</v>
      </c>
      <c r="AI312" s="27" t="n">
        <f aca="false">IF(R312="Y", INDEX('Bieu phi VCX'!$V$8:$Z$31,MATCH(C312,'Bieu phi VCX'!$A$8:$A$33,0),MATCH(AC312,'Bieu phi VCX'!$V$7:$Z$7,0)),0)</f>
        <v>0.0015</v>
      </c>
      <c r="AJ312" s="27" t="n">
        <f aca="false">IF(S312="Y",INDEX('Bieu phi VCX'!$AG$8:$AI$31,MATCH(C312,'Bieu phi VCX'!$A$8:$A$33,0),MATCH(VLOOKUP(I312,Parameters!$I$2:$J$4,2),'Bieu phi VCX'!$AG$7:$AI$7,0))-AE312, 0)</f>
        <v>0.0225</v>
      </c>
      <c r="AK312" s="0" t="n">
        <f aca="false">IF(T312="Y",$AK$2,1)</f>
        <v>1.5</v>
      </c>
      <c r="AL312" s="27" t="n">
        <f aca="false">IF(U312="Y", INDEX('Bieu phi VCX'!$AB$8:$AB$33,MATCH(C312,'Bieu phi VCX'!$A$8:$A$33,0),0),0)</f>
        <v>0.0015</v>
      </c>
      <c r="AM312" s="27" t="n">
        <f aca="false">IF(V312="Y",IF(AB312&lt;120,IF(OR(C312='Bieu phi VCX'!$A$24,C312='Bieu phi VCX'!$A$25,C312='Bieu phi VCX'!$A$27),0.2%,IF(OR(AND(OR(E312="SEDAN",E312="HATCHBACK"),G312&gt;$AM$2),AND(OR(E312="SEDAN",E312="HATCHBACK"),F312="GERMANY")),INDEX('Bieu phi VCX'!$AC$8:$AC$33,MATCH(C312,'Bieu phi VCX'!$A$8:$A$33,0),0),INDEX('Bieu phi VCX'!$AD$8:$AD$33,MATCH(C312,'Bieu phi VCX'!$A$8:$A$33,0),0))),"NA"),0)</f>
        <v>0.0005</v>
      </c>
      <c r="AN312" s="28" t="n">
        <f aca="false">IF(X312="Y",$AN$2,0)</f>
        <v>0.003</v>
      </c>
      <c r="AO312" s="29" t="n">
        <f aca="false">IF(W312="Y",IF(N312-M312&gt;$AO$2,1.5%*15/365,1.5%*(N312-M312)/365),0)</f>
        <v>0.000616438356164384</v>
      </c>
      <c r="AP312" s="30" t="n">
        <f aca="false">IF(N312&lt;=Z312,VLOOKUP(DATEDIF(M312,N312,"m"),Parameters!$L$2:$M$6,2,1),(DATEDIF(M312,N312,"m")+1)/12)</f>
        <v>1</v>
      </c>
      <c r="AQ312" s="31" t="n">
        <f aca="false">(AK312*(SUM(AE312,AF312,AG312,AI312,AJ312,AL312,AM312,AN312)*H312+AH312)+AO312*H312)*AP312</f>
        <v>9211643.83561644</v>
      </c>
      <c r="AR312" s="32"/>
      <c r="AS312" s="33"/>
      <c r="AT312" s="32"/>
      <c r="AU312" s="32"/>
    </row>
    <row r="313" customFormat="false" ht="15" hidden="false" customHeight="false" outlineLevel="0" collapsed="false">
      <c r="A313" s="20"/>
      <c r="B313" s="20" t="s">
        <v>107</v>
      </c>
      <c r="C313" s="21" t="s">
        <v>130</v>
      </c>
      <c r="D313" s="21" t="s">
        <v>95</v>
      </c>
      <c r="E313" s="21" t="s">
        <v>131</v>
      </c>
      <c r="F313" s="21" t="s">
        <v>97</v>
      </c>
      <c r="G313" s="22" t="n">
        <v>390000000</v>
      </c>
      <c r="H313" s="22" t="n">
        <v>100000000</v>
      </c>
      <c r="I313" s="22" t="n">
        <v>8</v>
      </c>
      <c r="J313" s="0" t="n">
        <v>2020</v>
      </c>
      <c r="K313" s="23" t="n">
        <v>43831</v>
      </c>
      <c r="L313" s="23" t="n">
        <v>43831</v>
      </c>
      <c r="M313" s="23" t="n">
        <v>43831</v>
      </c>
      <c r="N313" s="23" t="n">
        <v>44196</v>
      </c>
      <c r="O313" s="24" t="s">
        <v>106</v>
      </c>
      <c r="P313" s="24" t="s">
        <v>98</v>
      </c>
      <c r="Q313" s="22" t="s">
        <v>99</v>
      </c>
      <c r="R313" s="24" t="s">
        <v>98</v>
      </c>
      <c r="S313" s="24" t="s">
        <v>98</v>
      </c>
      <c r="T313" s="24" t="s">
        <v>98</v>
      </c>
      <c r="U313" s="24" t="s">
        <v>98</v>
      </c>
      <c r="V313" s="24" t="s">
        <v>98</v>
      </c>
      <c r="W313" s="24" t="s">
        <v>98</v>
      </c>
      <c r="X313" s="24" t="s">
        <v>98</v>
      </c>
      <c r="Y313" s="22" t="n">
        <v>500000</v>
      </c>
      <c r="Z313" s="23" t="n">
        <f aca="false">DATE(YEAR(M313)+1,MONTH(M313),DAY(M313))</f>
        <v>44197</v>
      </c>
      <c r="AA313" s="25" t="n">
        <f aca="false">IF(N313&lt;=Z313, VLOOKUP(DATEDIF(M313,N313,"m"),Parameters!$L$2:$M$6,2,1), 0)</f>
        <v>1</v>
      </c>
      <c r="AB313" s="0" t="n">
        <f aca="false">IF(D313="Trong nước", DATEDIF(DATE(YEAR(K313),MONTH(K313),1),DATE(YEAR(L313),MONTH(L313),1),"m"), DATEDIF(DATE(J313,1,1),DATE(YEAR(L313),MONTH(L313),1),"m"))</f>
        <v>0</v>
      </c>
      <c r="AC313" s="0" t="str">
        <f aca="false">VLOOKUP(AB313,Parameters!$A$2:$B$6,2,1)</f>
        <v>&lt;6</v>
      </c>
      <c r="AD313" s="26" t="n">
        <v>1</v>
      </c>
      <c r="AE313" s="27" t="n">
        <f aca="false">IF(G313&lt;=$AE$2,INDEX('Bieu phi VCX'!$D$8:$H$33,MATCH(C313,'Bieu phi VCX'!$A$8:$A$33,0),MATCH(AC313,'Bieu phi VCX'!$D$7:$H$7,)),INDEX('Bieu phi VCX'!$I$8:$M$33,MATCH(C313,'Bieu phi VCX'!$A$8:$A$33,0),MATCH(AC313,'Bieu phi VCX'!$I$7:$M$7,)))</f>
        <v>0.0175</v>
      </c>
      <c r="AF313" s="27" t="n">
        <f aca="false">IF(O313="Y",$AF$2,0)</f>
        <v>0.0005</v>
      </c>
      <c r="AG313" s="27" t="n">
        <f aca="false">IF(P313="Y", INDEX('Bieu phi VCX'!$P$8:$T$31,MATCH(C313,'Bieu phi VCX'!$A$8:$A$33,0),MATCH(AC313,'Bieu phi VCX'!$P$7:$T$7,0)), 0)</f>
        <v>0</v>
      </c>
      <c r="AH313" s="22" t="n">
        <f aca="false">VLOOKUP(Q313,Parameters!$F$2:$G$5,2,0)</f>
        <v>0</v>
      </c>
      <c r="AI313" s="27" t="n">
        <f aca="false">IF(R313="Y", INDEX('Bieu phi VCX'!$V$8:$Z$31,MATCH(C313,'Bieu phi VCX'!$A$8:$A$33,0),MATCH(AC313,'Bieu phi VCX'!$V$7:$Z$7,0)),0)</f>
        <v>0</v>
      </c>
      <c r="AJ313" s="27" t="n">
        <f aca="false">IF(S313="Y",INDEX('Bieu phi VCX'!$AG$8:$AI$31,MATCH(C313,'Bieu phi VCX'!$A$8:$A$33,0),MATCH(VLOOKUP(I313,Parameters!$I$2:$J$4,2),'Bieu phi VCX'!$AG$7:$AI$7,0))-AE313, 0)</f>
        <v>0</v>
      </c>
      <c r="AK313" s="0" t="n">
        <f aca="false">IF(T313="Y",$AK$2,1)</f>
        <v>1</v>
      </c>
      <c r="AL313" s="27" t="n">
        <f aca="false">IF(U313="Y", INDEX('Bieu phi VCX'!$AB$8:$AB$33,MATCH(C313,'Bieu phi VCX'!$A$8:$A$33,0),0),0)</f>
        <v>0</v>
      </c>
      <c r="AM313" s="27" t="n">
        <f aca="false">IF(V313="Y",IF(AB313&lt;120,IF(OR(C313='Bieu phi VCX'!$A$24,C313='Bieu phi VCX'!$A$25,C313='Bieu phi VCX'!$A$27),0.2%,IF(OR(AND(OR(E313="SEDAN",E313="HATCHBACK"),G313&gt;$AM$2),AND(OR(E313="SEDAN",E313="HATCHBACK"),F313="GERMANY")),INDEX('Bieu phi VCX'!$AC$8:$AC$33,MATCH(C313,'Bieu phi VCX'!$A$8:$A$33,0),0),INDEX('Bieu phi VCX'!$AD$8:$AD$33,MATCH(C313,'Bieu phi VCX'!$A$8:$A$33,0),0))),"NA"),0)</f>
        <v>0</v>
      </c>
      <c r="AN313" s="28" t="n">
        <f aca="false">IF(X313="Y",$AN$2,0)</f>
        <v>0</v>
      </c>
      <c r="AO313" s="29" t="n">
        <f aca="false">IF(W313="Y",IF(N313-M313&gt;$AO$2,1.5%*15/365,1.5%*(N313-M313)/365),0)</f>
        <v>0</v>
      </c>
      <c r="AP313" s="30" t="n">
        <f aca="false">IF(N313&lt;=Z313,VLOOKUP(DATEDIF(M313,N313,"m"),Parameters!$L$2:$M$6,2,1),(DATEDIF(M313,N313,"m")+1)/12)</f>
        <v>1</v>
      </c>
      <c r="AQ313" s="31" t="n">
        <f aca="false">(AK313*(SUM(AE313,AF313,AG313,AI313,AJ313,AL313,AM313,AN313)*H313+AH313)+AO313*H313)*AP313</f>
        <v>1800000</v>
      </c>
      <c r="AR313" s="34"/>
      <c r="AS313" s="33"/>
      <c r="AT313" s="32"/>
      <c r="AU313" s="32"/>
    </row>
    <row r="314" customFormat="false" ht="15" hidden="false" customHeight="false" outlineLevel="0" collapsed="false">
      <c r="A314" s="20"/>
      <c r="B314" s="20" t="s">
        <v>108</v>
      </c>
      <c r="C314" s="21" t="s">
        <v>130</v>
      </c>
      <c r="D314" s="21" t="s">
        <v>95</v>
      </c>
      <c r="E314" s="21" t="s">
        <v>131</v>
      </c>
      <c r="F314" s="21" t="s">
        <v>97</v>
      </c>
      <c r="G314" s="22" t="n">
        <v>390000000</v>
      </c>
      <c r="H314" s="22" t="n">
        <v>100000000</v>
      </c>
      <c r="I314" s="22" t="n">
        <v>8</v>
      </c>
      <c r="J314" s="0" t="n">
        <v>2020</v>
      </c>
      <c r="K314" s="23" t="n">
        <v>43831</v>
      </c>
      <c r="L314" s="23" t="n">
        <v>43831</v>
      </c>
      <c r="M314" s="23" t="n">
        <v>43831</v>
      </c>
      <c r="N314" s="23" t="n">
        <v>44196</v>
      </c>
      <c r="O314" s="24" t="s">
        <v>98</v>
      </c>
      <c r="P314" s="24" t="s">
        <v>106</v>
      </c>
      <c r="Q314" s="22" t="s">
        <v>99</v>
      </c>
      <c r="R314" s="24" t="s">
        <v>98</v>
      </c>
      <c r="S314" s="24" t="s">
        <v>98</v>
      </c>
      <c r="T314" s="24" t="s">
        <v>98</v>
      </c>
      <c r="U314" s="24" t="s">
        <v>98</v>
      </c>
      <c r="V314" s="24" t="s">
        <v>98</v>
      </c>
      <c r="W314" s="24" t="s">
        <v>98</v>
      </c>
      <c r="X314" s="24" t="s">
        <v>98</v>
      </c>
      <c r="Y314" s="22" t="n">
        <v>500000</v>
      </c>
      <c r="Z314" s="23" t="n">
        <f aca="false">DATE(YEAR(M314)+1,MONTH(M314),DAY(M314))</f>
        <v>44197</v>
      </c>
      <c r="AA314" s="25" t="n">
        <f aca="false">IF(N314&lt;=Z314, VLOOKUP(DATEDIF(M314,N314,"m"),Parameters!$L$2:$M$6,2,1), 0)</f>
        <v>1</v>
      </c>
      <c r="AB314" s="0" t="n">
        <f aca="false">IF(D314="Trong nước", DATEDIF(DATE(YEAR(K314),MONTH(K314),1),DATE(YEAR(L314),MONTH(L314),1),"m"), DATEDIF(DATE(J314,1,1),DATE(YEAR(L314),MONTH(L314),1),"m"))</f>
        <v>0</v>
      </c>
      <c r="AC314" s="0" t="str">
        <f aca="false">VLOOKUP(AB314,Parameters!$A$2:$B$6,2,1)</f>
        <v>&lt;6</v>
      </c>
      <c r="AD314" s="26" t="n">
        <v>1</v>
      </c>
      <c r="AE314" s="27" t="n">
        <f aca="false">IF(G314&lt;=$AE$2,INDEX('Bieu phi VCX'!$D$8:$H$33,MATCH(C314,'Bieu phi VCX'!$A$8:$A$33,0),MATCH(AC314,'Bieu phi VCX'!$D$7:$H$7,)),INDEX('Bieu phi VCX'!$I$8:$M$33,MATCH(C314,'Bieu phi VCX'!$A$8:$A$33,0),MATCH(AC314,'Bieu phi VCX'!$I$7:$M$7,)))</f>
        <v>0.0175</v>
      </c>
      <c r="AF314" s="27" t="n">
        <f aca="false">IF(O314="Y",$AF$2,0)</f>
        <v>0</v>
      </c>
      <c r="AG314" s="27" t="n">
        <f aca="false">IF(P314="Y", INDEX('Bieu phi VCX'!$P$8:$T$31,MATCH(C314,'Bieu phi VCX'!$A$8:$A$33,0),MATCH(AC314,'Bieu phi VCX'!$P$7:$T$7,0)), 0)</f>
        <v>0</v>
      </c>
      <c r="AH314" s="22" t="n">
        <f aca="false">VLOOKUP(Q314,Parameters!$F$2:$G$5,2,0)</f>
        <v>0</v>
      </c>
      <c r="AI314" s="27" t="n">
        <f aca="false">IF(R314="Y", INDEX('Bieu phi VCX'!$V$8:$Z$31,MATCH(C314,'Bieu phi VCX'!$A$8:$A$33,0),MATCH(AC314,'Bieu phi VCX'!$V$7:$Z$7,0)),0)</f>
        <v>0</v>
      </c>
      <c r="AJ314" s="27" t="n">
        <f aca="false">IF(S314="Y",INDEX('Bieu phi VCX'!$AG$8:$AI$31,MATCH(C314,'Bieu phi VCX'!$A$8:$A$33,0),MATCH(VLOOKUP(I314,Parameters!$I$2:$J$4,2),'Bieu phi VCX'!$AG$7:$AI$7,0))-AE314, 0)</f>
        <v>0</v>
      </c>
      <c r="AK314" s="0" t="n">
        <f aca="false">IF(T314="Y",$AK$2,1)</f>
        <v>1</v>
      </c>
      <c r="AL314" s="27" t="n">
        <f aca="false">IF(U314="Y", INDEX('Bieu phi VCX'!$AB$8:$AB$33,MATCH(C314,'Bieu phi VCX'!$A$8:$A$33,0),0),0)</f>
        <v>0</v>
      </c>
      <c r="AM314" s="27" t="n">
        <f aca="false">IF(V314="Y",IF(AB314&lt;120,IF(OR(C314='Bieu phi VCX'!$A$24,C314='Bieu phi VCX'!$A$25,C314='Bieu phi VCX'!$A$27),0.2%,IF(OR(AND(OR(E314="SEDAN",E314="HATCHBACK"),G314&gt;$AM$2),AND(OR(E314="SEDAN",E314="HATCHBACK"),F314="GERMANY")),INDEX('Bieu phi VCX'!$AC$8:$AC$33,MATCH(C314,'Bieu phi VCX'!$A$8:$A$33,0),0),INDEX('Bieu phi VCX'!$AD$8:$AD$33,MATCH(C314,'Bieu phi VCX'!$A$8:$A$33,0),0))),"NA"),0)</f>
        <v>0</v>
      </c>
      <c r="AN314" s="28" t="n">
        <f aca="false">IF(X314="Y",$AN$2,0)</f>
        <v>0</v>
      </c>
      <c r="AO314" s="29" t="n">
        <f aca="false">IF(W314="Y",IF(N314-M314&gt;$AO$2,1.5%*15/365,1.5%*(N314-M314)/365),0)</f>
        <v>0</v>
      </c>
      <c r="AP314" s="30" t="n">
        <f aca="false">IF(N314&lt;=Z314,VLOOKUP(DATEDIF(M314,N314,"m"),Parameters!$L$2:$M$6,2,1),(DATEDIF(M314,N314,"m")+1)/12)</f>
        <v>1</v>
      </c>
      <c r="AQ314" s="31" t="n">
        <f aca="false">(AK314*(SUM(AE314,AF314,AG314,AI314,AJ314,AL314,AM314,AN314)*H314+AH314)+AO314*H314)*AP314</f>
        <v>1750000</v>
      </c>
      <c r="AR314" s="34"/>
      <c r="AS314" s="33"/>
      <c r="AT314" s="32"/>
      <c r="AU314" s="32"/>
    </row>
    <row r="315" customFormat="false" ht="15" hidden="false" customHeight="false" outlineLevel="0" collapsed="false">
      <c r="A315" s="20"/>
      <c r="B315" s="20" t="s">
        <v>109</v>
      </c>
      <c r="C315" s="21" t="s">
        <v>130</v>
      </c>
      <c r="D315" s="21" t="s">
        <v>95</v>
      </c>
      <c r="E315" s="21" t="s">
        <v>131</v>
      </c>
      <c r="F315" s="21" t="s">
        <v>97</v>
      </c>
      <c r="G315" s="22" t="n">
        <v>390000000</v>
      </c>
      <c r="H315" s="22" t="n">
        <v>100000000</v>
      </c>
      <c r="I315" s="22" t="n">
        <v>8</v>
      </c>
      <c r="J315" s="0" t="n">
        <v>2020</v>
      </c>
      <c r="K315" s="23" t="n">
        <v>43831</v>
      </c>
      <c r="L315" s="23" t="n">
        <v>43831</v>
      </c>
      <c r="M315" s="23" t="n">
        <v>43831</v>
      </c>
      <c r="N315" s="23" t="n">
        <v>44196</v>
      </c>
      <c r="O315" s="24" t="s">
        <v>98</v>
      </c>
      <c r="P315" s="24" t="s">
        <v>98</v>
      </c>
      <c r="Q315" s="22" t="n">
        <v>9000000</v>
      </c>
      <c r="R315" s="24" t="s">
        <v>98</v>
      </c>
      <c r="S315" s="24" t="s">
        <v>98</v>
      </c>
      <c r="T315" s="24" t="s">
        <v>98</v>
      </c>
      <c r="U315" s="24" t="s">
        <v>98</v>
      </c>
      <c r="V315" s="24" t="s">
        <v>98</v>
      </c>
      <c r="W315" s="24" t="s">
        <v>98</v>
      </c>
      <c r="X315" s="24" t="s">
        <v>98</v>
      </c>
      <c r="Y315" s="22" t="n">
        <v>500000</v>
      </c>
      <c r="Z315" s="23" t="n">
        <f aca="false">DATE(YEAR(M315)+1,MONTH(M315),DAY(M315))</f>
        <v>44197</v>
      </c>
      <c r="AA315" s="25" t="n">
        <f aca="false">IF(N315&lt;=Z315, VLOOKUP(DATEDIF(M315,N315,"m"),Parameters!$L$2:$M$6,2,1), 0)</f>
        <v>1</v>
      </c>
      <c r="AB315" s="0" t="n">
        <f aca="false">IF(D315="Trong nước", DATEDIF(DATE(YEAR(K315),MONTH(K315),1),DATE(YEAR(L315),MONTH(L315),1),"m"), DATEDIF(DATE(J315,1,1),DATE(YEAR(L315),MONTH(L315),1),"m"))</f>
        <v>0</v>
      </c>
      <c r="AC315" s="0" t="str">
        <f aca="false">VLOOKUP(AB315,Parameters!$A$2:$B$6,2,1)</f>
        <v>&lt;6</v>
      </c>
      <c r="AD315" s="26" t="n">
        <v>1</v>
      </c>
      <c r="AE315" s="27" t="n">
        <f aca="false">IF(G315&lt;=$AE$2,INDEX('Bieu phi VCX'!$D$8:$H$33,MATCH(C315,'Bieu phi VCX'!$A$8:$A$33,0),MATCH(AC315,'Bieu phi VCX'!$D$7:$H$7,)),INDEX('Bieu phi VCX'!$I$8:$M$33,MATCH(C315,'Bieu phi VCX'!$A$8:$A$33,0),MATCH(AC315,'Bieu phi VCX'!$I$7:$M$7,)))</f>
        <v>0.0175</v>
      </c>
      <c r="AF315" s="27" t="n">
        <f aca="false">IF(O315="Y",$AF$2,0)</f>
        <v>0</v>
      </c>
      <c r="AG315" s="27" t="n">
        <f aca="false">IF(P315="Y", INDEX('Bieu phi VCX'!$P$8:$T$31,MATCH(C315,'Bieu phi VCX'!$A$8:$A$33,0),MATCH(AC315,'Bieu phi VCX'!$P$7:$T$7,0)), 0)</f>
        <v>0</v>
      </c>
      <c r="AH315" s="22" t="n">
        <f aca="false">VLOOKUP(Q315,Parameters!$F$2:$G$5,2,0)</f>
        <v>1400000</v>
      </c>
      <c r="AI315" s="27" t="n">
        <f aca="false">IF(R315="Y", INDEX('Bieu phi VCX'!$V$8:$Z$31,MATCH(C315,'Bieu phi VCX'!$A$8:$A$33,0),MATCH(AC315,'Bieu phi VCX'!$V$7:$Z$7,0)),0)</f>
        <v>0</v>
      </c>
      <c r="AJ315" s="27" t="n">
        <f aca="false">IF(S315="Y",INDEX('Bieu phi VCX'!$AG$8:$AI$31,MATCH(C315,'Bieu phi VCX'!$A$8:$A$33,0),MATCH(VLOOKUP(I315,Parameters!$I$2:$J$4,2),'Bieu phi VCX'!$AG$7:$AI$7,0))-AE315, 0)</f>
        <v>0</v>
      </c>
      <c r="AK315" s="0" t="n">
        <f aca="false">IF(T315="Y",$AK$2,1)</f>
        <v>1</v>
      </c>
      <c r="AL315" s="27" t="n">
        <f aca="false">IF(U315="Y", INDEX('Bieu phi VCX'!$AB$8:$AB$33,MATCH(C315,'Bieu phi VCX'!$A$8:$A$33,0),0),0)</f>
        <v>0</v>
      </c>
      <c r="AM315" s="27" t="n">
        <f aca="false">IF(V315="Y",IF(AB315&lt;120,IF(OR(C315='Bieu phi VCX'!$A$24,C315='Bieu phi VCX'!$A$25,C315='Bieu phi VCX'!$A$27),0.2%,IF(OR(AND(OR(E315="SEDAN",E315="HATCHBACK"),G315&gt;$AM$2),AND(OR(E315="SEDAN",E315="HATCHBACK"),F315="GERMANY")),INDEX('Bieu phi VCX'!$AC$8:$AC$33,MATCH(C315,'Bieu phi VCX'!$A$8:$A$33,0),0),INDEX('Bieu phi VCX'!$AD$8:$AD$33,MATCH(C315,'Bieu phi VCX'!$A$8:$A$33,0),0))),"NA"),0)</f>
        <v>0</v>
      </c>
      <c r="AN315" s="28" t="n">
        <f aca="false">IF(X315="Y",$AN$2,0)</f>
        <v>0</v>
      </c>
      <c r="AO315" s="29" t="n">
        <f aca="false">IF(W315="Y",IF(N315-M315&gt;$AO$2,1.5%*15/365,1.5%*(N315-M315)/365),0)</f>
        <v>0</v>
      </c>
      <c r="AP315" s="30" t="n">
        <f aca="false">IF(N315&lt;=Z315,VLOOKUP(DATEDIF(M315,N315,"m"),Parameters!$L$2:$M$6,2,1),(DATEDIF(M315,N315,"m")+1)/12)</f>
        <v>1</v>
      </c>
      <c r="AQ315" s="31" t="n">
        <f aca="false">(AK315*(SUM(AE315,AF315,AG315,AI315,AJ315,AL315,AM315,AN315)*H315+AH315)+AO315*H315)*AP315</f>
        <v>3150000</v>
      </c>
      <c r="AR315" s="35"/>
      <c r="AS315" s="33"/>
      <c r="AT315" s="32"/>
      <c r="AU315" s="32"/>
    </row>
    <row r="316" customFormat="false" ht="15" hidden="false" customHeight="false" outlineLevel="0" collapsed="false">
      <c r="A316" s="20"/>
      <c r="B316" s="20" t="s">
        <v>110</v>
      </c>
      <c r="C316" s="21" t="s">
        <v>130</v>
      </c>
      <c r="D316" s="21" t="s">
        <v>95</v>
      </c>
      <c r="E316" s="21" t="s">
        <v>131</v>
      </c>
      <c r="F316" s="21" t="s">
        <v>97</v>
      </c>
      <c r="G316" s="22" t="n">
        <v>390000000</v>
      </c>
      <c r="H316" s="22" t="n">
        <v>100000000</v>
      </c>
      <c r="I316" s="22" t="n">
        <v>8</v>
      </c>
      <c r="J316" s="0" t="n">
        <v>2020</v>
      </c>
      <c r="K316" s="23" t="n">
        <v>43831</v>
      </c>
      <c r="L316" s="23" t="n">
        <v>43831</v>
      </c>
      <c r="M316" s="23" t="n">
        <v>43831</v>
      </c>
      <c r="N316" s="23" t="n">
        <v>44196</v>
      </c>
      <c r="O316" s="24" t="s">
        <v>98</v>
      </c>
      <c r="P316" s="24" t="s">
        <v>98</v>
      </c>
      <c r="Q316" s="22" t="s">
        <v>99</v>
      </c>
      <c r="R316" s="24" t="s">
        <v>106</v>
      </c>
      <c r="S316" s="24" t="s">
        <v>98</v>
      </c>
      <c r="T316" s="24" t="s">
        <v>98</v>
      </c>
      <c r="U316" s="24" t="s">
        <v>98</v>
      </c>
      <c r="V316" s="24" t="s">
        <v>98</v>
      </c>
      <c r="W316" s="24" t="s">
        <v>98</v>
      </c>
      <c r="X316" s="24" t="s">
        <v>98</v>
      </c>
      <c r="Y316" s="22" t="n">
        <v>500000</v>
      </c>
      <c r="Z316" s="23" t="n">
        <f aca="false">DATE(YEAR(M316)+1,MONTH(M316),DAY(M316))</f>
        <v>44197</v>
      </c>
      <c r="AA316" s="25" t="n">
        <f aca="false">IF(N316&lt;=Z316, VLOOKUP(DATEDIF(M316,N316,"m"),Parameters!$L$2:$M$6,2,1), 0)</f>
        <v>1</v>
      </c>
      <c r="AB316" s="0" t="n">
        <f aca="false">IF(D316="Trong nước", DATEDIF(DATE(YEAR(K316),MONTH(K316),1),DATE(YEAR(L316),MONTH(L316),1),"m"), DATEDIF(DATE(J316,1,1),DATE(YEAR(L316),MONTH(L316),1),"m"))</f>
        <v>0</v>
      </c>
      <c r="AC316" s="0" t="str">
        <f aca="false">VLOOKUP(AB316,Parameters!$A$2:$B$6,2,1)</f>
        <v>&lt;6</v>
      </c>
      <c r="AD316" s="26" t="n">
        <v>1</v>
      </c>
      <c r="AE316" s="27" t="n">
        <f aca="false">IF(G316&lt;=$AE$2,INDEX('Bieu phi VCX'!$D$8:$H$33,MATCH(C316,'Bieu phi VCX'!$A$8:$A$33,0),MATCH(AC316,'Bieu phi VCX'!$D$7:$H$7,)),INDEX('Bieu phi VCX'!$I$8:$M$33,MATCH(C316,'Bieu phi VCX'!$A$8:$A$33,0),MATCH(AC316,'Bieu phi VCX'!$I$7:$M$7,)))</f>
        <v>0.0175</v>
      </c>
      <c r="AF316" s="27" t="n">
        <f aca="false">IF(O316="Y",$AF$2,0)</f>
        <v>0</v>
      </c>
      <c r="AG316" s="27" t="n">
        <f aca="false">IF(P316="Y", INDEX('Bieu phi VCX'!$P$8:$T$31,MATCH(C316,'Bieu phi VCX'!$A$8:$A$33,0),MATCH(AC316,'Bieu phi VCX'!$P$7:$T$7,0)), 0)</f>
        <v>0</v>
      </c>
      <c r="AH316" s="22" t="n">
        <f aca="false">VLOOKUP(Q316,Parameters!$F$2:$G$5,2,0)</f>
        <v>0</v>
      </c>
      <c r="AI316" s="27" t="n">
        <f aca="false">IF(R316="Y", INDEX('Bieu phi VCX'!$V$8:$Z$31,MATCH(C316,'Bieu phi VCX'!$A$8:$A$33,0),MATCH(AC316,'Bieu phi VCX'!$V$7:$Z$7,0)),0)</f>
        <v>0.0015</v>
      </c>
      <c r="AJ316" s="27" t="n">
        <f aca="false">IF(S316="Y",INDEX('Bieu phi VCX'!$AG$8:$AI$31,MATCH(C316,'Bieu phi VCX'!$A$8:$A$33,0),MATCH(VLOOKUP(I316,Parameters!$I$2:$J$4,2),'Bieu phi VCX'!$AG$7:$AI$7,0))-AE316, 0)</f>
        <v>0</v>
      </c>
      <c r="AK316" s="0" t="n">
        <f aca="false">IF(T316="Y",$AK$2,1)</f>
        <v>1</v>
      </c>
      <c r="AL316" s="27" t="n">
        <f aca="false">IF(U316="Y", INDEX('Bieu phi VCX'!$AB$8:$AB$33,MATCH(C316,'Bieu phi VCX'!$A$8:$A$33,0),0),0)</f>
        <v>0</v>
      </c>
      <c r="AM316" s="27" t="n">
        <f aca="false">IF(V316="Y",IF(AB316&lt;120,IF(OR(C316='Bieu phi VCX'!$A$24,C316='Bieu phi VCX'!$A$25,C316='Bieu phi VCX'!$A$27),0.2%,IF(OR(AND(OR(E316="SEDAN",E316="HATCHBACK"),G316&gt;$AM$2),AND(OR(E316="SEDAN",E316="HATCHBACK"),F316="GERMANY")),INDEX('Bieu phi VCX'!$AC$8:$AC$33,MATCH(C316,'Bieu phi VCX'!$A$8:$A$33,0),0),INDEX('Bieu phi VCX'!$AD$8:$AD$33,MATCH(C316,'Bieu phi VCX'!$A$8:$A$33,0),0))),"NA"),0)</f>
        <v>0</v>
      </c>
      <c r="AN316" s="28" t="n">
        <f aca="false">IF(X316="Y",$AN$2,0)</f>
        <v>0</v>
      </c>
      <c r="AO316" s="29" t="n">
        <f aca="false">IF(W316="Y",IF(N316-M316&gt;$AO$2,1.5%*15/365,1.5%*(N316-M316)/365),0)</f>
        <v>0</v>
      </c>
      <c r="AP316" s="30" t="n">
        <f aca="false">IF(N316&lt;=Z316,VLOOKUP(DATEDIF(M316,N316,"m"),Parameters!$L$2:$M$6,2,1),(DATEDIF(M316,N316,"m")+1)/12)</f>
        <v>1</v>
      </c>
      <c r="AQ316" s="31" t="n">
        <f aca="false">(AK316*(SUM(AE316,AF316,AG316,AI316,AJ316,AL316,AM316,AN316)*H316+AH316)+AO316*H316)*AP316</f>
        <v>1900000</v>
      </c>
      <c r="AR316" s="34"/>
      <c r="AS316" s="33"/>
      <c r="AT316" s="32"/>
      <c r="AU316" s="32"/>
    </row>
    <row r="317" customFormat="false" ht="15" hidden="false" customHeight="false" outlineLevel="0" collapsed="false">
      <c r="A317" s="20"/>
      <c r="B317" s="20" t="s">
        <v>111</v>
      </c>
      <c r="C317" s="21" t="s">
        <v>130</v>
      </c>
      <c r="D317" s="21" t="s">
        <v>95</v>
      </c>
      <c r="E317" s="21" t="s">
        <v>131</v>
      </c>
      <c r="F317" s="21" t="s">
        <v>97</v>
      </c>
      <c r="G317" s="22" t="n">
        <v>390000000</v>
      </c>
      <c r="H317" s="22" t="n">
        <v>100000000</v>
      </c>
      <c r="I317" s="22" t="n">
        <v>8</v>
      </c>
      <c r="J317" s="0" t="n">
        <v>2020</v>
      </c>
      <c r="K317" s="23" t="n">
        <v>43831</v>
      </c>
      <c r="L317" s="23" t="n">
        <v>43831</v>
      </c>
      <c r="M317" s="23" t="n">
        <v>43831</v>
      </c>
      <c r="N317" s="23" t="n">
        <v>44196</v>
      </c>
      <c r="O317" s="24" t="s">
        <v>98</v>
      </c>
      <c r="P317" s="24" t="s">
        <v>98</v>
      </c>
      <c r="Q317" s="22" t="s">
        <v>99</v>
      </c>
      <c r="R317" s="24" t="s">
        <v>98</v>
      </c>
      <c r="S317" s="24" t="s">
        <v>106</v>
      </c>
      <c r="T317" s="24" t="s">
        <v>98</v>
      </c>
      <c r="U317" s="24" t="s">
        <v>98</v>
      </c>
      <c r="V317" s="24" t="s">
        <v>98</v>
      </c>
      <c r="W317" s="24" t="s">
        <v>98</v>
      </c>
      <c r="X317" s="24" t="s">
        <v>98</v>
      </c>
      <c r="Y317" s="22" t="n">
        <v>500000</v>
      </c>
      <c r="Z317" s="23" t="n">
        <f aca="false">DATE(YEAR(M317)+1,MONTH(M317),DAY(M317))</f>
        <v>44197</v>
      </c>
      <c r="AA317" s="25" t="n">
        <f aca="false">IF(N317&lt;=Z317, VLOOKUP(DATEDIF(M317,N317,"m"),Parameters!$L$2:$M$6,2,1), 0)</f>
        <v>1</v>
      </c>
      <c r="AB317" s="0" t="n">
        <f aca="false">IF(D317="Trong nước", DATEDIF(DATE(YEAR(K317),MONTH(K317),1),DATE(YEAR(L317),MONTH(L317),1),"m"), DATEDIF(DATE(J317,1,1),DATE(YEAR(L317),MONTH(L317),1),"m"))</f>
        <v>0</v>
      </c>
      <c r="AC317" s="0" t="str">
        <f aca="false">VLOOKUP(AB317,Parameters!$A$2:$B$6,2,1)</f>
        <v>&lt;6</v>
      </c>
      <c r="AD317" s="26" t="n">
        <v>1</v>
      </c>
      <c r="AE317" s="27" t="n">
        <f aca="false">IF(G317&lt;=$AE$2,INDEX('Bieu phi VCX'!$D$8:$H$33,MATCH(C317,'Bieu phi VCX'!$A$8:$A$33,0),MATCH(AC317,'Bieu phi VCX'!$D$7:$H$7,)),INDEX('Bieu phi VCX'!$I$8:$M$33,MATCH(C317,'Bieu phi VCX'!$A$8:$A$33,0),MATCH(AC317,'Bieu phi VCX'!$I$7:$M$7,)))</f>
        <v>0.0175</v>
      </c>
      <c r="AF317" s="27" t="n">
        <f aca="false">IF(O317="Y",$AF$2,0)</f>
        <v>0</v>
      </c>
      <c r="AG317" s="27" t="n">
        <f aca="false">IF(P317="Y", INDEX('Bieu phi VCX'!$P$8:$T$31,MATCH(C317,'Bieu phi VCX'!$A$8:$A$33,0),MATCH(AC317,'Bieu phi VCX'!$P$7:$T$7,0)), 0)</f>
        <v>0</v>
      </c>
      <c r="AH317" s="22" t="n">
        <f aca="false">VLOOKUP(Q317,Parameters!$F$2:$G$5,2,0)</f>
        <v>0</v>
      </c>
      <c r="AI317" s="27" t="n">
        <f aca="false">IF(R317="Y", INDEX('Bieu phi VCX'!$V$8:$Z$31,MATCH(C317,'Bieu phi VCX'!$A$8:$A$33,0),MATCH(AC317,'Bieu phi VCX'!$V$7:$Z$7,0)),0)</f>
        <v>0</v>
      </c>
      <c r="AJ317" s="27" t="n">
        <f aca="false">IF(S317="Y",INDEX('Bieu phi VCX'!$AG$8:$AI$31,MATCH(C317,'Bieu phi VCX'!$A$8:$A$33,0),MATCH(VLOOKUP(I317,Parameters!$I$2:$J$4,2),'Bieu phi VCX'!$AG$7:$AI$7,0))-AE317, 0)</f>
        <v>0.0225</v>
      </c>
      <c r="AK317" s="0" t="n">
        <f aca="false">IF(T317="Y",$AK$2,1)</f>
        <v>1</v>
      </c>
      <c r="AL317" s="27" t="n">
        <f aca="false">IF(U317="Y", INDEX('Bieu phi VCX'!$AB$8:$AB$33,MATCH(C317,'Bieu phi VCX'!$A$8:$A$33,0),0),0)</f>
        <v>0</v>
      </c>
      <c r="AM317" s="27" t="n">
        <f aca="false">IF(V317="Y",IF(AB317&lt;120,IF(OR(C317='Bieu phi VCX'!$A$24,C317='Bieu phi VCX'!$A$25,C317='Bieu phi VCX'!$A$27),0.2%,IF(OR(AND(OR(E317="SEDAN",E317="HATCHBACK"),G317&gt;$AM$2),AND(OR(E317="SEDAN",E317="HATCHBACK"),F317="GERMANY")),INDEX('Bieu phi VCX'!$AC$8:$AC$33,MATCH(C317,'Bieu phi VCX'!$A$8:$A$33,0),0),INDEX('Bieu phi VCX'!$AD$8:$AD$33,MATCH(C317,'Bieu phi VCX'!$A$8:$A$33,0),0))),"NA"),0)</f>
        <v>0</v>
      </c>
      <c r="AN317" s="28" t="n">
        <f aca="false">IF(X317="Y",$AN$2,0)</f>
        <v>0</v>
      </c>
      <c r="AO317" s="29" t="n">
        <f aca="false">IF(W317="Y",IF(N317-M317&gt;$AO$2,1.5%*15/365,1.5%*(N317-M317)/365),0)</f>
        <v>0</v>
      </c>
      <c r="AP317" s="30" t="n">
        <f aca="false">IF(N317&lt;=Z317,VLOOKUP(DATEDIF(M317,N317,"m"),Parameters!$L$2:$M$6,2,1),(DATEDIF(M317,N317,"m")+1)/12)</f>
        <v>1</v>
      </c>
      <c r="AQ317" s="31" t="n">
        <f aca="false">(AK317*(SUM(AE317,AF317,AG317,AI317,AJ317,AL317,AM317,AN317)*H317+AH317)+AO317*H317)*AP317</f>
        <v>4000000</v>
      </c>
      <c r="AR317" s="35"/>
      <c r="AS317" s="33"/>
      <c r="AT317" s="32"/>
      <c r="AU317" s="32"/>
    </row>
    <row r="318" customFormat="false" ht="15" hidden="false" customHeight="false" outlineLevel="0" collapsed="false">
      <c r="A318" s="20"/>
      <c r="B318" s="20" t="s">
        <v>112</v>
      </c>
      <c r="C318" s="21" t="s">
        <v>130</v>
      </c>
      <c r="D318" s="21" t="s">
        <v>95</v>
      </c>
      <c r="E318" s="21" t="s">
        <v>131</v>
      </c>
      <c r="F318" s="21" t="s">
        <v>97</v>
      </c>
      <c r="G318" s="22" t="n">
        <v>390000000</v>
      </c>
      <c r="H318" s="22" t="n">
        <v>100000000</v>
      </c>
      <c r="I318" s="22" t="n">
        <v>8</v>
      </c>
      <c r="J318" s="0" t="n">
        <v>2020</v>
      </c>
      <c r="K318" s="23" t="n">
        <v>43831</v>
      </c>
      <c r="L318" s="23" t="n">
        <v>43831</v>
      </c>
      <c r="M318" s="23" t="n">
        <v>43831</v>
      </c>
      <c r="N318" s="23" t="n">
        <v>44196</v>
      </c>
      <c r="O318" s="24" t="s">
        <v>98</v>
      </c>
      <c r="P318" s="24" t="s">
        <v>98</v>
      </c>
      <c r="Q318" s="22" t="s">
        <v>99</v>
      </c>
      <c r="R318" s="24" t="s">
        <v>98</v>
      </c>
      <c r="S318" s="24" t="s">
        <v>98</v>
      </c>
      <c r="T318" s="24" t="s">
        <v>106</v>
      </c>
      <c r="U318" s="24" t="s">
        <v>98</v>
      </c>
      <c r="V318" s="24" t="s">
        <v>98</v>
      </c>
      <c r="W318" s="24" t="s">
        <v>98</v>
      </c>
      <c r="X318" s="24" t="s">
        <v>98</v>
      </c>
      <c r="Y318" s="22" t="n">
        <v>500000</v>
      </c>
      <c r="Z318" s="23" t="n">
        <f aca="false">DATE(YEAR(M318)+1,MONTH(M318),DAY(M318))</f>
        <v>44197</v>
      </c>
      <c r="AA318" s="25" t="n">
        <f aca="false">IF(N318&lt;=Z318, VLOOKUP(DATEDIF(M318,N318,"m"),Parameters!$L$2:$M$6,2,1), 0)</f>
        <v>1</v>
      </c>
      <c r="AB318" s="0" t="n">
        <f aca="false">IF(D318="Trong nước", DATEDIF(DATE(YEAR(K318),MONTH(K318),1),DATE(YEAR(L318),MONTH(L318),1),"m"), DATEDIF(DATE(J318,1,1),DATE(YEAR(L318),MONTH(L318),1),"m"))</f>
        <v>0</v>
      </c>
      <c r="AC318" s="0" t="str">
        <f aca="false">VLOOKUP(AB318,Parameters!$A$2:$B$6,2,1)</f>
        <v>&lt;6</v>
      </c>
      <c r="AD318" s="26" t="n">
        <v>1</v>
      </c>
      <c r="AE318" s="27" t="n">
        <f aca="false">IF(G318&lt;=$AE$2,INDEX('Bieu phi VCX'!$D$8:$H$33,MATCH(C318,'Bieu phi VCX'!$A$8:$A$33,0),MATCH(AC318,'Bieu phi VCX'!$D$7:$H$7,)),INDEX('Bieu phi VCX'!$I$8:$M$33,MATCH(C318,'Bieu phi VCX'!$A$8:$A$33,0),MATCH(AC318,'Bieu phi VCX'!$I$7:$M$7,)))</f>
        <v>0.0175</v>
      </c>
      <c r="AF318" s="27" t="n">
        <f aca="false">IF(O318="Y",$AF$2,0)</f>
        <v>0</v>
      </c>
      <c r="AG318" s="27" t="n">
        <f aca="false">IF(P318="Y", INDEX('Bieu phi VCX'!$P$8:$T$31,MATCH(C318,'Bieu phi VCX'!$A$8:$A$33,0),MATCH(AC318,'Bieu phi VCX'!$P$7:$T$7,0)), 0)</f>
        <v>0</v>
      </c>
      <c r="AH318" s="22" t="n">
        <f aca="false">VLOOKUP(Q318,Parameters!$F$2:$G$5,2,0)</f>
        <v>0</v>
      </c>
      <c r="AI318" s="27" t="n">
        <f aca="false">IF(R318="Y", INDEX('Bieu phi VCX'!$V$8:$Z$31,MATCH(C318,'Bieu phi VCX'!$A$8:$A$33,0),MATCH(AC318,'Bieu phi VCX'!$V$7:$Z$7,0)),0)</f>
        <v>0</v>
      </c>
      <c r="AJ318" s="27" t="n">
        <f aca="false">IF(S318="Y",INDEX('Bieu phi VCX'!$AG$8:$AI$31,MATCH(C318,'Bieu phi VCX'!$A$8:$A$33,0),MATCH(VLOOKUP(I318,Parameters!$I$2:$J$4,2),'Bieu phi VCX'!$AG$7:$AI$7,0))-AE318, 0)</f>
        <v>0</v>
      </c>
      <c r="AK318" s="0" t="n">
        <f aca="false">IF(T318="Y",$AK$2,1)</f>
        <v>1.5</v>
      </c>
      <c r="AL318" s="27" t="n">
        <f aca="false">IF(U318="Y", INDEX('Bieu phi VCX'!$AB$8:$AB$33,MATCH(C318,'Bieu phi VCX'!$A$8:$A$33,0),0),0)</f>
        <v>0</v>
      </c>
      <c r="AM318" s="27" t="n">
        <f aca="false">IF(V318="Y",IF(AB318&lt;120,IF(OR(C318='Bieu phi VCX'!$A$24,C318='Bieu phi VCX'!$A$25,C318='Bieu phi VCX'!$A$27),0.2%,IF(OR(AND(OR(E318="SEDAN",E318="HATCHBACK"),G318&gt;$AM$2),AND(OR(E318="SEDAN",E318="HATCHBACK"),F318="GERMANY")),INDEX('Bieu phi VCX'!$AC$8:$AC$33,MATCH(C318,'Bieu phi VCX'!$A$8:$A$33,0),0),INDEX('Bieu phi VCX'!$AD$8:$AD$33,MATCH(C318,'Bieu phi VCX'!$A$8:$A$33,0),0))),"NA"),0)</f>
        <v>0</v>
      </c>
      <c r="AN318" s="28" t="n">
        <f aca="false">IF(X318="Y",$AN$2,0)</f>
        <v>0</v>
      </c>
      <c r="AO318" s="29" t="n">
        <f aca="false">IF(W318="Y",IF(N318-M318&gt;$AO$2,1.5%*15/365,1.5%*(N318-M318)/365),0)</f>
        <v>0</v>
      </c>
      <c r="AP318" s="30" t="n">
        <f aca="false">IF(N318&lt;=Z318,VLOOKUP(DATEDIF(M318,N318,"m"),Parameters!$L$2:$M$6,2,1),(DATEDIF(M318,N318,"m")+1)/12)</f>
        <v>1</v>
      </c>
      <c r="AQ318" s="31" t="n">
        <f aca="false">(AK318*(SUM(AE318,AF318,AG318,AI318,AJ318,AL318,AM318,AN318)*H318+AH318)+AO318*H318)*AP318</f>
        <v>2625000</v>
      </c>
      <c r="AR318" s="34"/>
      <c r="AS318" s="33"/>
      <c r="AT318" s="32"/>
      <c r="AU318" s="32"/>
    </row>
    <row r="319" customFormat="false" ht="15" hidden="false" customHeight="false" outlineLevel="0" collapsed="false">
      <c r="A319" s="20"/>
      <c r="B319" s="20" t="s">
        <v>113</v>
      </c>
      <c r="C319" s="21" t="s">
        <v>130</v>
      </c>
      <c r="D319" s="21" t="s">
        <v>95</v>
      </c>
      <c r="E319" s="21" t="s">
        <v>131</v>
      </c>
      <c r="F319" s="21" t="s">
        <v>97</v>
      </c>
      <c r="G319" s="22" t="n">
        <v>390000000</v>
      </c>
      <c r="H319" s="22" t="n">
        <v>100000000</v>
      </c>
      <c r="I319" s="22" t="n">
        <v>8</v>
      </c>
      <c r="J319" s="0" t="n">
        <v>2020</v>
      </c>
      <c r="K319" s="23" t="n">
        <v>43831</v>
      </c>
      <c r="L319" s="23" t="n">
        <v>43831</v>
      </c>
      <c r="M319" s="23" t="n">
        <v>43831</v>
      </c>
      <c r="N319" s="23" t="n">
        <v>44196</v>
      </c>
      <c r="O319" s="24" t="s">
        <v>98</v>
      </c>
      <c r="P319" s="24" t="s">
        <v>98</v>
      </c>
      <c r="Q319" s="22" t="s">
        <v>99</v>
      </c>
      <c r="R319" s="24" t="s">
        <v>98</v>
      </c>
      <c r="S319" s="24" t="s">
        <v>98</v>
      </c>
      <c r="T319" s="24" t="s">
        <v>98</v>
      </c>
      <c r="U319" s="24" t="s">
        <v>106</v>
      </c>
      <c r="V319" s="24" t="s">
        <v>98</v>
      </c>
      <c r="W319" s="24" t="s">
        <v>98</v>
      </c>
      <c r="X319" s="24" t="s">
        <v>98</v>
      </c>
      <c r="Y319" s="22" t="n">
        <v>500000</v>
      </c>
      <c r="Z319" s="23" t="n">
        <f aca="false">DATE(YEAR(M319)+1,MONTH(M319),DAY(M319))</f>
        <v>44197</v>
      </c>
      <c r="AA319" s="25" t="n">
        <f aca="false">IF(N319&lt;=Z319, VLOOKUP(DATEDIF(M319,N319,"m"),Parameters!$L$2:$M$6,2,1), 0)</f>
        <v>1</v>
      </c>
      <c r="AB319" s="0" t="n">
        <f aca="false">IF(D319="Trong nước", DATEDIF(DATE(YEAR(K319),MONTH(K319),1),DATE(YEAR(L319),MONTH(L319),1),"m"), DATEDIF(DATE(J319,1,1),DATE(YEAR(L319),MONTH(L319),1),"m"))</f>
        <v>0</v>
      </c>
      <c r="AC319" s="0" t="str">
        <f aca="false">VLOOKUP(AB319,Parameters!$A$2:$B$6,2,1)</f>
        <v>&lt;6</v>
      </c>
      <c r="AD319" s="26" t="n">
        <v>1</v>
      </c>
      <c r="AE319" s="27" t="n">
        <f aca="false">IF(G319&lt;=$AE$2,INDEX('Bieu phi VCX'!$D$8:$H$33,MATCH(C319,'Bieu phi VCX'!$A$8:$A$33,0),MATCH(AC319,'Bieu phi VCX'!$D$7:$H$7,)),INDEX('Bieu phi VCX'!$I$8:$M$33,MATCH(C319,'Bieu phi VCX'!$A$8:$A$33,0),MATCH(AC319,'Bieu phi VCX'!$I$7:$M$7,)))</f>
        <v>0.0175</v>
      </c>
      <c r="AF319" s="27" t="n">
        <f aca="false">IF(O319="Y",$AF$2,0)</f>
        <v>0</v>
      </c>
      <c r="AG319" s="27" t="n">
        <f aca="false">IF(P319="Y", INDEX('Bieu phi VCX'!$P$8:$T$31,MATCH(C319,'Bieu phi VCX'!$A$8:$A$33,0),MATCH(AC319,'Bieu phi VCX'!$P$7:$T$7,0)), 0)</f>
        <v>0</v>
      </c>
      <c r="AH319" s="22" t="n">
        <f aca="false">VLOOKUP(Q319,Parameters!$F$2:$G$5,2,0)</f>
        <v>0</v>
      </c>
      <c r="AI319" s="27" t="n">
        <f aca="false">IF(R319="Y", INDEX('Bieu phi VCX'!$V$8:$Z$31,MATCH(C319,'Bieu phi VCX'!$A$8:$A$33,0),MATCH(AC319,'Bieu phi VCX'!$V$7:$Z$7,0)),0)</f>
        <v>0</v>
      </c>
      <c r="AJ319" s="27" t="n">
        <f aca="false">IF(S319="Y",INDEX('Bieu phi VCX'!$AG$8:$AI$31,MATCH(C319,'Bieu phi VCX'!$A$8:$A$33,0),MATCH(VLOOKUP(I319,Parameters!$I$2:$J$4,2),'Bieu phi VCX'!$AG$7:$AI$7,0))-AE319, 0)</f>
        <v>0</v>
      </c>
      <c r="AK319" s="0" t="n">
        <f aca="false">IF(T319="Y",$AK$2,1)</f>
        <v>1</v>
      </c>
      <c r="AL319" s="27" t="n">
        <f aca="false">IF(U319="Y", INDEX('Bieu phi VCX'!$AB$8:$AB$33,MATCH(C319,'Bieu phi VCX'!$A$8:$A$33,0),0),0)</f>
        <v>0.0015</v>
      </c>
      <c r="AM319" s="27" t="n">
        <f aca="false">IF(V319="Y",IF(AB319&lt;120,IF(OR(C319='Bieu phi VCX'!$A$24,C319='Bieu phi VCX'!$A$25,C319='Bieu phi VCX'!$A$27),0.2%,IF(OR(AND(OR(E319="SEDAN",E319="HATCHBACK"),G319&gt;$AM$2),AND(OR(E319="SEDAN",E319="HATCHBACK"),F319="GERMANY")),INDEX('Bieu phi VCX'!$AC$8:$AC$33,MATCH(C319,'Bieu phi VCX'!$A$8:$A$33,0),0),INDEX('Bieu phi VCX'!$AD$8:$AD$33,MATCH(C319,'Bieu phi VCX'!$A$8:$A$33,0),0))),"NA"),0)</f>
        <v>0</v>
      </c>
      <c r="AN319" s="28" t="n">
        <f aca="false">IF(X319="Y",$AN$2,0)</f>
        <v>0</v>
      </c>
      <c r="AO319" s="29" t="n">
        <f aca="false">IF(W319="Y",IF(N319-M319&gt;$AO$2,1.5%*15/365,1.5%*(N319-M319)/365),0)</f>
        <v>0</v>
      </c>
      <c r="AP319" s="30" t="n">
        <f aca="false">IF(N319&lt;=Z319,VLOOKUP(DATEDIF(M319,N319,"m"),Parameters!$L$2:$M$6,2,1),(DATEDIF(M319,N319,"m")+1)/12)</f>
        <v>1</v>
      </c>
      <c r="AQ319" s="31" t="n">
        <f aca="false">(AK319*(SUM(AE319,AF319,AG319,AI319,AJ319,AL319,AM319,AN319)*H319+AH319)+AO319*H319)*AP319</f>
        <v>1900000</v>
      </c>
      <c r="AR319" s="36"/>
      <c r="AS319" s="33"/>
      <c r="AT319" s="32"/>
      <c r="AU319" s="32"/>
    </row>
    <row r="320" customFormat="false" ht="15" hidden="false" customHeight="false" outlineLevel="0" collapsed="false">
      <c r="A320" s="20"/>
      <c r="B320" s="20" t="s">
        <v>114</v>
      </c>
      <c r="C320" s="21" t="s">
        <v>130</v>
      </c>
      <c r="D320" s="21" t="s">
        <v>95</v>
      </c>
      <c r="E320" s="21" t="s">
        <v>131</v>
      </c>
      <c r="F320" s="21" t="s">
        <v>97</v>
      </c>
      <c r="G320" s="22" t="n">
        <v>390000000</v>
      </c>
      <c r="H320" s="22" t="n">
        <v>100000000</v>
      </c>
      <c r="I320" s="22" t="n">
        <v>8</v>
      </c>
      <c r="J320" s="0" t="n">
        <v>2020</v>
      </c>
      <c r="K320" s="23" t="n">
        <v>43831</v>
      </c>
      <c r="L320" s="23" t="n">
        <v>43831</v>
      </c>
      <c r="M320" s="23" t="n">
        <v>43831</v>
      </c>
      <c r="N320" s="23" t="n">
        <v>44196</v>
      </c>
      <c r="O320" s="24" t="s">
        <v>98</v>
      </c>
      <c r="P320" s="24" t="s">
        <v>98</v>
      </c>
      <c r="Q320" s="22" t="s">
        <v>99</v>
      </c>
      <c r="R320" s="24" t="s">
        <v>98</v>
      </c>
      <c r="S320" s="24" t="s">
        <v>98</v>
      </c>
      <c r="T320" s="24" t="s">
        <v>98</v>
      </c>
      <c r="U320" s="24" t="s">
        <v>98</v>
      </c>
      <c r="V320" s="24" t="s">
        <v>106</v>
      </c>
      <c r="W320" s="24" t="s">
        <v>98</v>
      </c>
      <c r="X320" s="24" t="s">
        <v>98</v>
      </c>
      <c r="Y320" s="22" t="n">
        <v>500000</v>
      </c>
      <c r="Z320" s="23" t="n">
        <f aca="false">DATE(YEAR(M320)+1,MONTH(M320),DAY(M320))</f>
        <v>44197</v>
      </c>
      <c r="AA320" s="25" t="n">
        <f aca="false">IF(N320&lt;=Z320, VLOOKUP(DATEDIF(M320,N320,"m"),Parameters!$L$2:$M$6,2,1), 0)</f>
        <v>1</v>
      </c>
      <c r="AB320" s="0" t="n">
        <f aca="false">IF(D320="Trong nước", DATEDIF(DATE(YEAR(K320),MONTH(K320),1),DATE(YEAR(L320),MONTH(L320),1),"m"), DATEDIF(DATE(J320,1,1),DATE(YEAR(L320),MONTH(L320),1),"m"))</f>
        <v>0</v>
      </c>
      <c r="AC320" s="0" t="str">
        <f aca="false">VLOOKUP(AB320,Parameters!$A$2:$B$6,2,1)</f>
        <v>&lt;6</v>
      </c>
      <c r="AD320" s="26" t="n">
        <v>1</v>
      </c>
      <c r="AE320" s="27" t="n">
        <f aca="false">IF(G320&lt;=$AE$2,INDEX('Bieu phi VCX'!$D$8:$H$33,MATCH(C320,'Bieu phi VCX'!$A$8:$A$33,0),MATCH(AC320,'Bieu phi VCX'!$D$7:$H$7,)),INDEX('Bieu phi VCX'!$I$8:$M$33,MATCH(C320,'Bieu phi VCX'!$A$8:$A$33,0),MATCH(AC320,'Bieu phi VCX'!$I$7:$M$7,)))</f>
        <v>0.0175</v>
      </c>
      <c r="AF320" s="27" t="n">
        <f aca="false">IF(O320="Y",$AF$2,0)</f>
        <v>0</v>
      </c>
      <c r="AG320" s="27" t="n">
        <f aca="false">IF(P320="Y", INDEX('Bieu phi VCX'!$P$8:$T$31,MATCH(C320,'Bieu phi VCX'!$A$8:$A$33,0),MATCH(AC320,'Bieu phi VCX'!$P$7:$T$7,0)), 0)</f>
        <v>0</v>
      </c>
      <c r="AH320" s="22" t="n">
        <f aca="false">VLOOKUP(Q320,Parameters!$F$2:$G$5,2,0)</f>
        <v>0</v>
      </c>
      <c r="AI320" s="27" t="n">
        <f aca="false">IF(R320="Y", INDEX('Bieu phi VCX'!$V$8:$Z$31,MATCH(C320,'Bieu phi VCX'!$A$8:$A$33,0),MATCH(AC320,'Bieu phi VCX'!$V$7:$Z$7,0)),0)</f>
        <v>0</v>
      </c>
      <c r="AJ320" s="27" t="n">
        <f aca="false">IF(S320="Y",INDEX('Bieu phi VCX'!$AG$8:$AI$31,MATCH(C320,'Bieu phi VCX'!$A$8:$A$33,0),MATCH(VLOOKUP(I320,Parameters!$I$2:$J$4,2),'Bieu phi VCX'!$AG$7:$AI$7,0))-AE320, 0)</f>
        <v>0</v>
      </c>
      <c r="AK320" s="0" t="n">
        <f aca="false">IF(T320="Y",$AK$2,1)</f>
        <v>1</v>
      </c>
      <c r="AL320" s="27" t="n">
        <f aca="false">IF(U320="Y", INDEX('Bieu phi VCX'!$AB$8:$AB$33,MATCH(C320,'Bieu phi VCX'!$A$8:$A$33,0),0),0)</f>
        <v>0</v>
      </c>
      <c r="AM320" s="27" t="n">
        <f aca="false">IF(V320="Y",IF(AB320&lt;120,IF(OR(C320='Bieu phi VCX'!$A$24,C320='Bieu phi VCX'!$A$25,C320='Bieu phi VCX'!$A$27),0.2%,IF(OR(AND(OR(E320="SEDAN",E320="HATCHBACK"),G320&gt;$AM$2),AND(OR(E320="SEDAN",E320="HATCHBACK"),F320="GERMANY")),INDEX('Bieu phi VCX'!$AC$8:$AC$33,MATCH(C320,'Bieu phi VCX'!$A$8:$A$33,0),0),INDEX('Bieu phi VCX'!$AD$8:$AD$33,MATCH(C320,'Bieu phi VCX'!$A$8:$A$33,0),0))),"NA"),0)</f>
        <v>0.0005</v>
      </c>
      <c r="AN320" s="28" t="n">
        <f aca="false">IF(X320="Y",$AN$2,0)</f>
        <v>0</v>
      </c>
      <c r="AO320" s="29" t="n">
        <f aca="false">IF(W320="Y",IF(N320-M320&gt;$AO$2,1.5%*15/365,1.5%*(N320-M320)/365),0)</f>
        <v>0</v>
      </c>
      <c r="AP320" s="30" t="n">
        <f aca="false">IF(N320&lt;=Z320,VLOOKUP(DATEDIF(M320,N320,"m"),Parameters!$L$2:$M$6,2,1),(DATEDIF(M320,N320,"m")+1)/12)</f>
        <v>1</v>
      </c>
      <c r="AQ320" s="31" t="n">
        <f aca="false">(AK320*(SUM(AE320,AF320,AG320,AI320,AJ320,AL320,AM320,AN320)*H320+AH320)+AO320*H320)*AP320</f>
        <v>1800000</v>
      </c>
      <c r="AR320" s="34"/>
      <c r="AS320" s="33"/>
      <c r="AT320" s="32"/>
      <c r="AU320" s="32"/>
    </row>
    <row r="321" customFormat="false" ht="15" hidden="false" customHeight="false" outlineLevel="0" collapsed="false">
      <c r="A321" s="20"/>
      <c r="B321" s="20" t="s">
        <v>115</v>
      </c>
      <c r="C321" s="21" t="s">
        <v>130</v>
      </c>
      <c r="D321" s="21" t="s">
        <v>95</v>
      </c>
      <c r="E321" s="21" t="s">
        <v>131</v>
      </c>
      <c r="F321" s="21" t="s">
        <v>97</v>
      </c>
      <c r="G321" s="22" t="n">
        <v>390000000</v>
      </c>
      <c r="H321" s="22" t="n">
        <v>100000000</v>
      </c>
      <c r="I321" s="22" t="n">
        <v>8</v>
      </c>
      <c r="J321" s="0" t="n">
        <v>2020</v>
      </c>
      <c r="K321" s="23" t="n">
        <v>43831</v>
      </c>
      <c r="L321" s="23" t="n">
        <v>43831</v>
      </c>
      <c r="M321" s="23" t="n">
        <v>43831</v>
      </c>
      <c r="N321" s="23" t="n">
        <v>44196</v>
      </c>
      <c r="O321" s="24" t="s">
        <v>98</v>
      </c>
      <c r="P321" s="24" t="s">
        <v>98</v>
      </c>
      <c r="Q321" s="22" t="s">
        <v>99</v>
      </c>
      <c r="R321" s="24" t="s">
        <v>98</v>
      </c>
      <c r="S321" s="24" t="s">
        <v>98</v>
      </c>
      <c r="T321" s="24" t="s">
        <v>98</v>
      </c>
      <c r="U321" s="24" t="s">
        <v>98</v>
      </c>
      <c r="V321" s="24" t="s">
        <v>98</v>
      </c>
      <c r="W321" s="24" t="s">
        <v>106</v>
      </c>
      <c r="X321" s="24" t="s">
        <v>98</v>
      </c>
      <c r="Y321" s="22" t="n">
        <v>500000</v>
      </c>
      <c r="Z321" s="23" t="n">
        <f aca="false">DATE(YEAR(M321)+1,MONTH(M321),DAY(M321))</f>
        <v>44197</v>
      </c>
      <c r="AA321" s="25" t="n">
        <f aca="false">IF(N321&lt;=Z321, VLOOKUP(DATEDIF(M321,N321,"m"),Parameters!$L$2:$M$6,2,1), 0)</f>
        <v>1</v>
      </c>
      <c r="AB321" s="0" t="n">
        <f aca="false">IF(D321="Trong nước", DATEDIF(DATE(YEAR(K321),MONTH(K321),1),DATE(YEAR(L321),MONTH(L321),1),"m"), DATEDIF(DATE(J321,1,1),DATE(YEAR(L321),MONTH(L321),1),"m"))</f>
        <v>0</v>
      </c>
      <c r="AC321" s="0" t="str">
        <f aca="false">VLOOKUP(AB321,Parameters!$A$2:$B$6,2,1)</f>
        <v>&lt;6</v>
      </c>
      <c r="AD321" s="26" t="n">
        <v>1</v>
      </c>
      <c r="AE321" s="27" t="n">
        <f aca="false">IF(G321&lt;=$AE$2,INDEX('Bieu phi VCX'!$D$8:$H$33,MATCH(C321,'Bieu phi VCX'!$A$8:$A$33,0),MATCH(AC321,'Bieu phi VCX'!$D$7:$H$7,)),INDEX('Bieu phi VCX'!$I$8:$M$33,MATCH(C321,'Bieu phi VCX'!$A$8:$A$33,0),MATCH(AC321,'Bieu phi VCX'!$I$7:$M$7,)))</f>
        <v>0.0175</v>
      </c>
      <c r="AF321" s="27" t="n">
        <f aca="false">IF(O321="Y",$AF$2,0)</f>
        <v>0</v>
      </c>
      <c r="AG321" s="27" t="n">
        <f aca="false">IF(P321="Y", INDEX('Bieu phi VCX'!$P$8:$T$31,MATCH(C321,'Bieu phi VCX'!$A$8:$A$33,0),MATCH(AC321,'Bieu phi VCX'!$P$7:$T$7,0)), 0)</f>
        <v>0</v>
      </c>
      <c r="AH321" s="22" t="n">
        <f aca="false">VLOOKUP(Q321,Parameters!$F$2:$G$5,2,0)</f>
        <v>0</v>
      </c>
      <c r="AI321" s="27" t="n">
        <f aca="false">IF(R321="Y", INDEX('Bieu phi VCX'!$V$8:$Z$31,MATCH(C321,'Bieu phi VCX'!$A$8:$A$33,0),MATCH(AC321,'Bieu phi VCX'!$V$7:$Z$7,0)),0)</f>
        <v>0</v>
      </c>
      <c r="AJ321" s="27" t="n">
        <f aca="false">IF(S321="Y",INDEX('Bieu phi VCX'!$AG$8:$AI$31,MATCH(C321,'Bieu phi VCX'!$A$8:$A$33,0),MATCH(VLOOKUP(I321,Parameters!$I$2:$J$4,2),'Bieu phi VCX'!$AG$7:$AI$7,0))-AE321, 0)</f>
        <v>0</v>
      </c>
      <c r="AK321" s="0" t="n">
        <f aca="false">IF(T321="Y",$AK$2,1)</f>
        <v>1</v>
      </c>
      <c r="AL321" s="27" t="n">
        <f aca="false">IF(U321="Y", INDEX('Bieu phi VCX'!$AB$8:$AB$33,MATCH(C321,'Bieu phi VCX'!$A$8:$A$33,0),0),0)</f>
        <v>0</v>
      </c>
      <c r="AM321" s="27" t="n">
        <f aca="false">IF(V321="Y",IF(AB321&lt;120,IF(OR(C321='Bieu phi VCX'!$A$24,C321='Bieu phi VCX'!$A$25,C321='Bieu phi VCX'!$A$27),0.2%,IF(OR(AND(OR(E321="SEDAN",E321="HATCHBACK"),G321&gt;$AM$2),AND(OR(E321="SEDAN",E321="HATCHBACK"),F321="GERMANY")),INDEX('Bieu phi VCX'!$AC$8:$AC$33,MATCH(C321,'Bieu phi VCX'!$A$8:$A$33,0),0),INDEX('Bieu phi VCX'!$AD$8:$AD$33,MATCH(C321,'Bieu phi VCX'!$A$8:$A$33,0),0))),"NA"),0)</f>
        <v>0</v>
      </c>
      <c r="AN321" s="28" t="n">
        <f aca="false">IF(X321="Y",$AN$2,0)</f>
        <v>0</v>
      </c>
      <c r="AO321" s="29" t="n">
        <f aca="false">IF(W321="Y",IF(N321-M321&gt;$AO$2,1.5%*15/365,1.5%*(N321-M321)/365),0)</f>
        <v>0.000616438356164384</v>
      </c>
      <c r="AP321" s="30" t="n">
        <f aca="false">IF(N321&lt;=Z321,VLOOKUP(DATEDIF(M321,N321,"m"),Parameters!$L$2:$M$6,2,1),(DATEDIF(M321,N321,"m")+1)/12)</f>
        <v>1</v>
      </c>
      <c r="AQ321" s="31" t="n">
        <f aca="false">(AK321*(SUM(AE321,AF321,AG321,AI321,AJ321,AL321,AM321,AN321)*H321+AH321)+AO321*H321)*AP321</f>
        <v>1811643.83561644</v>
      </c>
      <c r="AR321" s="34"/>
      <c r="AS321" s="33"/>
      <c r="AT321" s="32"/>
      <c r="AU321" s="32"/>
    </row>
    <row r="322" customFormat="false" ht="15" hidden="false" customHeight="false" outlineLevel="0" collapsed="false">
      <c r="A322" s="20"/>
      <c r="B322" s="20" t="s">
        <v>116</v>
      </c>
      <c r="C322" s="21" t="s">
        <v>130</v>
      </c>
      <c r="D322" s="21" t="s">
        <v>95</v>
      </c>
      <c r="E322" s="21" t="s">
        <v>131</v>
      </c>
      <c r="F322" s="21" t="s">
        <v>97</v>
      </c>
      <c r="G322" s="22" t="n">
        <v>390000000</v>
      </c>
      <c r="H322" s="22" t="n">
        <v>100000000</v>
      </c>
      <c r="I322" s="22" t="n">
        <v>8</v>
      </c>
      <c r="J322" s="0" t="n">
        <v>2020</v>
      </c>
      <c r="K322" s="23" t="n">
        <v>43831</v>
      </c>
      <c r="L322" s="23" t="n">
        <v>43831</v>
      </c>
      <c r="M322" s="23" t="n">
        <v>43831</v>
      </c>
      <c r="N322" s="23" t="n">
        <v>44196</v>
      </c>
      <c r="O322" s="24" t="s">
        <v>98</v>
      </c>
      <c r="P322" s="24" t="s">
        <v>98</v>
      </c>
      <c r="Q322" s="22" t="s">
        <v>99</v>
      </c>
      <c r="R322" s="24" t="s">
        <v>98</v>
      </c>
      <c r="S322" s="24" t="s">
        <v>98</v>
      </c>
      <c r="T322" s="24" t="s">
        <v>98</v>
      </c>
      <c r="U322" s="24" t="s">
        <v>98</v>
      </c>
      <c r="V322" s="24" t="s">
        <v>98</v>
      </c>
      <c r="W322" s="24" t="s">
        <v>98</v>
      </c>
      <c r="X322" s="24" t="s">
        <v>106</v>
      </c>
      <c r="Y322" s="22" t="n">
        <v>500000</v>
      </c>
      <c r="Z322" s="23" t="n">
        <f aca="false">DATE(YEAR(M322)+1,MONTH(M322),DAY(M322))</f>
        <v>44197</v>
      </c>
      <c r="AA322" s="25" t="n">
        <f aca="false">IF(N322&lt;=Z322, VLOOKUP(DATEDIF(M322,N322,"m"),Parameters!$L$2:$M$6,2,1), 0)</f>
        <v>1</v>
      </c>
      <c r="AB322" s="0" t="n">
        <f aca="false">IF(D322="Trong nước", DATEDIF(DATE(YEAR(K322),MONTH(K322),1),DATE(YEAR(L322),MONTH(L322),1),"m"), DATEDIF(DATE(J322,1,1),DATE(YEAR(L322),MONTH(L322),1),"m"))</f>
        <v>0</v>
      </c>
      <c r="AC322" s="0" t="str">
        <f aca="false">VLOOKUP(AB322,Parameters!$A$2:$B$6,2,1)</f>
        <v>&lt;6</v>
      </c>
      <c r="AD322" s="26" t="n">
        <v>1</v>
      </c>
      <c r="AE322" s="27" t="n">
        <f aca="false">IF(G322&lt;=$AE$2,INDEX('Bieu phi VCX'!$D$8:$H$33,MATCH(C322,'Bieu phi VCX'!$A$8:$A$33,0),MATCH(AC322,'Bieu phi VCX'!$D$7:$H$7,)),INDEX('Bieu phi VCX'!$I$8:$M$33,MATCH(C322,'Bieu phi VCX'!$A$8:$A$33,0),MATCH(AC322,'Bieu phi VCX'!$I$7:$M$7,)))</f>
        <v>0.0175</v>
      </c>
      <c r="AF322" s="27" t="n">
        <f aca="false">IF(O322="Y",$AF$2,0)</f>
        <v>0</v>
      </c>
      <c r="AG322" s="27" t="n">
        <f aca="false">IF(P322="Y", INDEX('Bieu phi VCX'!$P$8:$T$31,MATCH(C322,'Bieu phi VCX'!$A$8:$A$33,0),MATCH(AC322,'Bieu phi VCX'!$P$7:$T$7,0)), 0)</f>
        <v>0</v>
      </c>
      <c r="AH322" s="22" t="n">
        <f aca="false">VLOOKUP(Q322,Parameters!$F$2:$G$5,2,0)</f>
        <v>0</v>
      </c>
      <c r="AI322" s="27" t="n">
        <f aca="false">IF(R322="Y", INDEX('Bieu phi VCX'!$V$8:$Z$31,MATCH(C322,'Bieu phi VCX'!$A$8:$A$33,0),MATCH(AC322,'Bieu phi VCX'!$V$7:$Z$7,0)),0)</f>
        <v>0</v>
      </c>
      <c r="AJ322" s="27" t="n">
        <f aca="false">IF(S322="Y",INDEX('Bieu phi VCX'!$AG$8:$AI$31,MATCH(C322,'Bieu phi VCX'!$A$8:$A$33,0),MATCH(VLOOKUP(I322,Parameters!$I$2:$J$4,2),'Bieu phi VCX'!$AG$7:$AI$7,0))-AE322, 0)</f>
        <v>0</v>
      </c>
      <c r="AK322" s="0" t="n">
        <f aca="false">IF(T322="Y",$AK$2,1)</f>
        <v>1</v>
      </c>
      <c r="AL322" s="27" t="n">
        <f aca="false">IF(U322="Y", INDEX('Bieu phi VCX'!$AB$8:$AB$33,MATCH(C322,'Bieu phi VCX'!$A$8:$A$33,0),0),0)</f>
        <v>0</v>
      </c>
      <c r="AM322" s="27" t="n">
        <f aca="false">IF(V322="Y",IF(AB322&lt;120,IF(OR(C322='Bieu phi VCX'!$A$24,C322='Bieu phi VCX'!$A$25,C322='Bieu phi VCX'!$A$27),0.2%,IF(OR(AND(OR(E322="SEDAN",E322="HATCHBACK"),G322&gt;$AM$2),AND(OR(E322="SEDAN",E322="HATCHBACK"),F322="GERMANY")),INDEX('Bieu phi VCX'!$AC$8:$AC$33,MATCH(C322,'Bieu phi VCX'!$A$8:$A$33,0),0),INDEX('Bieu phi VCX'!$AD$8:$AD$33,MATCH(C322,'Bieu phi VCX'!$A$8:$A$33,0),0))),"NA"),0)</f>
        <v>0</v>
      </c>
      <c r="AN322" s="28" t="n">
        <f aca="false">IF(X322="Y",$AN$2,0)</f>
        <v>0.003</v>
      </c>
      <c r="AO322" s="29" t="n">
        <f aca="false">IF(W322="Y",IF(N322-M322&gt;$AO$2,1.5%*15/365,1.5%*(N322-M322)/365),0)</f>
        <v>0</v>
      </c>
      <c r="AP322" s="30" t="n">
        <f aca="false">IF(N322&lt;=Z322,VLOOKUP(DATEDIF(M322,N322,"m"),Parameters!$L$2:$M$6,2,1),(DATEDIF(M322,N322,"m")+1)/12)</f>
        <v>1</v>
      </c>
      <c r="AQ322" s="31" t="n">
        <f aca="false">(AK322*(SUM(AE322,AF322,AG322,AI322,AJ322,AL322,AM322,AN322)*H322+AH322)+AO322*H322)*AP322</f>
        <v>2050000</v>
      </c>
      <c r="AR322" s="34"/>
      <c r="AS322" s="33"/>
      <c r="AT322" s="32"/>
      <c r="AU322" s="32"/>
    </row>
    <row r="323" customFormat="false" ht="15" hidden="false" customHeight="false" outlineLevel="0" collapsed="false">
      <c r="A323" s="20" t="s">
        <v>117</v>
      </c>
      <c r="B323" s="20" t="s">
        <v>105</v>
      </c>
      <c r="C323" s="21" t="s">
        <v>130</v>
      </c>
      <c r="D323" s="21" t="s">
        <v>95</v>
      </c>
      <c r="E323" s="21" t="s">
        <v>131</v>
      </c>
      <c r="F323" s="21" t="s">
        <v>97</v>
      </c>
      <c r="G323" s="22" t="n">
        <v>400000000</v>
      </c>
      <c r="H323" s="22" t="n">
        <v>400000000</v>
      </c>
      <c r="I323" s="22" t="n">
        <v>8</v>
      </c>
      <c r="J323" s="0" t="n">
        <v>2020</v>
      </c>
      <c r="K323" s="23" t="n">
        <v>43831</v>
      </c>
      <c r="L323" s="23" t="n">
        <v>43831</v>
      </c>
      <c r="M323" s="23" t="n">
        <v>43831</v>
      </c>
      <c r="N323" s="23" t="n">
        <v>44196</v>
      </c>
      <c r="O323" s="24" t="s">
        <v>106</v>
      </c>
      <c r="P323" s="24" t="s">
        <v>106</v>
      </c>
      <c r="Q323" s="22" t="n">
        <v>9000000</v>
      </c>
      <c r="R323" s="24" t="s">
        <v>106</v>
      </c>
      <c r="S323" s="24" t="s">
        <v>106</v>
      </c>
      <c r="T323" s="24" t="s">
        <v>106</v>
      </c>
      <c r="U323" s="24" t="s">
        <v>106</v>
      </c>
      <c r="V323" s="24" t="s">
        <v>106</v>
      </c>
      <c r="W323" s="24" t="s">
        <v>106</v>
      </c>
      <c r="X323" s="24" t="s">
        <v>106</v>
      </c>
      <c r="Y323" s="22" t="n">
        <v>500000</v>
      </c>
      <c r="Z323" s="23" t="n">
        <f aca="false">DATE(YEAR(M323)+1,MONTH(M323),DAY(M323))</f>
        <v>44197</v>
      </c>
      <c r="AA323" s="25" t="n">
        <f aca="false">IF(N323&lt;=Z323, VLOOKUP(DATEDIF(M323,N323,"m"),Parameters!$L$2:$M$6,2,1), 0)</f>
        <v>1</v>
      </c>
      <c r="AB323" s="0" t="n">
        <f aca="false">IF(D323="Trong nước", DATEDIF(DATE(YEAR(K323),MONTH(K323),1),DATE(YEAR(L323),MONTH(L323),1),"m"), DATEDIF(DATE(J323,1,1),DATE(YEAR(L323),MONTH(L323),1),"m"))</f>
        <v>0</v>
      </c>
      <c r="AC323" s="0" t="str">
        <f aca="false">VLOOKUP(AB323,Parameters!$A$2:$B$6,2,1)</f>
        <v>&lt;6</v>
      </c>
      <c r="AD323" s="26" t="n">
        <v>1</v>
      </c>
      <c r="AE323" s="27" t="n">
        <f aca="false">IF(G323&lt;=$AE$2,INDEX('Bieu phi VCX'!$D$8:$H$33,MATCH(C323,'Bieu phi VCX'!$A$8:$A$33,0),MATCH(AC323,'Bieu phi VCX'!$D$7:$H$7,)),INDEX('Bieu phi VCX'!$I$8:$M$33,MATCH(C323,'Bieu phi VCX'!$A$8:$A$33,0),MATCH(AC323,'Bieu phi VCX'!$I$7:$M$7,)))</f>
        <v>0.0175</v>
      </c>
      <c r="AF323" s="27" t="n">
        <f aca="false">IF(O323="Y",$AF$2,0)</f>
        <v>0.0005</v>
      </c>
      <c r="AG323" s="27" t="n">
        <f aca="false">IF(P323="Y", INDEX('Bieu phi VCX'!$P$8:$T$31,MATCH(C323,'Bieu phi VCX'!$A$8:$A$33,0),MATCH(AC323,'Bieu phi VCX'!$P$7:$T$7,0)), 0)</f>
        <v>0</v>
      </c>
      <c r="AH323" s="22" t="n">
        <f aca="false">VLOOKUP(Q323,Parameters!$F$2:$G$5,2,0)</f>
        <v>1400000</v>
      </c>
      <c r="AI323" s="27" t="n">
        <f aca="false">IF(R323="Y", INDEX('Bieu phi VCX'!$V$8:$Z$31,MATCH(C323,'Bieu phi VCX'!$A$8:$A$33,0),MATCH(AC323,'Bieu phi VCX'!$V$7:$Z$7,0)),0)</f>
        <v>0.0015</v>
      </c>
      <c r="AJ323" s="27" t="n">
        <f aca="false">IF(S323="Y",INDEX('Bieu phi VCX'!$AG$8:$AI$31,MATCH(C323,'Bieu phi VCX'!$A$8:$A$33,0),MATCH(VLOOKUP(I323,Parameters!$I$2:$J$4,2),'Bieu phi VCX'!$AG$7:$AI$7,0))-AE323, 0)</f>
        <v>0.0225</v>
      </c>
      <c r="AK323" s="0" t="n">
        <f aca="false">IF(T323="Y",$AK$2,1)</f>
        <v>1.5</v>
      </c>
      <c r="AL323" s="27" t="n">
        <f aca="false">IF(U323="Y", INDEX('Bieu phi VCX'!$AB$8:$AB$33,MATCH(C323,'Bieu phi VCX'!$A$8:$A$33,0),0),0)</f>
        <v>0.0015</v>
      </c>
      <c r="AM323" s="27" t="n">
        <f aca="false">IF(V323="Y",IF(AB323&lt;120,IF(OR(C323='Bieu phi VCX'!$A$24,C323='Bieu phi VCX'!$A$25,C323='Bieu phi VCX'!$A$27),0.2%,IF(OR(AND(OR(E323="SEDAN",E323="HATCHBACK"),G323&gt;$AM$2),AND(OR(E323="SEDAN",E323="HATCHBACK"),F323="GERMANY")),INDEX('Bieu phi VCX'!$AC$8:$AC$33,MATCH(C323,'Bieu phi VCX'!$A$8:$A$33,0),0),INDEX('Bieu phi VCX'!$AD$8:$AD$33,MATCH(C323,'Bieu phi VCX'!$A$8:$A$33,0),0))),"NA"),0)</f>
        <v>0.0005</v>
      </c>
      <c r="AN323" s="28" t="n">
        <f aca="false">IF(X323="Y",$AN$2,0)</f>
        <v>0.003</v>
      </c>
      <c r="AO323" s="29" t="n">
        <f aca="false">IF(W323="Y",IF(N323-M323&gt;$AO$2,1.5%*15/365,1.5%*(N323-M323)/365),0)</f>
        <v>0.000616438356164384</v>
      </c>
      <c r="AP323" s="30" t="n">
        <f aca="false">IF(N323&lt;=Z323,VLOOKUP(DATEDIF(M323,N323,"m"),Parameters!$L$2:$M$6,2,1),(DATEDIF(M323,N323,"m")+1)/12)</f>
        <v>1</v>
      </c>
      <c r="AQ323" s="31" t="n">
        <f aca="false">(AK323*(SUM(AE323,AF323,AG323,AI323,AJ323,AL323,AM323,AN323)*H323+AH323)+AO323*H323)*AP323</f>
        <v>30546575.3424658</v>
      </c>
      <c r="AR323" s="32"/>
      <c r="AS323" s="32"/>
      <c r="AT323" s="32"/>
      <c r="AU323" s="32"/>
    </row>
    <row r="324" customFormat="false" ht="15" hidden="false" customHeight="false" outlineLevel="0" collapsed="false">
      <c r="A324" s="20"/>
      <c r="B324" s="20" t="s">
        <v>107</v>
      </c>
      <c r="C324" s="21" t="s">
        <v>130</v>
      </c>
      <c r="D324" s="21" t="s">
        <v>95</v>
      </c>
      <c r="E324" s="21" t="s">
        <v>131</v>
      </c>
      <c r="F324" s="21" t="s">
        <v>97</v>
      </c>
      <c r="G324" s="22" t="n">
        <v>400000000</v>
      </c>
      <c r="H324" s="22" t="n">
        <v>400000000</v>
      </c>
      <c r="I324" s="22" t="n">
        <v>8</v>
      </c>
      <c r="J324" s="0" t="n">
        <v>2020</v>
      </c>
      <c r="K324" s="23" t="n">
        <v>43831</v>
      </c>
      <c r="L324" s="23" t="n">
        <v>43831</v>
      </c>
      <c r="M324" s="23" t="n">
        <v>43831</v>
      </c>
      <c r="N324" s="23" t="n">
        <v>44196</v>
      </c>
      <c r="O324" s="24" t="s">
        <v>106</v>
      </c>
      <c r="P324" s="24" t="s">
        <v>98</v>
      </c>
      <c r="Q324" s="22" t="s">
        <v>99</v>
      </c>
      <c r="R324" s="24" t="s">
        <v>98</v>
      </c>
      <c r="S324" s="24" t="s">
        <v>98</v>
      </c>
      <c r="T324" s="24" t="s">
        <v>98</v>
      </c>
      <c r="U324" s="24" t="s">
        <v>98</v>
      </c>
      <c r="V324" s="24" t="s">
        <v>98</v>
      </c>
      <c r="W324" s="24" t="s">
        <v>98</v>
      </c>
      <c r="X324" s="24" t="s">
        <v>98</v>
      </c>
      <c r="Y324" s="22" t="n">
        <v>500000</v>
      </c>
      <c r="Z324" s="23" t="n">
        <f aca="false">DATE(YEAR(M324)+1,MONTH(M324),DAY(M324))</f>
        <v>44197</v>
      </c>
      <c r="AA324" s="25" t="n">
        <f aca="false">IF(N324&lt;=Z324, VLOOKUP(DATEDIF(M324,N324,"m"),Parameters!$L$2:$M$6,2,1), 0)</f>
        <v>1</v>
      </c>
      <c r="AB324" s="0" t="n">
        <f aca="false">IF(D324="Trong nước", DATEDIF(DATE(YEAR(K324),MONTH(K324),1),DATE(YEAR(L324),MONTH(L324),1),"m"), DATEDIF(DATE(J324,1,1),DATE(YEAR(L324),MONTH(L324),1),"m"))</f>
        <v>0</v>
      </c>
      <c r="AC324" s="0" t="str">
        <f aca="false">VLOOKUP(AB324,Parameters!$A$2:$B$6,2,1)</f>
        <v>&lt;6</v>
      </c>
      <c r="AD324" s="26" t="n">
        <v>1</v>
      </c>
      <c r="AE324" s="27" t="n">
        <f aca="false">IF(G324&lt;=$AE$2,INDEX('Bieu phi VCX'!$D$8:$H$33,MATCH(C324,'Bieu phi VCX'!$A$8:$A$33,0),MATCH(AC324,'Bieu phi VCX'!$D$7:$H$7,)),INDEX('Bieu phi VCX'!$I$8:$M$33,MATCH(C324,'Bieu phi VCX'!$A$8:$A$33,0),MATCH(AC324,'Bieu phi VCX'!$I$7:$M$7,)))</f>
        <v>0.0175</v>
      </c>
      <c r="AF324" s="27" t="n">
        <f aca="false">IF(O324="Y",$AF$2,0)</f>
        <v>0.0005</v>
      </c>
      <c r="AG324" s="27" t="n">
        <f aca="false">IF(P324="Y", INDEX('Bieu phi VCX'!$P$8:$T$31,MATCH(C324,'Bieu phi VCX'!$A$8:$A$33,0),MATCH(AC324,'Bieu phi VCX'!$P$7:$T$7,0)), 0)</f>
        <v>0</v>
      </c>
      <c r="AH324" s="22" t="n">
        <f aca="false">VLOOKUP(Q324,Parameters!$F$2:$G$5,2,0)</f>
        <v>0</v>
      </c>
      <c r="AI324" s="27" t="n">
        <f aca="false">IF(R324="Y", INDEX('Bieu phi VCX'!$V$8:$Z$31,MATCH(C324,'Bieu phi VCX'!$A$8:$A$33,0),MATCH(AC324,'Bieu phi VCX'!$V$7:$Z$7,0)),0)</f>
        <v>0</v>
      </c>
      <c r="AJ324" s="27" t="n">
        <f aca="false">IF(S324="Y",INDEX('Bieu phi VCX'!$AG$8:$AI$31,MATCH(C324,'Bieu phi VCX'!$A$8:$A$33,0),MATCH(VLOOKUP(I324,Parameters!$I$2:$J$4,2),'Bieu phi VCX'!$AG$7:$AI$7,0))-AE324, 0)</f>
        <v>0</v>
      </c>
      <c r="AK324" s="0" t="n">
        <f aca="false">IF(T324="Y",$AK$2,1)</f>
        <v>1</v>
      </c>
      <c r="AL324" s="27" t="n">
        <f aca="false">IF(U324="Y", INDEX('Bieu phi VCX'!$AB$8:$AB$33,MATCH(C324,'Bieu phi VCX'!$A$8:$A$33,0),0),0)</f>
        <v>0</v>
      </c>
      <c r="AM324" s="27" t="n">
        <f aca="false">IF(V324="Y",IF(AB324&lt;120,IF(OR(C324='Bieu phi VCX'!$A$24,C324='Bieu phi VCX'!$A$25,C324='Bieu phi VCX'!$A$27),0.2%,IF(OR(AND(OR(E324="SEDAN",E324="HATCHBACK"),G324&gt;$AM$2),AND(OR(E324="SEDAN",E324="HATCHBACK"),F324="GERMANY")),INDEX('Bieu phi VCX'!$AC$8:$AC$33,MATCH(C324,'Bieu phi VCX'!$A$8:$A$33,0),0),INDEX('Bieu phi VCX'!$AD$8:$AD$33,MATCH(C324,'Bieu phi VCX'!$A$8:$A$33,0),0))),"NA"),0)</f>
        <v>0</v>
      </c>
      <c r="AN324" s="28" t="n">
        <f aca="false">IF(X324="Y",$AN$2,0)</f>
        <v>0</v>
      </c>
      <c r="AO324" s="29" t="n">
        <f aca="false">IF(W324="Y",IF(N324-M324&gt;$AO$2,1.5%*15/365,1.5%*(N324-M324)/365),0)</f>
        <v>0</v>
      </c>
      <c r="AP324" s="30" t="n">
        <f aca="false">IF(N324&lt;=Z324,VLOOKUP(DATEDIF(M324,N324,"m"),Parameters!$L$2:$M$6,2,1),(DATEDIF(M324,N324,"m")+1)/12)</f>
        <v>1</v>
      </c>
      <c r="AQ324" s="31" t="n">
        <f aca="false">(AK324*(SUM(AE324,AF324,AG324,AI324,AJ324,AL324,AM324,AN324)*H324+AH324)+AO324*H324)*AP324</f>
        <v>7200000</v>
      </c>
    </row>
    <row r="325" customFormat="false" ht="15" hidden="false" customHeight="false" outlineLevel="0" collapsed="false">
      <c r="A325" s="20"/>
      <c r="B325" s="20" t="s">
        <v>108</v>
      </c>
      <c r="C325" s="21" t="s">
        <v>130</v>
      </c>
      <c r="D325" s="21" t="s">
        <v>95</v>
      </c>
      <c r="E325" s="21" t="s">
        <v>131</v>
      </c>
      <c r="F325" s="21" t="s">
        <v>97</v>
      </c>
      <c r="G325" s="22" t="n">
        <v>400000000</v>
      </c>
      <c r="H325" s="22" t="n">
        <v>400000000</v>
      </c>
      <c r="I325" s="22" t="n">
        <v>8</v>
      </c>
      <c r="J325" s="0" t="n">
        <v>2020</v>
      </c>
      <c r="K325" s="23" t="n">
        <v>43831</v>
      </c>
      <c r="L325" s="23" t="n">
        <v>43831</v>
      </c>
      <c r="M325" s="23" t="n">
        <v>43831</v>
      </c>
      <c r="N325" s="23" t="n">
        <v>44196</v>
      </c>
      <c r="O325" s="24" t="s">
        <v>98</v>
      </c>
      <c r="P325" s="24" t="s">
        <v>106</v>
      </c>
      <c r="Q325" s="22" t="s">
        <v>99</v>
      </c>
      <c r="R325" s="24" t="s">
        <v>98</v>
      </c>
      <c r="S325" s="24" t="s">
        <v>98</v>
      </c>
      <c r="T325" s="24" t="s">
        <v>98</v>
      </c>
      <c r="U325" s="24" t="s">
        <v>98</v>
      </c>
      <c r="V325" s="24" t="s">
        <v>98</v>
      </c>
      <c r="W325" s="24" t="s">
        <v>98</v>
      </c>
      <c r="X325" s="24" t="s">
        <v>98</v>
      </c>
      <c r="Y325" s="22" t="n">
        <v>500000</v>
      </c>
      <c r="Z325" s="23" t="n">
        <f aca="false">DATE(YEAR(M325)+1,MONTH(M325),DAY(M325))</f>
        <v>44197</v>
      </c>
      <c r="AA325" s="25" t="n">
        <f aca="false">IF(N325&lt;=Z325, VLOOKUP(DATEDIF(M325,N325,"m"),Parameters!$L$2:$M$6,2,1), 0)</f>
        <v>1</v>
      </c>
      <c r="AB325" s="0" t="n">
        <f aca="false">IF(D325="Trong nước", DATEDIF(DATE(YEAR(K325),MONTH(K325),1),DATE(YEAR(L325),MONTH(L325),1),"m"), DATEDIF(DATE(J325,1,1),DATE(YEAR(L325),MONTH(L325),1),"m"))</f>
        <v>0</v>
      </c>
      <c r="AC325" s="0" t="str">
        <f aca="false">VLOOKUP(AB325,Parameters!$A$2:$B$6,2,1)</f>
        <v>&lt;6</v>
      </c>
      <c r="AD325" s="26" t="n">
        <v>1</v>
      </c>
      <c r="AE325" s="27" t="n">
        <f aca="false">IF(G325&lt;=$AE$2,INDEX('Bieu phi VCX'!$D$8:$H$33,MATCH(C325,'Bieu phi VCX'!$A$8:$A$33,0),MATCH(AC325,'Bieu phi VCX'!$D$7:$H$7,)),INDEX('Bieu phi VCX'!$I$8:$M$33,MATCH(C325,'Bieu phi VCX'!$A$8:$A$33,0),MATCH(AC325,'Bieu phi VCX'!$I$7:$M$7,)))</f>
        <v>0.0175</v>
      </c>
      <c r="AF325" s="27" t="n">
        <f aca="false">IF(O325="Y",$AF$2,0)</f>
        <v>0</v>
      </c>
      <c r="AG325" s="27" t="n">
        <f aca="false">IF(P325="Y", INDEX('Bieu phi VCX'!$P$8:$T$31,MATCH(C325,'Bieu phi VCX'!$A$8:$A$33,0),MATCH(AC325,'Bieu phi VCX'!$P$7:$T$7,0)), 0)</f>
        <v>0</v>
      </c>
      <c r="AH325" s="22" t="n">
        <f aca="false">VLOOKUP(Q325,Parameters!$F$2:$G$5,2,0)</f>
        <v>0</v>
      </c>
      <c r="AI325" s="27" t="n">
        <f aca="false">IF(R325="Y", INDEX('Bieu phi VCX'!$V$8:$Z$31,MATCH(C325,'Bieu phi VCX'!$A$8:$A$33,0),MATCH(AC325,'Bieu phi VCX'!$V$7:$Z$7,0)),0)</f>
        <v>0</v>
      </c>
      <c r="AJ325" s="27" t="n">
        <f aca="false">IF(S325="Y",INDEX('Bieu phi VCX'!$AG$8:$AI$31,MATCH(C325,'Bieu phi VCX'!$A$8:$A$33,0),MATCH(VLOOKUP(I325,Parameters!$I$2:$J$4,2),'Bieu phi VCX'!$AG$7:$AI$7,0))-AE325, 0)</f>
        <v>0</v>
      </c>
      <c r="AK325" s="0" t="n">
        <f aca="false">IF(T325="Y",$AK$2,1)</f>
        <v>1</v>
      </c>
      <c r="AL325" s="27" t="n">
        <f aca="false">IF(U325="Y", INDEX('Bieu phi VCX'!$AB$8:$AB$33,MATCH(C325,'Bieu phi VCX'!$A$8:$A$33,0),0),0)</f>
        <v>0</v>
      </c>
      <c r="AM325" s="27" t="n">
        <f aca="false">IF(V325="Y",IF(AB325&lt;120,IF(OR(C325='Bieu phi VCX'!$A$24,C325='Bieu phi VCX'!$A$25,C325='Bieu phi VCX'!$A$27),0.2%,IF(OR(AND(OR(E325="SEDAN",E325="HATCHBACK"),G325&gt;$AM$2),AND(OR(E325="SEDAN",E325="HATCHBACK"),F325="GERMANY")),INDEX('Bieu phi VCX'!$AC$8:$AC$33,MATCH(C325,'Bieu phi VCX'!$A$8:$A$33,0),0),INDEX('Bieu phi VCX'!$AD$8:$AD$33,MATCH(C325,'Bieu phi VCX'!$A$8:$A$33,0),0))),"NA"),0)</f>
        <v>0</v>
      </c>
      <c r="AN325" s="28" t="n">
        <f aca="false">IF(X325="Y",$AN$2,0)</f>
        <v>0</v>
      </c>
      <c r="AO325" s="29" t="n">
        <f aca="false">IF(W325="Y",IF(N325-M325&gt;$AO$2,1.5%*15/365,1.5%*(N325-M325)/365),0)</f>
        <v>0</v>
      </c>
      <c r="AP325" s="30" t="n">
        <f aca="false">IF(N325&lt;=Z325,VLOOKUP(DATEDIF(M325,N325,"m"),Parameters!$L$2:$M$6,2,1),(DATEDIF(M325,N325,"m")+1)/12)</f>
        <v>1</v>
      </c>
      <c r="AQ325" s="31" t="n">
        <f aca="false">(AK325*(SUM(AE325,AF325,AG325,AI325,AJ325,AL325,AM325,AN325)*H325+AH325)+AO325*H325)*AP325</f>
        <v>7000000</v>
      </c>
      <c r="AR325" s="22"/>
    </row>
    <row r="326" customFormat="false" ht="15" hidden="false" customHeight="false" outlineLevel="0" collapsed="false">
      <c r="A326" s="20"/>
      <c r="B326" s="20" t="s">
        <v>109</v>
      </c>
      <c r="C326" s="21" t="s">
        <v>130</v>
      </c>
      <c r="D326" s="21" t="s">
        <v>95</v>
      </c>
      <c r="E326" s="21" t="s">
        <v>131</v>
      </c>
      <c r="F326" s="21" t="s">
        <v>97</v>
      </c>
      <c r="G326" s="22" t="n">
        <v>400000000</v>
      </c>
      <c r="H326" s="22" t="n">
        <v>400000000</v>
      </c>
      <c r="I326" s="22" t="n">
        <v>8</v>
      </c>
      <c r="J326" s="0" t="n">
        <v>2020</v>
      </c>
      <c r="K326" s="23" t="n">
        <v>43831</v>
      </c>
      <c r="L326" s="23" t="n">
        <v>43831</v>
      </c>
      <c r="M326" s="23" t="n">
        <v>43831</v>
      </c>
      <c r="N326" s="23" t="n">
        <v>44196</v>
      </c>
      <c r="O326" s="24" t="s">
        <v>98</v>
      </c>
      <c r="P326" s="24" t="s">
        <v>98</v>
      </c>
      <c r="Q326" s="22" t="n">
        <v>9000000</v>
      </c>
      <c r="R326" s="24" t="s">
        <v>98</v>
      </c>
      <c r="S326" s="24" t="s">
        <v>98</v>
      </c>
      <c r="T326" s="24" t="s">
        <v>98</v>
      </c>
      <c r="U326" s="24" t="s">
        <v>98</v>
      </c>
      <c r="V326" s="24" t="s">
        <v>98</v>
      </c>
      <c r="W326" s="24" t="s">
        <v>98</v>
      </c>
      <c r="X326" s="24" t="s">
        <v>98</v>
      </c>
      <c r="Y326" s="22" t="n">
        <v>500000</v>
      </c>
      <c r="Z326" s="23" t="n">
        <f aca="false">DATE(YEAR(M326)+1,MONTH(M326),DAY(M326))</f>
        <v>44197</v>
      </c>
      <c r="AA326" s="25" t="n">
        <f aca="false">IF(N326&lt;=Z326, VLOOKUP(DATEDIF(M326,N326,"m"),Parameters!$L$2:$M$6,2,1), 0)</f>
        <v>1</v>
      </c>
      <c r="AB326" s="0" t="n">
        <f aca="false">IF(D326="Trong nước", DATEDIF(DATE(YEAR(K326),MONTH(K326),1),DATE(YEAR(L326),MONTH(L326),1),"m"), DATEDIF(DATE(J326,1,1),DATE(YEAR(L326),MONTH(L326),1),"m"))</f>
        <v>0</v>
      </c>
      <c r="AC326" s="0" t="str">
        <f aca="false">VLOOKUP(AB326,Parameters!$A$2:$B$6,2,1)</f>
        <v>&lt;6</v>
      </c>
      <c r="AD326" s="26" t="n">
        <v>1</v>
      </c>
      <c r="AE326" s="27" t="n">
        <f aca="false">IF(G326&lt;=$AE$2,INDEX('Bieu phi VCX'!$D$8:$H$33,MATCH(C326,'Bieu phi VCX'!$A$8:$A$33,0),MATCH(AC326,'Bieu phi VCX'!$D$7:$H$7,)),INDEX('Bieu phi VCX'!$I$8:$M$33,MATCH(C326,'Bieu phi VCX'!$A$8:$A$33,0),MATCH(AC326,'Bieu phi VCX'!$I$7:$M$7,)))</f>
        <v>0.0175</v>
      </c>
      <c r="AF326" s="27" t="n">
        <f aca="false">IF(O326="Y",$AF$2,0)</f>
        <v>0</v>
      </c>
      <c r="AG326" s="27" t="n">
        <f aca="false">IF(P326="Y", INDEX('Bieu phi VCX'!$P$8:$T$31,MATCH(C326,'Bieu phi VCX'!$A$8:$A$33,0),MATCH(AC326,'Bieu phi VCX'!$P$7:$T$7,0)), 0)</f>
        <v>0</v>
      </c>
      <c r="AH326" s="22" t="n">
        <f aca="false">VLOOKUP(Q326,Parameters!$F$2:$G$5,2,0)</f>
        <v>1400000</v>
      </c>
      <c r="AI326" s="27" t="n">
        <f aca="false">IF(R326="Y", INDEX('Bieu phi VCX'!$V$8:$Z$31,MATCH(C326,'Bieu phi VCX'!$A$8:$A$33,0),MATCH(AC326,'Bieu phi VCX'!$V$7:$Z$7,0)),0)</f>
        <v>0</v>
      </c>
      <c r="AJ326" s="27" t="n">
        <f aca="false">IF(S326="Y",INDEX('Bieu phi VCX'!$AG$8:$AI$31,MATCH(C326,'Bieu phi VCX'!$A$8:$A$33,0),MATCH(VLOOKUP(I326,Parameters!$I$2:$J$4,2),'Bieu phi VCX'!$AG$7:$AI$7,0))-AE326, 0)</f>
        <v>0</v>
      </c>
      <c r="AK326" s="0" t="n">
        <f aca="false">IF(T326="Y",$AK$2,1)</f>
        <v>1</v>
      </c>
      <c r="AL326" s="27" t="n">
        <f aca="false">IF(U326="Y", INDEX('Bieu phi VCX'!$AB$8:$AB$33,MATCH(C326,'Bieu phi VCX'!$A$8:$A$33,0),0),0)</f>
        <v>0</v>
      </c>
      <c r="AM326" s="27" t="n">
        <f aca="false">IF(V326="Y",IF(AB326&lt;120,IF(OR(C326='Bieu phi VCX'!$A$24,C326='Bieu phi VCX'!$A$25,C326='Bieu phi VCX'!$A$27),0.2%,IF(OR(AND(OR(E326="SEDAN",E326="HATCHBACK"),G326&gt;$AM$2),AND(OR(E326="SEDAN",E326="HATCHBACK"),F326="GERMANY")),INDEX('Bieu phi VCX'!$AC$8:$AC$33,MATCH(C326,'Bieu phi VCX'!$A$8:$A$33,0),0),INDEX('Bieu phi VCX'!$AD$8:$AD$33,MATCH(C326,'Bieu phi VCX'!$A$8:$A$33,0),0))),"NA"),0)</f>
        <v>0</v>
      </c>
      <c r="AN326" s="28" t="n">
        <f aca="false">IF(X326="Y",$AN$2,0)</f>
        <v>0</v>
      </c>
      <c r="AO326" s="29" t="n">
        <f aca="false">IF(W326="Y",IF(N326-M326&gt;$AO$2,1.5%*15/365,1.5%*(N326-M326)/365),0)</f>
        <v>0</v>
      </c>
      <c r="AP326" s="30" t="n">
        <f aca="false">IF(N326&lt;=Z326,VLOOKUP(DATEDIF(M326,N326,"m"),Parameters!$L$2:$M$6,2,1),(DATEDIF(M326,N326,"m")+1)/12)</f>
        <v>1</v>
      </c>
      <c r="AQ326" s="31" t="n">
        <f aca="false">(AK326*(SUM(AE326,AF326,AG326,AI326,AJ326,AL326,AM326,AN326)*H326+AH326)+AO326*H326)*AP326</f>
        <v>8400000</v>
      </c>
    </row>
    <row r="327" customFormat="false" ht="15" hidden="false" customHeight="false" outlineLevel="0" collapsed="false">
      <c r="A327" s="20"/>
      <c r="B327" s="20" t="s">
        <v>110</v>
      </c>
      <c r="C327" s="21" t="s">
        <v>130</v>
      </c>
      <c r="D327" s="21" t="s">
        <v>95</v>
      </c>
      <c r="E327" s="21" t="s">
        <v>131</v>
      </c>
      <c r="F327" s="21" t="s">
        <v>97</v>
      </c>
      <c r="G327" s="22" t="n">
        <v>400000000</v>
      </c>
      <c r="H327" s="22" t="n">
        <v>400000000</v>
      </c>
      <c r="I327" s="22" t="n">
        <v>8</v>
      </c>
      <c r="J327" s="0" t="n">
        <v>2020</v>
      </c>
      <c r="K327" s="23" t="n">
        <v>43831</v>
      </c>
      <c r="L327" s="23" t="n">
        <v>43831</v>
      </c>
      <c r="M327" s="23" t="n">
        <v>43831</v>
      </c>
      <c r="N327" s="23" t="n">
        <v>44196</v>
      </c>
      <c r="O327" s="24" t="s">
        <v>98</v>
      </c>
      <c r="P327" s="24" t="s">
        <v>98</v>
      </c>
      <c r="Q327" s="22" t="s">
        <v>99</v>
      </c>
      <c r="R327" s="24" t="s">
        <v>106</v>
      </c>
      <c r="S327" s="24" t="s">
        <v>98</v>
      </c>
      <c r="T327" s="24" t="s">
        <v>98</v>
      </c>
      <c r="U327" s="24" t="s">
        <v>98</v>
      </c>
      <c r="V327" s="24" t="s">
        <v>98</v>
      </c>
      <c r="W327" s="24" t="s">
        <v>98</v>
      </c>
      <c r="X327" s="24" t="s">
        <v>98</v>
      </c>
      <c r="Y327" s="22" t="n">
        <v>500000</v>
      </c>
      <c r="Z327" s="23" t="n">
        <f aca="false">DATE(YEAR(M327)+1,MONTH(M327),DAY(M327))</f>
        <v>44197</v>
      </c>
      <c r="AA327" s="25" t="n">
        <f aca="false">IF(N327&lt;=Z327, VLOOKUP(DATEDIF(M327,N327,"m"),Parameters!$L$2:$M$6,2,1), 0)</f>
        <v>1</v>
      </c>
      <c r="AB327" s="0" t="n">
        <f aca="false">IF(D327="Trong nước", DATEDIF(DATE(YEAR(K327),MONTH(K327),1),DATE(YEAR(L327),MONTH(L327),1),"m"), DATEDIF(DATE(J327,1,1),DATE(YEAR(L327),MONTH(L327),1),"m"))</f>
        <v>0</v>
      </c>
      <c r="AC327" s="0" t="str">
        <f aca="false">VLOOKUP(AB327,Parameters!$A$2:$B$6,2,1)</f>
        <v>&lt;6</v>
      </c>
      <c r="AD327" s="26" t="n">
        <v>1</v>
      </c>
      <c r="AE327" s="27" t="n">
        <f aca="false">IF(G327&lt;=$AE$2,INDEX('Bieu phi VCX'!$D$8:$H$33,MATCH(C327,'Bieu phi VCX'!$A$8:$A$33,0),MATCH(AC327,'Bieu phi VCX'!$D$7:$H$7,)),INDEX('Bieu phi VCX'!$I$8:$M$33,MATCH(C327,'Bieu phi VCX'!$A$8:$A$33,0),MATCH(AC327,'Bieu phi VCX'!$I$7:$M$7,)))</f>
        <v>0.0175</v>
      </c>
      <c r="AF327" s="27" t="n">
        <f aca="false">IF(O327="Y",$AF$2,0)</f>
        <v>0</v>
      </c>
      <c r="AG327" s="27" t="n">
        <f aca="false">IF(P327="Y", INDEX('Bieu phi VCX'!$P$8:$T$31,MATCH(C327,'Bieu phi VCX'!$A$8:$A$33,0),MATCH(AC327,'Bieu phi VCX'!$P$7:$T$7,0)), 0)</f>
        <v>0</v>
      </c>
      <c r="AH327" s="22" t="n">
        <f aca="false">VLOOKUP(Q327,Parameters!$F$2:$G$5,2,0)</f>
        <v>0</v>
      </c>
      <c r="AI327" s="27" t="n">
        <f aca="false">IF(R327="Y", INDEX('Bieu phi VCX'!$V$8:$Z$31,MATCH(C327,'Bieu phi VCX'!$A$8:$A$33,0),MATCH(AC327,'Bieu phi VCX'!$V$7:$Z$7,0)),0)</f>
        <v>0.0015</v>
      </c>
      <c r="AJ327" s="27" t="n">
        <f aca="false">IF(S327="Y",INDEX('Bieu phi VCX'!$AG$8:$AI$31,MATCH(C327,'Bieu phi VCX'!$A$8:$A$33,0),MATCH(VLOOKUP(I327,Parameters!$I$2:$J$4,2),'Bieu phi VCX'!$AG$7:$AI$7,0))-AE327, 0)</f>
        <v>0</v>
      </c>
      <c r="AK327" s="0" t="n">
        <f aca="false">IF(T327="Y",$AK$2,1)</f>
        <v>1</v>
      </c>
      <c r="AL327" s="27" t="n">
        <f aca="false">IF(U327="Y", INDEX('Bieu phi VCX'!$AB$8:$AB$33,MATCH(C327,'Bieu phi VCX'!$A$8:$A$33,0),0),0)</f>
        <v>0</v>
      </c>
      <c r="AM327" s="27" t="n">
        <f aca="false">IF(V327="Y",IF(AB327&lt;120,IF(OR(C327='Bieu phi VCX'!$A$24,C327='Bieu phi VCX'!$A$25,C327='Bieu phi VCX'!$A$27),0.2%,IF(OR(AND(OR(E327="SEDAN",E327="HATCHBACK"),G327&gt;$AM$2),AND(OR(E327="SEDAN",E327="HATCHBACK"),F327="GERMANY")),INDEX('Bieu phi VCX'!$AC$8:$AC$33,MATCH(C327,'Bieu phi VCX'!$A$8:$A$33,0),0),INDEX('Bieu phi VCX'!$AD$8:$AD$33,MATCH(C327,'Bieu phi VCX'!$A$8:$A$33,0),0))),"NA"),0)</f>
        <v>0</v>
      </c>
      <c r="AN327" s="28" t="n">
        <f aca="false">IF(X327="Y",$AN$2,0)</f>
        <v>0</v>
      </c>
      <c r="AO327" s="29" t="n">
        <f aca="false">IF(W327="Y",IF(N327-M327&gt;$AO$2,1.5%*15/365,1.5%*(N327-M327)/365),0)</f>
        <v>0</v>
      </c>
      <c r="AP327" s="30" t="n">
        <f aca="false">IF(N327&lt;=Z327,VLOOKUP(DATEDIF(M327,N327,"m"),Parameters!$L$2:$M$6,2,1),(DATEDIF(M327,N327,"m")+1)/12)</f>
        <v>1</v>
      </c>
      <c r="AQ327" s="31" t="n">
        <f aca="false">(AK327*(SUM(AE327,AF327,AG327,AI327,AJ327,AL327,AM327,AN327)*H327+AH327)+AO327*H327)*AP327</f>
        <v>7600000</v>
      </c>
    </row>
    <row r="328" customFormat="false" ht="15" hidden="false" customHeight="false" outlineLevel="0" collapsed="false">
      <c r="A328" s="20"/>
      <c r="B328" s="20" t="s">
        <v>111</v>
      </c>
      <c r="C328" s="21" t="s">
        <v>130</v>
      </c>
      <c r="D328" s="21" t="s">
        <v>95</v>
      </c>
      <c r="E328" s="21" t="s">
        <v>131</v>
      </c>
      <c r="F328" s="21" t="s">
        <v>97</v>
      </c>
      <c r="G328" s="22" t="n">
        <v>400000000</v>
      </c>
      <c r="H328" s="22" t="n">
        <v>400000000</v>
      </c>
      <c r="I328" s="22" t="n">
        <v>8</v>
      </c>
      <c r="J328" s="0" t="n">
        <v>2020</v>
      </c>
      <c r="K328" s="23" t="n">
        <v>43831</v>
      </c>
      <c r="L328" s="23" t="n">
        <v>43831</v>
      </c>
      <c r="M328" s="23" t="n">
        <v>43831</v>
      </c>
      <c r="N328" s="23" t="n">
        <v>44196</v>
      </c>
      <c r="O328" s="24" t="s">
        <v>98</v>
      </c>
      <c r="P328" s="24" t="s">
        <v>98</v>
      </c>
      <c r="Q328" s="22" t="s">
        <v>99</v>
      </c>
      <c r="R328" s="24" t="s">
        <v>98</v>
      </c>
      <c r="S328" s="24" t="s">
        <v>106</v>
      </c>
      <c r="T328" s="24" t="s">
        <v>98</v>
      </c>
      <c r="U328" s="24" t="s">
        <v>98</v>
      </c>
      <c r="V328" s="24" t="s">
        <v>98</v>
      </c>
      <c r="W328" s="24" t="s">
        <v>98</v>
      </c>
      <c r="X328" s="24" t="s">
        <v>98</v>
      </c>
      <c r="Y328" s="22" t="n">
        <v>500000</v>
      </c>
      <c r="Z328" s="23" t="n">
        <f aca="false">DATE(YEAR(M328)+1,MONTH(M328),DAY(M328))</f>
        <v>44197</v>
      </c>
      <c r="AA328" s="25" t="n">
        <f aca="false">IF(N328&lt;=Z328, VLOOKUP(DATEDIF(M328,N328,"m"),Parameters!$L$2:$M$6,2,1), 0)</f>
        <v>1</v>
      </c>
      <c r="AB328" s="0" t="n">
        <f aca="false">IF(D328="Trong nước", DATEDIF(DATE(YEAR(K328),MONTH(K328),1),DATE(YEAR(L328),MONTH(L328),1),"m"), DATEDIF(DATE(J328,1,1),DATE(YEAR(L328),MONTH(L328),1),"m"))</f>
        <v>0</v>
      </c>
      <c r="AC328" s="0" t="str">
        <f aca="false">VLOOKUP(AB328,Parameters!$A$2:$B$6,2,1)</f>
        <v>&lt;6</v>
      </c>
      <c r="AD328" s="26" t="n">
        <v>1</v>
      </c>
      <c r="AE328" s="27" t="n">
        <f aca="false">IF(G328&lt;=$AE$2,INDEX('Bieu phi VCX'!$D$8:$H$33,MATCH(C328,'Bieu phi VCX'!$A$8:$A$33,0),MATCH(AC328,'Bieu phi VCX'!$D$7:$H$7,)),INDEX('Bieu phi VCX'!$I$8:$M$33,MATCH(C328,'Bieu phi VCX'!$A$8:$A$33,0),MATCH(AC328,'Bieu phi VCX'!$I$7:$M$7,)))</f>
        <v>0.0175</v>
      </c>
      <c r="AF328" s="27" t="n">
        <f aca="false">IF(O328="Y",$AF$2,0)</f>
        <v>0</v>
      </c>
      <c r="AG328" s="27" t="n">
        <f aca="false">IF(P328="Y", INDEX('Bieu phi VCX'!$P$8:$T$31,MATCH(C328,'Bieu phi VCX'!$A$8:$A$33,0),MATCH(AC328,'Bieu phi VCX'!$P$7:$T$7,0)), 0)</f>
        <v>0</v>
      </c>
      <c r="AH328" s="22" t="n">
        <f aca="false">VLOOKUP(Q328,Parameters!$F$2:$G$5,2,0)</f>
        <v>0</v>
      </c>
      <c r="AI328" s="27" t="n">
        <f aca="false">IF(R328="Y", INDEX('Bieu phi VCX'!$V$8:$Z$31,MATCH(C328,'Bieu phi VCX'!$A$8:$A$33,0),MATCH(AC328,'Bieu phi VCX'!$V$7:$Z$7,0)),0)</f>
        <v>0</v>
      </c>
      <c r="AJ328" s="27" t="n">
        <f aca="false">IF(S328="Y",INDEX('Bieu phi VCX'!$AG$8:$AI$31,MATCH(C328,'Bieu phi VCX'!$A$8:$A$33,0),MATCH(VLOOKUP(I328,Parameters!$I$2:$J$4,2),'Bieu phi VCX'!$AG$7:$AI$7,0))-AE328, 0)</f>
        <v>0.0225</v>
      </c>
      <c r="AK328" s="0" t="n">
        <f aca="false">IF(T328="Y",$AK$2,1)</f>
        <v>1</v>
      </c>
      <c r="AL328" s="27" t="n">
        <f aca="false">IF(U328="Y", INDEX('Bieu phi VCX'!$AB$8:$AB$33,MATCH(C328,'Bieu phi VCX'!$A$8:$A$33,0),0),0)</f>
        <v>0</v>
      </c>
      <c r="AM328" s="27" t="n">
        <f aca="false">IF(V328="Y",IF(AB328&lt;120,IF(OR(C328='Bieu phi VCX'!$A$24,C328='Bieu phi VCX'!$A$25,C328='Bieu phi VCX'!$A$27),0.2%,IF(OR(AND(OR(E328="SEDAN",E328="HATCHBACK"),G328&gt;$AM$2),AND(OR(E328="SEDAN",E328="HATCHBACK"),F328="GERMANY")),INDEX('Bieu phi VCX'!$AC$8:$AC$33,MATCH(C328,'Bieu phi VCX'!$A$8:$A$33,0),0),INDEX('Bieu phi VCX'!$AD$8:$AD$33,MATCH(C328,'Bieu phi VCX'!$A$8:$A$33,0),0))),"NA"),0)</f>
        <v>0</v>
      </c>
      <c r="AN328" s="28" t="n">
        <f aca="false">IF(X328="Y",$AN$2,0)</f>
        <v>0</v>
      </c>
      <c r="AO328" s="29" t="n">
        <f aca="false">IF(W328="Y",IF(N328-M328&gt;$AO$2,1.5%*15/365,1.5%*(N328-M328)/365),0)</f>
        <v>0</v>
      </c>
      <c r="AP328" s="30" t="n">
        <f aca="false">IF(N328&lt;=Z328,VLOOKUP(DATEDIF(M328,N328,"m"),Parameters!$L$2:$M$6,2,1),(DATEDIF(M328,N328,"m")+1)/12)</f>
        <v>1</v>
      </c>
      <c r="AQ328" s="31" t="n">
        <f aca="false">(AK328*(SUM(AE328,AF328,AG328,AI328,AJ328,AL328,AM328,AN328)*H328+AH328)+AO328*H328)*AP328</f>
        <v>16000000</v>
      </c>
    </row>
    <row r="329" customFormat="false" ht="15" hidden="false" customHeight="false" outlineLevel="0" collapsed="false">
      <c r="A329" s="20"/>
      <c r="B329" s="20" t="s">
        <v>112</v>
      </c>
      <c r="C329" s="21" t="s">
        <v>130</v>
      </c>
      <c r="D329" s="21" t="s">
        <v>95</v>
      </c>
      <c r="E329" s="21" t="s">
        <v>131</v>
      </c>
      <c r="F329" s="21" t="s">
        <v>97</v>
      </c>
      <c r="G329" s="22" t="n">
        <v>400000000</v>
      </c>
      <c r="H329" s="22" t="n">
        <v>400000000</v>
      </c>
      <c r="I329" s="22" t="n">
        <v>8</v>
      </c>
      <c r="J329" s="0" t="n">
        <v>2020</v>
      </c>
      <c r="K329" s="23" t="n">
        <v>43831</v>
      </c>
      <c r="L329" s="23" t="n">
        <v>43831</v>
      </c>
      <c r="M329" s="23" t="n">
        <v>43831</v>
      </c>
      <c r="N329" s="23" t="n">
        <v>44196</v>
      </c>
      <c r="O329" s="24" t="s">
        <v>98</v>
      </c>
      <c r="P329" s="24" t="s">
        <v>98</v>
      </c>
      <c r="Q329" s="22" t="s">
        <v>99</v>
      </c>
      <c r="R329" s="24" t="s">
        <v>98</v>
      </c>
      <c r="S329" s="24" t="s">
        <v>98</v>
      </c>
      <c r="T329" s="24" t="s">
        <v>106</v>
      </c>
      <c r="U329" s="24" t="s">
        <v>98</v>
      </c>
      <c r="V329" s="24" t="s">
        <v>98</v>
      </c>
      <c r="W329" s="24" t="s">
        <v>98</v>
      </c>
      <c r="X329" s="24" t="s">
        <v>98</v>
      </c>
      <c r="Y329" s="22" t="n">
        <v>500000</v>
      </c>
      <c r="Z329" s="23" t="n">
        <f aca="false">DATE(YEAR(M329)+1,MONTH(M329),DAY(M329))</f>
        <v>44197</v>
      </c>
      <c r="AA329" s="25" t="n">
        <f aca="false">IF(N329&lt;=Z329, VLOOKUP(DATEDIF(M329,N329,"m"),Parameters!$L$2:$M$6,2,1), 0)</f>
        <v>1</v>
      </c>
      <c r="AB329" s="0" t="n">
        <f aca="false">IF(D329="Trong nước", DATEDIF(DATE(YEAR(K329),MONTH(K329),1),DATE(YEAR(L329),MONTH(L329),1),"m"), DATEDIF(DATE(J329,1,1),DATE(YEAR(L329),MONTH(L329),1),"m"))</f>
        <v>0</v>
      </c>
      <c r="AC329" s="0" t="str">
        <f aca="false">VLOOKUP(AB329,Parameters!$A$2:$B$6,2,1)</f>
        <v>&lt;6</v>
      </c>
      <c r="AD329" s="26" t="n">
        <v>1</v>
      </c>
      <c r="AE329" s="27" t="n">
        <f aca="false">IF(G329&lt;=$AE$2,INDEX('Bieu phi VCX'!$D$8:$H$33,MATCH(C329,'Bieu phi VCX'!$A$8:$A$33,0),MATCH(AC329,'Bieu phi VCX'!$D$7:$H$7,)),INDEX('Bieu phi VCX'!$I$8:$M$33,MATCH(C329,'Bieu phi VCX'!$A$8:$A$33,0),MATCH(AC329,'Bieu phi VCX'!$I$7:$M$7,)))</f>
        <v>0.0175</v>
      </c>
      <c r="AF329" s="27" t="n">
        <f aca="false">IF(O329="Y",$AF$2,0)</f>
        <v>0</v>
      </c>
      <c r="AG329" s="27" t="n">
        <f aca="false">IF(P329="Y", INDEX('Bieu phi VCX'!$P$8:$T$31,MATCH(C329,'Bieu phi VCX'!$A$8:$A$33,0),MATCH(AC329,'Bieu phi VCX'!$P$7:$T$7,0)), 0)</f>
        <v>0</v>
      </c>
      <c r="AH329" s="22" t="n">
        <f aca="false">VLOOKUP(Q329,Parameters!$F$2:$G$5,2,0)</f>
        <v>0</v>
      </c>
      <c r="AI329" s="27" t="n">
        <f aca="false">IF(R329="Y", INDEX('Bieu phi VCX'!$V$8:$Z$31,MATCH(C329,'Bieu phi VCX'!$A$8:$A$33,0),MATCH(AC329,'Bieu phi VCX'!$V$7:$Z$7,0)),0)</f>
        <v>0</v>
      </c>
      <c r="AJ329" s="27" t="n">
        <f aca="false">IF(S329="Y",INDEX('Bieu phi VCX'!$AG$8:$AI$31,MATCH(C329,'Bieu phi VCX'!$A$8:$A$33,0),MATCH(VLOOKUP(I329,Parameters!$I$2:$J$4,2),'Bieu phi VCX'!$AG$7:$AI$7,0))-AE329, 0)</f>
        <v>0</v>
      </c>
      <c r="AK329" s="0" t="n">
        <f aca="false">IF(T329="Y",$AK$2,1)</f>
        <v>1.5</v>
      </c>
      <c r="AL329" s="27" t="n">
        <f aca="false">IF(U329="Y", INDEX('Bieu phi VCX'!$AB$8:$AB$33,MATCH(C329,'Bieu phi VCX'!$A$8:$A$33,0),0),0)</f>
        <v>0</v>
      </c>
      <c r="AM329" s="27" t="n">
        <f aca="false">IF(V329="Y",IF(AB329&lt;120,IF(OR(C329='Bieu phi VCX'!$A$24,C329='Bieu phi VCX'!$A$25,C329='Bieu phi VCX'!$A$27),0.2%,IF(OR(AND(OR(E329="SEDAN",E329="HATCHBACK"),G329&gt;$AM$2),AND(OR(E329="SEDAN",E329="HATCHBACK"),F329="GERMANY")),INDEX('Bieu phi VCX'!$AC$8:$AC$33,MATCH(C329,'Bieu phi VCX'!$A$8:$A$33,0),0),INDEX('Bieu phi VCX'!$AD$8:$AD$33,MATCH(C329,'Bieu phi VCX'!$A$8:$A$33,0),0))),"NA"),0)</f>
        <v>0</v>
      </c>
      <c r="AN329" s="28" t="n">
        <f aca="false">IF(X329="Y",$AN$2,0)</f>
        <v>0</v>
      </c>
      <c r="AO329" s="29" t="n">
        <f aca="false">IF(W329="Y",IF(N329-M329&gt;$AO$2,1.5%*15/365,1.5%*(N329-M329)/365),0)</f>
        <v>0</v>
      </c>
      <c r="AP329" s="30" t="n">
        <f aca="false">IF(N329&lt;=Z329,VLOOKUP(DATEDIF(M329,N329,"m"),Parameters!$L$2:$M$6,2,1),(DATEDIF(M329,N329,"m")+1)/12)</f>
        <v>1</v>
      </c>
      <c r="AQ329" s="31" t="n">
        <f aca="false">(AK329*(SUM(AE329,AF329,AG329,AI329,AJ329,AL329,AM329,AN329)*H329+AH329)+AO329*H329)*AP329</f>
        <v>10500000</v>
      </c>
    </row>
    <row r="330" customFormat="false" ht="15" hidden="false" customHeight="false" outlineLevel="0" collapsed="false">
      <c r="A330" s="20"/>
      <c r="B330" s="20" t="s">
        <v>113</v>
      </c>
      <c r="C330" s="21" t="s">
        <v>130</v>
      </c>
      <c r="D330" s="21" t="s">
        <v>95</v>
      </c>
      <c r="E330" s="21" t="s">
        <v>131</v>
      </c>
      <c r="F330" s="21" t="s">
        <v>97</v>
      </c>
      <c r="G330" s="22" t="n">
        <v>400000000</v>
      </c>
      <c r="H330" s="22" t="n">
        <v>400000000</v>
      </c>
      <c r="I330" s="22" t="n">
        <v>8</v>
      </c>
      <c r="J330" s="0" t="n">
        <v>2020</v>
      </c>
      <c r="K330" s="23" t="n">
        <v>43831</v>
      </c>
      <c r="L330" s="23" t="n">
        <v>43831</v>
      </c>
      <c r="M330" s="23" t="n">
        <v>43831</v>
      </c>
      <c r="N330" s="23" t="n">
        <v>44196</v>
      </c>
      <c r="O330" s="24" t="s">
        <v>98</v>
      </c>
      <c r="P330" s="24" t="s">
        <v>98</v>
      </c>
      <c r="Q330" s="22" t="s">
        <v>99</v>
      </c>
      <c r="R330" s="24" t="s">
        <v>98</v>
      </c>
      <c r="S330" s="24" t="s">
        <v>98</v>
      </c>
      <c r="T330" s="24" t="s">
        <v>98</v>
      </c>
      <c r="U330" s="24" t="s">
        <v>106</v>
      </c>
      <c r="V330" s="24" t="s">
        <v>98</v>
      </c>
      <c r="W330" s="24" t="s">
        <v>98</v>
      </c>
      <c r="X330" s="24" t="s">
        <v>98</v>
      </c>
      <c r="Y330" s="22" t="n">
        <v>500000</v>
      </c>
      <c r="Z330" s="23" t="n">
        <f aca="false">DATE(YEAR(M330)+1,MONTH(M330),DAY(M330))</f>
        <v>44197</v>
      </c>
      <c r="AA330" s="25" t="n">
        <f aca="false">IF(N330&lt;=Z330, VLOOKUP(DATEDIF(M330,N330,"m"),Parameters!$L$2:$M$6,2,1), 0)</f>
        <v>1</v>
      </c>
      <c r="AB330" s="0" t="n">
        <f aca="false">IF(D330="Trong nước", DATEDIF(DATE(YEAR(K330),MONTH(K330),1),DATE(YEAR(L330),MONTH(L330),1),"m"), DATEDIF(DATE(J330,1,1),DATE(YEAR(L330),MONTH(L330),1),"m"))</f>
        <v>0</v>
      </c>
      <c r="AC330" s="0" t="str">
        <f aca="false">VLOOKUP(AB330,Parameters!$A$2:$B$6,2,1)</f>
        <v>&lt;6</v>
      </c>
      <c r="AD330" s="26" t="n">
        <v>1</v>
      </c>
      <c r="AE330" s="27" t="n">
        <f aca="false">IF(G330&lt;=$AE$2,INDEX('Bieu phi VCX'!$D$8:$H$33,MATCH(C330,'Bieu phi VCX'!$A$8:$A$33,0),MATCH(AC330,'Bieu phi VCX'!$D$7:$H$7,)),INDEX('Bieu phi VCX'!$I$8:$M$33,MATCH(C330,'Bieu phi VCX'!$A$8:$A$33,0),MATCH(AC330,'Bieu phi VCX'!$I$7:$M$7,)))</f>
        <v>0.0175</v>
      </c>
      <c r="AF330" s="27" t="n">
        <f aca="false">IF(O330="Y",$AF$2,0)</f>
        <v>0</v>
      </c>
      <c r="AG330" s="27" t="n">
        <f aca="false">IF(P330="Y", INDEX('Bieu phi VCX'!$P$8:$T$31,MATCH(C330,'Bieu phi VCX'!$A$8:$A$33,0),MATCH(AC330,'Bieu phi VCX'!$P$7:$T$7,0)), 0)</f>
        <v>0</v>
      </c>
      <c r="AH330" s="22" t="n">
        <f aca="false">VLOOKUP(Q330,Parameters!$F$2:$G$5,2,0)</f>
        <v>0</v>
      </c>
      <c r="AI330" s="27" t="n">
        <f aca="false">IF(R330="Y", INDEX('Bieu phi VCX'!$V$8:$Z$31,MATCH(C330,'Bieu phi VCX'!$A$8:$A$33,0),MATCH(AC330,'Bieu phi VCX'!$V$7:$Z$7,0)),0)</f>
        <v>0</v>
      </c>
      <c r="AJ330" s="27" t="n">
        <f aca="false">IF(S330="Y",INDEX('Bieu phi VCX'!$AG$8:$AI$31,MATCH(C330,'Bieu phi VCX'!$A$8:$A$33,0),MATCH(VLOOKUP(I330,Parameters!$I$2:$J$4,2),'Bieu phi VCX'!$AG$7:$AI$7,0))-AE330, 0)</f>
        <v>0</v>
      </c>
      <c r="AK330" s="0" t="n">
        <f aca="false">IF(T330="Y",$AK$2,1)</f>
        <v>1</v>
      </c>
      <c r="AL330" s="27" t="n">
        <f aca="false">IF(U330="Y", INDEX('Bieu phi VCX'!$AB$8:$AB$33,MATCH(C330,'Bieu phi VCX'!$A$8:$A$33,0),0),0)</f>
        <v>0.0015</v>
      </c>
      <c r="AM330" s="27" t="n">
        <f aca="false">IF(V330="Y",IF(AB330&lt;120,IF(OR(C330='Bieu phi VCX'!$A$24,C330='Bieu phi VCX'!$A$25,C330='Bieu phi VCX'!$A$27),0.2%,IF(OR(AND(OR(E330="SEDAN",E330="HATCHBACK"),G330&gt;$AM$2),AND(OR(E330="SEDAN",E330="HATCHBACK"),F330="GERMANY")),INDEX('Bieu phi VCX'!$AC$8:$AC$33,MATCH(C330,'Bieu phi VCX'!$A$8:$A$33,0),0),INDEX('Bieu phi VCX'!$AD$8:$AD$33,MATCH(C330,'Bieu phi VCX'!$A$8:$A$33,0),0))),"NA"),0)</f>
        <v>0</v>
      </c>
      <c r="AN330" s="28" t="n">
        <f aca="false">IF(X330="Y",$AN$2,0)</f>
        <v>0</v>
      </c>
      <c r="AO330" s="29" t="n">
        <f aca="false">IF(W330="Y",IF(N330-M330&gt;$AO$2,1.5%*15/365,1.5%*(N330-M330)/365),0)</f>
        <v>0</v>
      </c>
      <c r="AP330" s="30" t="n">
        <f aca="false">IF(N330&lt;=Z330,VLOOKUP(DATEDIF(M330,N330,"m"),Parameters!$L$2:$M$6,2,1),(DATEDIF(M330,N330,"m")+1)/12)</f>
        <v>1</v>
      </c>
      <c r="AQ330" s="31" t="n">
        <f aca="false">(AK330*(SUM(AE330,AF330,AG330,AI330,AJ330,AL330,AM330,AN330)*H330+AH330)+AO330*H330)*AP330</f>
        <v>7600000</v>
      </c>
    </row>
    <row r="331" customFormat="false" ht="15" hidden="false" customHeight="false" outlineLevel="0" collapsed="false">
      <c r="A331" s="20"/>
      <c r="B331" s="20" t="s">
        <v>114</v>
      </c>
      <c r="C331" s="21" t="s">
        <v>130</v>
      </c>
      <c r="D331" s="21" t="s">
        <v>95</v>
      </c>
      <c r="E331" s="21" t="s">
        <v>131</v>
      </c>
      <c r="F331" s="21" t="s">
        <v>97</v>
      </c>
      <c r="G331" s="22" t="n">
        <v>400000000</v>
      </c>
      <c r="H331" s="22" t="n">
        <v>400000000</v>
      </c>
      <c r="I331" s="22" t="n">
        <v>8</v>
      </c>
      <c r="J331" s="0" t="n">
        <v>2020</v>
      </c>
      <c r="K331" s="23" t="n">
        <v>43831</v>
      </c>
      <c r="L331" s="23" t="n">
        <v>43831</v>
      </c>
      <c r="M331" s="23" t="n">
        <v>43831</v>
      </c>
      <c r="N331" s="23" t="n">
        <v>44196</v>
      </c>
      <c r="O331" s="24" t="s">
        <v>98</v>
      </c>
      <c r="P331" s="24" t="s">
        <v>98</v>
      </c>
      <c r="Q331" s="22" t="s">
        <v>99</v>
      </c>
      <c r="R331" s="24" t="s">
        <v>98</v>
      </c>
      <c r="S331" s="24" t="s">
        <v>98</v>
      </c>
      <c r="T331" s="24" t="s">
        <v>98</v>
      </c>
      <c r="U331" s="24" t="s">
        <v>98</v>
      </c>
      <c r="V331" s="24" t="s">
        <v>106</v>
      </c>
      <c r="W331" s="24" t="s">
        <v>98</v>
      </c>
      <c r="X331" s="24" t="s">
        <v>98</v>
      </c>
      <c r="Y331" s="22" t="n">
        <v>500000</v>
      </c>
      <c r="Z331" s="23" t="n">
        <f aca="false">DATE(YEAR(M331)+1,MONTH(M331),DAY(M331))</f>
        <v>44197</v>
      </c>
      <c r="AA331" s="25" t="n">
        <f aca="false">IF(N331&lt;=Z331, VLOOKUP(DATEDIF(M331,N331,"m"),Parameters!$L$2:$M$6,2,1), 0)</f>
        <v>1</v>
      </c>
      <c r="AB331" s="0" t="n">
        <f aca="false">IF(D331="Trong nước", DATEDIF(DATE(YEAR(K331),MONTH(K331),1),DATE(YEAR(L331),MONTH(L331),1),"m"), DATEDIF(DATE(J331,1,1),DATE(YEAR(L331),MONTH(L331),1),"m"))</f>
        <v>0</v>
      </c>
      <c r="AC331" s="0" t="str">
        <f aca="false">VLOOKUP(AB331,Parameters!$A$2:$B$6,2,1)</f>
        <v>&lt;6</v>
      </c>
      <c r="AD331" s="26" t="n">
        <v>1</v>
      </c>
      <c r="AE331" s="27" t="n">
        <f aca="false">IF(G331&lt;=$AE$2,INDEX('Bieu phi VCX'!$D$8:$H$33,MATCH(C331,'Bieu phi VCX'!$A$8:$A$33,0),MATCH(AC331,'Bieu phi VCX'!$D$7:$H$7,)),INDEX('Bieu phi VCX'!$I$8:$M$33,MATCH(C331,'Bieu phi VCX'!$A$8:$A$33,0),MATCH(AC331,'Bieu phi VCX'!$I$7:$M$7,)))</f>
        <v>0.0175</v>
      </c>
      <c r="AF331" s="27" t="n">
        <f aca="false">IF(O331="Y",$AF$2,0)</f>
        <v>0</v>
      </c>
      <c r="AG331" s="27" t="n">
        <f aca="false">IF(P331="Y", INDEX('Bieu phi VCX'!$P$8:$T$31,MATCH(C331,'Bieu phi VCX'!$A$8:$A$33,0),MATCH(AC331,'Bieu phi VCX'!$P$7:$T$7,0)), 0)</f>
        <v>0</v>
      </c>
      <c r="AH331" s="22" t="n">
        <f aca="false">VLOOKUP(Q331,Parameters!$F$2:$G$5,2,0)</f>
        <v>0</v>
      </c>
      <c r="AI331" s="27" t="n">
        <f aca="false">IF(R331="Y", INDEX('Bieu phi VCX'!$V$8:$Z$31,MATCH(C331,'Bieu phi VCX'!$A$8:$A$33,0),MATCH(AC331,'Bieu phi VCX'!$V$7:$Z$7,0)),0)</f>
        <v>0</v>
      </c>
      <c r="AJ331" s="27" t="n">
        <f aca="false">IF(S331="Y",INDEX('Bieu phi VCX'!$AG$8:$AI$31,MATCH(C331,'Bieu phi VCX'!$A$8:$A$33,0),MATCH(VLOOKUP(I331,Parameters!$I$2:$J$4,2),'Bieu phi VCX'!$AG$7:$AI$7,0))-AE331, 0)</f>
        <v>0</v>
      </c>
      <c r="AK331" s="0" t="n">
        <f aca="false">IF(T331="Y",$AK$2,1)</f>
        <v>1</v>
      </c>
      <c r="AL331" s="27" t="n">
        <f aca="false">IF(U331="Y", INDEX('Bieu phi VCX'!$AB$8:$AB$33,MATCH(C331,'Bieu phi VCX'!$A$8:$A$33,0),0),0)</f>
        <v>0</v>
      </c>
      <c r="AM331" s="27" t="n">
        <f aca="false">IF(V331="Y",IF(AB331&lt;120,IF(OR(C331='Bieu phi VCX'!$A$24,C331='Bieu phi VCX'!$A$25,C331='Bieu phi VCX'!$A$27),0.2%,IF(OR(AND(OR(E331="SEDAN",E331="HATCHBACK"),G331&gt;$AM$2),AND(OR(E331="SEDAN",E331="HATCHBACK"),F331="GERMANY")),INDEX('Bieu phi VCX'!$AC$8:$AC$33,MATCH(C331,'Bieu phi VCX'!$A$8:$A$33,0),0),INDEX('Bieu phi VCX'!$AD$8:$AD$33,MATCH(C331,'Bieu phi VCX'!$A$8:$A$33,0),0))),"NA"),0)</f>
        <v>0.0005</v>
      </c>
      <c r="AN331" s="28" t="n">
        <f aca="false">IF(X331="Y",$AN$2,0)</f>
        <v>0</v>
      </c>
      <c r="AO331" s="29" t="n">
        <f aca="false">IF(W331="Y",IF(N331-M331&gt;$AO$2,1.5%*15/365,1.5%*(N331-M331)/365),0)</f>
        <v>0</v>
      </c>
      <c r="AP331" s="30" t="n">
        <f aca="false">IF(N331&lt;=Z331,VLOOKUP(DATEDIF(M331,N331,"m"),Parameters!$L$2:$M$6,2,1),(DATEDIF(M331,N331,"m")+1)/12)</f>
        <v>1</v>
      </c>
      <c r="AQ331" s="31" t="n">
        <f aca="false">(AK331*(SUM(AE331,AF331,AG331,AI331,AJ331,AL331,AM331,AN331)*H331+AH331)+AO331*H331)*AP331</f>
        <v>7200000</v>
      </c>
    </row>
    <row r="332" customFormat="false" ht="15" hidden="false" customHeight="false" outlineLevel="0" collapsed="false">
      <c r="A332" s="20"/>
      <c r="B332" s="20" t="s">
        <v>115</v>
      </c>
      <c r="C332" s="21" t="s">
        <v>130</v>
      </c>
      <c r="D332" s="21" t="s">
        <v>95</v>
      </c>
      <c r="E332" s="21" t="s">
        <v>131</v>
      </c>
      <c r="F332" s="21" t="s">
        <v>97</v>
      </c>
      <c r="G332" s="22" t="n">
        <v>400000000</v>
      </c>
      <c r="H332" s="22" t="n">
        <v>400000000</v>
      </c>
      <c r="I332" s="22" t="n">
        <v>8</v>
      </c>
      <c r="J332" s="0" t="n">
        <v>2020</v>
      </c>
      <c r="K332" s="23" t="n">
        <v>43831</v>
      </c>
      <c r="L332" s="23" t="n">
        <v>43831</v>
      </c>
      <c r="M332" s="23" t="n">
        <v>43831</v>
      </c>
      <c r="N332" s="23" t="n">
        <v>44196</v>
      </c>
      <c r="O332" s="24" t="s">
        <v>98</v>
      </c>
      <c r="P332" s="24" t="s">
        <v>98</v>
      </c>
      <c r="Q332" s="22" t="s">
        <v>99</v>
      </c>
      <c r="R332" s="24" t="s">
        <v>98</v>
      </c>
      <c r="S332" s="24" t="s">
        <v>98</v>
      </c>
      <c r="T332" s="24" t="s">
        <v>98</v>
      </c>
      <c r="U332" s="24" t="s">
        <v>98</v>
      </c>
      <c r="V332" s="24" t="s">
        <v>98</v>
      </c>
      <c r="W332" s="24" t="s">
        <v>106</v>
      </c>
      <c r="X332" s="24" t="s">
        <v>98</v>
      </c>
      <c r="Y332" s="22" t="n">
        <v>500000</v>
      </c>
      <c r="Z332" s="23" t="n">
        <f aca="false">DATE(YEAR(M332)+1,MONTH(M332),DAY(M332))</f>
        <v>44197</v>
      </c>
      <c r="AA332" s="25" t="n">
        <f aca="false">IF(N332&lt;=Z332, VLOOKUP(DATEDIF(M332,N332,"m"),Parameters!$L$2:$M$6,2,1), 0)</f>
        <v>1</v>
      </c>
      <c r="AB332" s="0" t="n">
        <f aca="false">IF(D332="Trong nước", DATEDIF(DATE(YEAR(K332),MONTH(K332),1),DATE(YEAR(L332),MONTH(L332),1),"m"), DATEDIF(DATE(J332,1,1),DATE(YEAR(L332),MONTH(L332),1),"m"))</f>
        <v>0</v>
      </c>
      <c r="AC332" s="0" t="str">
        <f aca="false">VLOOKUP(AB332,Parameters!$A$2:$B$6,2,1)</f>
        <v>&lt;6</v>
      </c>
      <c r="AD332" s="26" t="n">
        <v>1</v>
      </c>
      <c r="AE332" s="27" t="n">
        <f aca="false">IF(G332&lt;=$AE$2,INDEX('Bieu phi VCX'!$D$8:$H$33,MATCH(C332,'Bieu phi VCX'!$A$8:$A$33,0),MATCH(AC332,'Bieu phi VCX'!$D$7:$H$7,)),INDEX('Bieu phi VCX'!$I$8:$M$33,MATCH(C332,'Bieu phi VCX'!$A$8:$A$33,0),MATCH(AC332,'Bieu phi VCX'!$I$7:$M$7,)))</f>
        <v>0.0175</v>
      </c>
      <c r="AF332" s="27" t="n">
        <f aca="false">IF(O332="Y",$AF$2,0)</f>
        <v>0</v>
      </c>
      <c r="AG332" s="27" t="n">
        <f aca="false">IF(P332="Y", INDEX('Bieu phi VCX'!$P$8:$T$31,MATCH(C332,'Bieu phi VCX'!$A$8:$A$33,0),MATCH(AC332,'Bieu phi VCX'!$P$7:$T$7,0)), 0)</f>
        <v>0</v>
      </c>
      <c r="AH332" s="22" t="n">
        <f aca="false">VLOOKUP(Q332,Parameters!$F$2:$G$5,2,0)</f>
        <v>0</v>
      </c>
      <c r="AI332" s="27" t="n">
        <f aca="false">IF(R332="Y", INDEX('Bieu phi VCX'!$V$8:$Z$31,MATCH(C332,'Bieu phi VCX'!$A$8:$A$33,0),MATCH(AC332,'Bieu phi VCX'!$V$7:$Z$7,0)),0)</f>
        <v>0</v>
      </c>
      <c r="AJ332" s="27" t="n">
        <f aca="false">IF(S332="Y",INDEX('Bieu phi VCX'!$AG$8:$AI$31,MATCH(C332,'Bieu phi VCX'!$A$8:$A$33,0),MATCH(VLOOKUP(I332,Parameters!$I$2:$J$4,2),'Bieu phi VCX'!$AG$7:$AI$7,0))-AE332, 0)</f>
        <v>0</v>
      </c>
      <c r="AK332" s="0" t="n">
        <f aca="false">IF(T332="Y",$AK$2,1)</f>
        <v>1</v>
      </c>
      <c r="AL332" s="27" t="n">
        <f aca="false">IF(U332="Y", INDEX('Bieu phi VCX'!$AB$8:$AB$33,MATCH(C332,'Bieu phi VCX'!$A$8:$A$33,0),0),0)</f>
        <v>0</v>
      </c>
      <c r="AM332" s="27" t="n">
        <f aca="false">IF(V332="Y",IF(AB332&lt;120,IF(OR(C332='Bieu phi VCX'!$A$24,C332='Bieu phi VCX'!$A$25,C332='Bieu phi VCX'!$A$27),0.2%,IF(OR(AND(OR(E332="SEDAN",E332="HATCHBACK"),G332&gt;$AM$2),AND(OR(E332="SEDAN",E332="HATCHBACK"),F332="GERMANY")),INDEX('Bieu phi VCX'!$AC$8:$AC$33,MATCH(C332,'Bieu phi VCX'!$A$8:$A$33,0),0),INDEX('Bieu phi VCX'!$AD$8:$AD$33,MATCH(C332,'Bieu phi VCX'!$A$8:$A$33,0),0))),"NA"),0)</f>
        <v>0</v>
      </c>
      <c r="AN332" s="28" t="n">
        <f aca="false">IF(X332="Y",$AN$2,0)</f>
        <v>0</v>
      </c>
      <c r="AO332" s="29" t="n">
        <f aca="false">IF(W332="Y",IF(N332-M332&gt;$AO$2,1.5%*15/365,1.5%*(N332-M332)/365),0)</f>
        <v>0.000616438356164384</v>
      </c>
      <c r="AP332" s="30" t="n">
        <f aca="false">IF(N332&lt;=Z332,VLOOKUP(DATEDIF(M332,N332,"m"),Parameters!$L$2:$M$6,2,1),(DATEDIF(M332,N332,"m")+1)/12)</f>
        <v>1</v>
      </c>
      <c r="AQ332" s="31" t="n">
        <f aca="false">(AK332*(SUM(AE332,AF332,AG332,AI332,AJ332,AL332,AM332,AN332)*H332+AH332)+AO332*H332)*AP332</f>
        <v>7246575.34246575</v>
      </c>
    </row>
    <row r="333" customFormat="false" ht="15" hidden="false" customHeight="false" outlineLevel="0" collapsed="false">
      <c r="A333" s="20"/>
      <c r="B333" s="20" t="s">
        <v>116</v>
      </c>
      <c r="C333" s="21" t="s">
        <v>130</v>
      </c>
      <c r="D333" s="21" t="s">
        <v>95</v>
      </c>
      <c r="E333" s="21" t="s">
        <v>131</v>
      </c>
      <c r="F333" s="21" t="s">
        <v>97</v>
      </c>
      <c r="G333" s="22" t="n">
        <v>400000000</v>
      </c>
      <c r="H333" s="22" t="n">
        <v>400000000</v>
      </c>
      <c r="I333" s="22" t="n">
        <v>8</v>
      </c>
      <c r="J333" s="0" t="n">
        <v>2020</v>
      </c>
      <c r="K333" s="23" t="n">
        <v>43831</v>
      </c>
      <c r="L333" s="23" t="n">
        <v>43831</v>
      </c>
      <c r="M333" s="23" t="n">
        <v>43831</v>
      </c>
      <c r="N333" s="23" t="n">
        <v>44196</v>
      </c>
      <c r="O333" s="24" t="s">
        <v>98</v>
      </c>
      <c r="P333" s="24" t="s">
        <v>98</v>
      </c>
      <c r="Q333" s="22" t="s">
        <v>99</v>
      </c>
      <c r="R333" s="24" t="s">
        <v>98</v>
      </c>
      <c r="S333" s="24" t="s">
        <v>98</v>
      </c>
      <c r="T333" s="24" t="s">
        <v>98</v>
      </c>
      <c r="U333" s="24" t="s">
        <v>98</v>
      </c>
      <c r="V333" s="24" t="s">
        <v>98</v>
      </c>
      <c r="W333" s="24" t="s">
        <v>98</v>
      </c>
      <c r="X333" s="24" t="s">
        <v>106</v>
      </c>
      <c r="Y333" s="22" t="n">
        <v>500000</v>
      </c>
      <c r="Z333" s="23" t="n">
        <f aca="false">DATE(YEAR(M333)+1,MONTH(M333),DAY(M333))</f>
        <v>44197</v>
      </c>
      <c r="AA333" s="25" t="n">
        <f aca="false">IF(N333&lt;=Z333, VLOOKUP(DATEDIF(M333,N333,"m"),Parameters!$L$2:$M$6,2,1), 0)</f>
        <v>1</v>
      </c>
      <c r="AB333" s="0" t="n">
        <f aca="false">IF(D333="Trong nước", DATEDIF(DATE(YEAR(K333),MONTH(K333),1),DATE(YEAR(L333),MONTH(L333),1),"m"), DATEDIF(DATE(J333,1,1),DATE(YEAR(L333),MONTH(L333),1),"m"))</f>
        <v>0</v>
      </c>
      <c r="AC333" s="0" t="str">
        <f aca="false">VLOOKUP(AB333,Parameters!$A$2:$B$6,2,1)</f>
        <v>&lt;6</v>
      </c>
      <c r="AD333" s="26" t="n">
        <v>1</v>
      </c>
      <c r="AE333" s="27" t="n">
        <f aca="false">IF(G333&lt;=$AE$2,INDEX('Bieu phi VCX'!$D$8:$H$33,MATCH(C333,'Bieu phi VCX'!$A$8:$A$33,0),MATCH(AC333,'Bieu phi VCX'!$D$7:$H$7,)),INDEX('Bieu phi VCX'!$I$8:$M$33,MATCH(C333,'Bieu phi VCX'!$A$8:$A$33,0),MATCH(AC333,'Bieu phi VCX'!$I$7:$M$7,)))</f>
        <v>0.0175</v>
      </c>
      <c r="AF333" s="27" t="n">
        <f aca="false">IF(O333="Y",$AF$2,0)</f>
        <v>0</v>
      </c>
      <c r="AG333" s="27" t="n">
        <f aca="false">IF(P333="Y", INDEX('Bieu phi VCX'!$P$8:$T$31,MATCH(C333,'Bieu phi VCX'!$A$8:$A$33,0),MATCH(AC333,'Bieu phi VCX'!$P$7:$T$7,0)), 0)</f>
        <v>0</v>
      </c>
      <c r="AH333" s="22" t="n">
        <f aca="false">VLOOKUP(Q333,Parameters!$F$2:$G$5,2,0)</f>
        <v>0</v>
      </c>
      <c r="AI333" s="27" t="n">
        <f aca="false">IF(R333="Y", INDEX('Bieu phi VCX'!$V$8:$Z$31,MATCH(C333,'Bieu phi VCX'!$A$8:$A$33,0),MATCH(AC333,'Bieu phi VCX'!$V$7:$Z$7,0)),0)</f>
        <v>0</v>
      </c>
      <c r="AJ333" s="27" t="n">
        <f aca="false">IF(S333="Y",INDEX('Bieu phi VCX'!$AG$8:$AI$31,MATCH(C333,'Bieu phi VCX'!$A$8:$A$33,0),MATCH(VLOOKUP(I333,Parameters!$I$2:$J$4,2),'Bieu phi VCX'!$AG$7:$AI$7,0))-AE333, 0)</f>
        <v>0</v>
      </c>
      <c r="AK333" s="0" t="n">
        <f aca="false">IF(T333="Y",$AK$2,1)</f>
        <v>1</v>
      </c>
      <c r="AL333" s="27" t="n">
        <f aca="false">IF(U333="Y", INDEX('Bieu phi VCX'!$AB$8:$AB$33,MATCH(C333,'Bieu phi VCX'!$A$8:$A$33,0),0),0)</f>
        <v>0</v>
      </c>
      <c r="AM333" s="27" t="n">
        <f aca="false">IF(V333="Y",IF(AB333&lt;120,IF(OR(C333='Bieu phi VCX'!$A$24,C333='Bieu phi VCX'!$A$25,C333='Bieu phi VCX'!$A$27),0.2%,IF(OR(AND(OR(E333="SEDAN",E333="HATCHBACK"),G333&gt;$AM$2),AND(OR(E333="SEDAN",E333="HATCHBACK"),F333="GERMANY")),INDEX('Bieu phi VCX'!$AC$8:$AC$33,MATCH(C333,'Bieu phi VCX'!$A$8:$A$33,0),0),INDEX('Bieu phi VCX'!$AD$8:$AD$33,MATCH(C333,'Bieu phi VCX'!$A$8:$A$33,0),0))),"NA"),0)</f>
        <v>0</v>
      </c>
      <c r="AN333" s="28" t="n">
        <f aca="false">IF(X333="Y",$AN$2,0)</f>
        <v>0.003</v>
      </c>
      <c r="AO333" s="29" t="n">
        <f aca="false">IF(W333="Y",IF(N333-M333&gt;$AO$2,1.5%*15/365,1.5%*(N333-M333)/365),0)</f>
        <v>0</v>
      </c>
      <c r="AP333" s="30" t="n">
        <f aca="false">IF(N333&lt;=Z333,VLOOKUP(DATEDIF(M333,N333,"m"),Parameters!$L$2:$M$6,2,1),(DATEDIF(M333,N333,"m")+1)/12)</f>
        <v>1</v>
      </c>
      <c r="AQ333" s="31" t="n">
        <f aca="false">(AK333*(SUM(AE333,AF333,AG333,AI333,AJ333,AL333,AM333,AN333)*H333+AH333)+AO333*H333)*AP333</f>
        <v>8200000</v>
      </c>
    </row>
    <row r="334" customFormat="false" ht="15" hidden="false" customHeight="false" outlineLevel="0" collapsed="false">
      <c r="A334" s="20" t="s">
        <v>92</v>
      </c>
      <c r="B334" s="20" t="s">
        <v>93</v>
      </c>
      <c r="C334" s="21" t="s">
        <v>133</v>
      </c>
      <c r="D334" s="21" t="s">
        <v>95</v>
      </c>
      <c r="E334" s="21" t="s">
        <v>134</v>
      </c>
      <c r="F334" s="21" t="s">
        <v>97</v>
      </c>
      <c r="G334" s="22" t="n">
        <v>390000000</v>
      </c>
      <c r="H334" s="22" t="n">
        <v>100000000</v>
      </c>
      <c r="I334" s="22" t="n">
        <v>0</v>
      </c>
      <c r="J334" s="0" t="n">
        <v>2020</v>
      </c>
      <c r="K334" s="23" t="n">
        <v>43831</v>
      </c>
      <c r="L334" s="23" t="n">
        <v>43831</v>
      </c>
      <c r="M334" s="23" t="n">
        <v>43831</v>
      </c>
      <c r="N334" s="23" t="n">
        <v>44196</v>
      </c>
      <c r="O334" s="24" t="s">
        <v>98</v>
      </c>
      <c r="P334" s="24" t="s">
        <v>98</v>
      </c>
      <c r="Q334" s="22" t="s">
        <v>99</v>
      </c>
      <c r="R334" s="24" t="s">
        <v>98</v>
      </c>
      <c r="S334" s="24" t="s">
        <v>98</v>
      </c>
      <c r="T334" s="24" t="s">
        <v>98</v>
      </c>
      <c r="U334" s="24" t="s">
        <v>98</v>
      </c>
      <c r="V334" s="24" t="s">
        <v>98</v>
      </c>
      <c r="W334" s="24" t="s">
        <v>98</v>
      </c>
      <c r="X334" s="24" t="s">
        <v>98</v>
      </c>
      <c r="Y334" s="22" t="n">
        <v>500000</v>
      </c>
      <c r="Z334" s="23" t="n">
        <f aca="false">DATE(YEAR(M334)+1,MONTH(M334),DAY(M334))</f>
        <v>44197</v>
      </c>
      <c r="AA334" s="25" t="n">
        <f aca="false">IF(N334&lt;=Z334, VLOOKUP(DATEDIF(M334,N334,"m"),Parameters!$L$2:$M$6,2,1), 0)</f>
        <v>1</v>
      </c>
      <c r="AB334" s="0" t="n">
        <f aca="false">IF(D334="Trong nước", DATEDIF(DATE(YEAR(K334),MONTH(K334),1),DATE(YEAR(L334),MONTH(L334),1),"m"), DATEDIF(DATE(J334,1,1),DATE(YEAR(L334),MONTH(L334),1),"m"))</f>
        <v>0</v>
      </c>
      <c r="AC334" s="0" t="str">
        <f aca="false">VLOOKUP(AB334,Parameters!$A$2:$B$6,2,1)</f>
        <v>&lt;6</v>
      </c>
      <c r="AD334" s="26" t="n">
        <v>1</v>
      </c>
      <c r="AE334" s="27" t="n">
        <f aca="false">IF(G334&lt;=$AE$2,INDEX('Bieu phi VCX'!$D$8:$H$33,MATCH(C334,'Bieu phi VCX'!$A$8:$A$33,0),MATCH(AC334,'Bieu phi VCX'!$D$7:$H$7,)),INDEX('Bieu phi VCX'!$I$8:$M$33,MATCH(C334,'Bieu phi VCX'!$A$8:$A$33,0),MATCH(AC334,'Bieu phi VCX'!$I$7:$M$7,)))</f>
        <v>0.016</v>
      </c>
      <c r="AF334" s="27" t="n">
        <f aca="false">IF(O334="Y",$AF$2,0)</f>
        <v>0</v>
      </c>
      <c r="AG334" s="27" t="n">
        <f aca="false">IF(P334="Y", INDEX('Bieu phi VCX'!$P$8:$T$31,MATCH(C334,'Bieu phi VCX'!$A$8:$A$33,0),MATCH(AC334,'Bieu phi VCX'!$P$7:$T$7,0)), 0)</f>
        <v>0</v>
      </c>
      <c r="AH334" s="22" t="n">
        <f aca="false">VLOOKUP(Q334,Parameters!$F$2:$G$5,2,0)</f>
        <v>0</v>
      </c>
      <c r="AI334" s="27" t="n">
        <f aca="false">IF(R334="Y", INDEX('Bieu phi VCX'!$V$8:$Z$31,MATCH(C334,'Bieu phi VCX'!$A$8:$A$33,0),MATCH(AC334,'Bieu phi VCX'!$V$7:$Z$7,0)),0)</f>
        <v>0</v>
      </c>
      <c r="AJ334" s="27" t="n">
        <f aca="false">IF(S334="Y",INDEX('Bieu phi VCX'!$AG$8:$AI$31,MATCH(C334,'Bieu phi VCX'!$A$8:$A$33,0),MATCH(VLOOKUP(I334,Parameters!$I$2:$J$4,2),'Bieu phi VCX'!$AG$7:$AI$7,0))-AE334, 0)</f>
        <v>0</v>
      </c>
      <c r="AK334" s="0" t="n">
        <f aca="false">IF(T334="Y",$AK$2,1)</f>
        <v>1</v>
      </c>
      <c r="AL334" s="27" t="n">
        <f aca="false">IF(U334="Y", INDEX('Bieu phi VCX'!$AB$8:$AB$33,MATCH(C334,'Bieu phi VCX'!$A$8:$A$33,0),0),0)</f>
        <v>0</v>
      </c>
      <c r="AM334" s="27" t="n">
        <f aca="false">IF(V334="Y",IF(AB334&lt;120,IF(OR(C334='Bieu phi VCX'!$A$24,C334='Bieu phi VCX'!$A$25,C334='Bieu phi VCX'!$A$27),0.2%,IF(OR(AND(OR(E334="SEDAN",E334="HATCHBACK"),G334&gt;$AM$2),AND(OR(E334="SEDAN",E334="HATCHBACK"),F334="GERMANY")),INDEX('Bieu phi VCX'!$AC$8:$AC$33,MATCH(C334,'Bieu phi VCX'!$A$8:$A$33,0),0),INDEX('Bieu phi VCX'!$AD$8:$AD$33,MATCH(C334,'Bieu phi VCX'!$A$8:$A$33,0),0))),"NA"),0)</f>
        <v>0</v>
      </c>
      <c r="AN334" s="28" t="n">
        <f aca="false">IF(X334="Y",$AN$2,0)</f>
        <v>0</v>
      </c>
      <c r="AO334" s="29" t="n">
        <f aca="false">IF(W334="Y",IF(N334-M334&gt;$AO$2,1.5%*15/365,1.5%*(N334-M334)/365),0)</f>
        <v>0</v>
      </c>
      <c r="AP334" s="30" t="n">
        <f aca="false">IF(N334&lt;=Z334,VLOOKUP(DATEDIF(M334,N334,"m"),Parameters!$L$2:$M$6,2,1),(DATEDIF(M334,N334,"m")+1)/12)</f>
        <v>1</v>
      </c>
      <c r="AQ334" s="31" t="n">
        <f aca="false">(AK334*(SUM(AE334,AF334,AG334,AI334,AJ334,AL334,AM334,AN334)*H334+AH334)+AO334*H334)*AP334</f>
        <v>1600000</v>
      </c>
    </row>
    <row r="335" customFormat="false" ht="15" hidden="false" customHeight="false" outlineLevel="0" collapsed="false">
      <c r="A335" s="20"/>
      <c r="B335" s="20" t="s">
        <v>100</v>
      </c>
      <c r="C335" s="21" t="s">
        <v>133</v>
      </c>
      <c r="D335" s="21" t="s">
        <v>95</v>
      </c>
      <c r="E335" s="21" t="s">
        <v>134</v>
      </c>
      <c r="F335" s="21" t="s">
        <v>97</v>
      </c>
      <c r="G335" s="22" t="n">
        <v>390000000</v>
      </c>
      <c r="H335" s="22" t="n">
        <v>100000000</v>
      </c>
      <c r="I335" s="22" t="n">
        <v>0</v>
      </c>
      <c r="J335" s="0" t="n">
        <v>2017</v>
      </c>
      <c r="K335" s="23" t="n">
        <v>42736</v>
      </c>
      <c r="L335" s="23" t="n">
        <v>43831</v>
      </c>
      <c r="M335" s="23" t="n">
        <v>43831</v>
      </c>
      <c r="N335" s="23" t="n">
        <v>44196</v>
      </c>
      <c r="O335" s="24" t="s">
        <v>98</v>
      </c>
      <c r="P335" s="24" t="s">
        <v>98</v>
      </c>
      <c r="Q335" s="22" t="s">
        <v>99</v>
      </c>
      <c r="R335" s="24" t="s">
        <v>98</v>
      </c>
      <c r="S335" s="24" t="s">
        <v>98</v>
      </c>
      <c r="T335" s="24" t="s">
        <v>98</v>
      </c>
      <c r="U335" s="24" t="s">
        <v>98</v>
      </c>
      <c r="V335" s="24" t="s">
        <v>98</v>
      </c>
      <c r="W335" s="24" t="s">
        <v>98</v>
      </c>
      <c r="X335" s="24" t="s">
        <v>98</v>
      </c>
      <c r="Y335" s="22" t="n">
        <v>500000</v>
      </c>
      <c r="Z335" s="23" t="n">
        <f aca="false">DATE(YEAR(M335)+1,MONTH(M335),DAY(M335))</f>
        <v>44197</v>
      </c>
      <c r="AA335" s="25" t="n">
        <f aca="false">IF(N335&lt;=Z335, VLOOKUP(DATEDIF(M335,N335,"m"),Parameters!$L$2:$M$6,2,1), 0)</f>
        <v>1</v>
      </c>
      <c r="AB335" s="0" t="n">
        <f aca="false">IF(D335="Trong nước", DATEDIF(DATE(YEAR(K335),MONTH(K335),1),DATE(YEAR(L335),MONTH(L335),1),"m"), DATEDIF(DATE(J335,1,1),DATE(YEAR(L335),MONTH(L335),1),"m"))</f>
        <v>36</v>
      </c>
      <c r="AC335" s="0" t="str">
        <f aca="false">VLOOKUP(AB335,Parameters!$A$2:$B$6,2,1)</f>
        <v>36-72</v>
      </c>
      <c r="AD335" s="26" t="n">
        <v>1</v>
      </c>
      <c r="AE335" s="27" t="n">
        <f aca="false">IF(G335&lt;=$AE$2,INDEX('Bieu phi VCX'!$D$8:$H$33,MATCH(C335,'Bieu phi VCX'!$A$8:$A$33,0),MATCH(AC335,'Bieu phi VCX'!$D$7:$H$7,)),INDEX('Bieu phi VCX'!$I$8:$M$33,MATCH(C335,'Bieu phi VCX'!$A$8:$A$33,0),MATCH(AC335,'Bieu phi VCX'!$I$7:$M$7,)))</f>
        <v>0.017</v>
      </c>
      <c r="AF335" s="27" t="n">
        <f aca="false">IF(O335="Y",$AF$2,0)</f>
        <v>0</v>
      </c>
      <c r="AG335" s="27" t="n">
        <f aca="false">IF(P335="Y", INDEX('Bieu phi VCX'!$P$8:$T$31,MATCH(C335,'Bieu phi VCX'!$A$8:$A$33,0),MATCH(AC335,'Bieu phi VCX'!$P$7:$T$7,0)), 0)</f>
        <v>0</v>
      </c>
      <c r="AH335" s="22" t="n">
        <f aca="false">VLOOKUP(Q335,Parameters!$F$2:$G$5,2,0)</f>
        <v>0</v>
      </c>
      <c r="AI335" s="27" t="n">
        <f aca="false">IF(R335="Y", INDEX('Bieu phi VCX'!$V$8:$Z$31,MATCH(C335,'Bieu phi VCX'!$A$8:$A$33,0),MATCH(AC335,'Bieu phi VCX'!$V$7:$Z$7,0)),0)</f>
        <v>0</v>
      </c>
      <c r="AJ335" s="27" t="n">
        <f aca="false">IF(S335="Y",INDEX('Bieu phi VCX'!$AG$8:$AI$31,MATCH(C335,'Bieu phi VCX'!$A$8:$A$33,0),MATCH(VLOOKUP(I335,Parameters!$I$2:$J$4,2),'Bieu phi VCX'!$AG$7:$AI$7,0))-AE335, 0)</f>
        <v>0</v>
      </c>
      <c r="AK335" s="0" t="n">
        <f aca="false">IF(T335="Y",$AK$2,1)</f>
        <v>1</v>
      </c>
      <c r="AL335" s="27" t="n">
        <f aca="false">IF(U335="Y", INDEX('Bieu phi VCX'!$AB$8:$AB$33,MATCH(C335,'Bieu phi VCX'!$A$8:$A$33,0),0),0)</f>
        <v>0</v>
      </c>
      <c r="AM335" s="27" t="n">
        <f aca="false">IF(V335="Y",IF(AB335&lt;120,IF(OR(C335='Bieu phi VCX'!$A$24,C335='Bieu phi VCX'!$A$25,C335='Bieu phi VCX'!$A$27),0.2%,IF(OR(AND(OR(E335="SEDAN",E335="HATCHBACK"),G335&gt;$AM$2),AND(OR(E335="SEDAN",E335="HATCHBACK"),F335="GERMANY")),INDEX('Bieu phi VCX'!$AC$8:$AC$33,MATCH(C335,'Bieu phi VCX'!$A$8:$A$33,0),0),INDEX('Bieu phi VCX'!$AD$8:$AD$33,MATCH(C335,'Bieu phi VCX'!$A$8:$A$33,0),0))),"NA"),0)</f>
        <v>0</v>
      </c>
      <c r="AN335" s="28" t="n">
        <f aca="false">IF(X335="Y",$AN$2,0)</f>
        <v>0</v>
      </c>
      <c r="AO335" s="29" t="n">
        <f aca="false">IF(W335="Y",IF(N335-M335&gt;$AO$2,1.5%*15/365,1.5%*(N335-M335)/365),0)</f>
        <v>0</v>
      </c>
      <c r="AP335" s="30" t="n">
        <f aca="false">IF(N335&lt;=Z335,VLOOKUP(DATEDIF(M335,N335,"m"),Parameters!$L$2:$M$6,2,1),(DATEDIF(M335,N335,"m")+1)/12)</f>
        <v>1</v>
      </c>
      <c r="AQ335" s="31" t="n">
        <f aca="false">(AK335*(SUM(AE335,AF335,AG335,AI335,AJ335,AL335,AM335,AN335)*H335+AH335)+AO335*H335)*AP335</f>
        <v>1700000</v>
      </c>
    </row>
    <row r="336" customFormat="false" ht="15" hidden="false" customHeight="false" outlineLevel="0" collapsed="false">
      <c r="A336" s="20"/>
      <c r="B336" s="20" t="s">
        <v>101</v>
      </c>
      <c r="C336" s="21" t="s">
        <v>133</v>
      </c>
      <c r="D336" s="21" t="s">
        <v>95</v>
      </c>
      <c r="E336" s="21" t="s">
        <v>134</v>
      </c>
      <c r="F336" s="21" t="s">
        <v>97</v>
      </c>
      <c r="G336" s="22" t="n">
        <v>390000000</v>
      </c>
      <c r="H336" s="22" t="n">
        <v>100000000</v>
      </c>
      <c r="I336" s="22" t="n">
        <v>0</v>
      </c>
      <c r="J336" s="0" t="n">
        <v>2014</v>
      </c>
      <c r="K336" s="23" t="n">
        <v>41640</v>
      </c>
      <c r="L336" s="23" t="n">
        <v>43831</v>
      </c>
      <c r="M336" s="23" t="n">
        <v>43831</v>
      </c>
      <c r="N336" s="23" t="n">
        <v>44196</v>
      </c>
      <c r="O336" s="24" t="s">
        <v>98</v>
      </c>
      <c r="P336" s="24" t="s">
        <v>98</v>
      </c>
      <c r="Q336" s="22" t="s">
        <v>99</v>
      </c>
      <c r="R336" s="24" t="s">
        <v>98</v>
      </c>
      <c r="S336" s="24" t="s">
        <v>98</v>
      </c>
      <c r="T336" s="24" t="s">
        <v>98</v>
      </c>
      <c r="U336" s="24" t="s">
        <v>98</v>
      </c>
      <c r="V336" s="24" t="s">
        <v>98</v>
      </c>
      <c r="W336" s="24" t="s">
        <v>98</v>
      </c>
      <c r="X336" s="24" t="s">
        <v>98</v>
      </c>
      <c r="Y336" s="22" t="n">
        <v>500000</v>
      </c>
      <c r="Z336" s="23" t="n">
        <f aca="false">DATE(YEAR(M336)+1,MONTH(M336),DAY(M336))</f>
        <v>44197</v>
      </c>
      <c r="AA336" s="25" t="n">
        <f aca="false">IF(N336&lt;=Z336, VLOOKUP(DATEDIF(M336,N336,"m"),Parameters!$L$2:$M$6,2,1), 0)</f>
        <v>1</v>
      </c>
      <c r="AB336" s="0" t="n">
        <f aca="false">IF(D336="Trong nước", DATEDIF(DATE(YEAR(K336),MONTH(K336),1),DATE(YEAR(L336),MONTH(L336),1),"m"), DATEDIF(DATE(J336,1,1),DATE(YEAR(L336),MONTH(L336),1),"m"))</f>
        <v>72</v>
      </c>
      <c r="AC336" s="0" t="str">
        <f aca="false">VLOOKUP(AB336,Parameters!$A$2:$B$6,2,1)</f>
        <v>72-120</v>
      </c>
      <c r="AD336" s="26" t="n">
        <v>1</v>
      </c>
      <c r="AE336" s="27" t="n">
        <f aca="false">IF(G336&lt;=$AE$2,INDEX('Bieu phi VCX'!$D$8:$H$33,MATCH(C336,'Bieu phi VCX'!$A$8:$A$33,0),MATCH(AC336,'Bieu phi VCX'!$D$7:$H$7,)),INDEX('Bieu phi VCX'!$I$8:$M$33,MATCH(C336,'Bieu phi VCX'!$A$8:$A$33,0),MATCH(AC336,'Bieu phi VCX'!$I$7:$M$7,)))</f>
        <v>0.019</v>
      </c>
      <c r="AF336" s="27" t="n">
        <f aca="false">IF(O336="Y",$AF$2,0)</f>
        <v>0</v>
      </c>
      <c r="AG336" s="27" t="n">
        <f aca="false">IF(P336="Y", INDEX('Bieu phi VCX'!$P$8:$T$31,MATCH(C336,'Bieu phi VCX'!$A$8:$A$33,0),MATCH(AC336,'Bieu phi VCX'!$P$7:$T$7,0)), 0)</f>
        <v>0</v>
      </c>
      <c r="AH336" s="22" t="n">
        <f aca="false">VLOOKUP(Q336,Parameters!$F$2:$G$5,2,0)</f>
        <v>0</v>
      </c>
      <c r="AI336" s="27" t="n">
        <f aca="false">IF(R336="Y", INDEX('Bieu phi VCX'!$V$8:$Z$31,MATCH(C336,'Bieu phi VCX'!$A$8:$A$33,0),MATCH(AC336,'Bieu phi VCX'!$V$7:$Z$7,0)),0)</f>
        <v>0</v>
      </c>
      <c r="AJ336" s="27" t="n">
        <f aca="false">IF(S336="Y",INDEX('Bieu phi VCX'!$AG$8:$AI$31,MATCH(C336,'Bieu phi VCX'!$A$8:$A$33,0),MATCH(VLOOKUP(I336,Parameters!$I$2:$J$4,2),'Bieu phi VCX'!$AG$7:$AI$7,0))-AE336, 0)</f>
        <v>0</v>
      </c>
      <c r="AK336" s="0" t="n">
        <f aca="false">IF(T336="Y",$AK$2,1)</f>
        <v>1</v>
      </c>
      <c r="AL336" s="27" t="n">
        <f aca="false">IF(U336="Y", INDEX('Bieu phi VCX'!$AB$8:$AB$33,MATCH(C336,'Bieu phi VCX'!$A$8:$A$33,0),0),0)</f>
        <v>0</v>
      </c>
      <c r="AM336" s="27" t="n">
        <f aca="false">IF(V336="Y",IF(AB336&lt;120,IF(OR(C336='Bieu phi VCX'!$A$24,C336='Bieu phi VCX'!$A$25,C336='Bieu phi VCX'!$A$27),0.2%,IF(OR(AND(OR(E336="SEDAN",E336="HATCHBACK"),G336&gt;$AM$2),AND(OR(E336="SEDAN",E336="HATCHBACK"),F336="GERMANY")),INDEX('Bieu phi VCX'!$AC$8:$AC$33,MATCH(C336,'Bieu phi VCX'!$A$8:$A$33,0),0),INDEX('Bieu phi VCX'!$AD$8:$AD$33,MATCH(C336,'Bieu phi VCX'!$A$8:$A$33,0),0))),"NA"),0)</f>
        <v>0</v>
      </c>
      <c r="AN336" s="28" t="n">
        <f aca="false">IF(X336="Y",$AN$2,0)</f>
        <v>0</v>
      </c>
      <c r="AO336" s="29" t="n">
        <f aca="false">IF(W336="Y",IF(N336-M336&gt;$AO$2,1.5%*15/365,1.5%*(N336-M336)/365),0)</f>
        <v>0</v>
      </c>
      <c r="AP336" s="30" t="n">
        <f aca="false">IF(N336&lt;=Z336,VLOOKUP(DATEDIF(M336,N336,"m"),Parameters!$L$2:$M$6,2,1),(DATEDIF(M336,N336,"m")+1)/12)</f>
        <v>1</v>
      </c>
      <c r="AQ336" s="31" t="n">
        <f aca="false">(AK336*(SUM(AE336,AF336,AG336,AI336,AJ336,AL336,AM336,AN336)*H336+AH336)+AO336*H336)*AP336</f>
        <v>1900000</v>
      </c>
    </row>
    <row r="337" customFormat="false" ht="15" hidden="false" customHeight="false" outlineLevel="0" collapsed="false">
      <c r="A337" s="20"/>
      <c r="B337" s="20" t="s">
        <v>102</v>
      </c>
      <c r="C337" s="21" t="s">
        <v>133</v>
      </c>
      <c r="D337" s="21" t="s">
        <v>95</v>
      </c>
      <c r="E337" s="21" t="s">
        <v>134</v>
      </c>
      <c r="F337" s="21" t="s">
        <v>97</v>
      </c>
      <c r="G337" s="22" t="n">
        <v>390000000</v>
      </c>
      <c r="H337" s="22" t="n">
        <v>100000000</v>
      </c>
      <c r="I337" s="22" t="n">
        <v>0</v>
      </c>
      <c r="J337" s="0" t="n">
        <v>2010</v>
      </c>
      <c r="K337" s="23" t="n">
        <v>40179</v>
      </c>
      <c r="L337" s="23" t="n">
        <v>43831</v>
      </c>
      <c r="M337" s="23" t="n">
        <v>43831</v>
      </c>
      <c r="N337" s="23" t="n">
        <v>44196</v>
      </c>
      <c r="O337" s="24" t="s">
        <v>98</v>
      </c>
      <c r="P337" s="24" t="s">
        <v>98</v>
      </c>
      <c r="Q337" s="22" t="s">
        <v>99</v>
      </c>
      <c r="R337" s="24" t="s">
        <v>98</v>
      </c>
      <c r="S337" s="24" t="s">
        <v>98</v>
      </c>
      <c r="T337" s="24" t="s">
        <v>98</v>
      </c>
      <c r="U337" s="24" t="s">
        <v>98</v>
      </c>
      <c r="V337" s="24" t="s">
        <v>98</v>
      </c>
      <c r="W337" s="24" t="s">
        <v>98</v>
      </c>
      <c r="X337" s="24" t="s">
        <v>98</v>
      </c>
      <c r="Y337" s="22" t="n">
        <v>500000</v>
      </c>
      <c r="Z337" s="23" t="n">
        <f aca="false">DATE(YEAR(M337)+1,MONTH(M337),DAY(M337))</f>
        <v>44197</v>
      </c>
      <c r="AA337" s="25" t="n">
        <f aca="false">IF(N337&lt;=Z337, VLOOKUP(DATEDIF(M337,N337,"m"),Parameters!$L$2:$M$6,2,1), 0)</f>
        <v>1</v>
      </c>
      <c r="AB337" s="0" t="n">
        <f aca="false">IF(D337="Trong nước", DATEDIF(DATE(YEAR(K337),MONTH(K337),1),DATE(YEAR(L337),MONTH(L337),1),"m"), DATEDIF(DATE(J337,1,1),DATE(YEAR(L337),MONTH(L337),1),"m"))</f>
        <v>120</v>
      </c>
      <c r="AC337" s="0" t="str">
        <f aca="false">VLOOKUP(AB337,Parameters!$A$2:$B$6,2,1)</f>
        <v>&gt;=120</v>
      </c>
      <c r="AD337" s="26" t="n">
        <v>1</v>
      </c>
      <c r="AE337" s="27" t="n">
        <f aca="false">IF(G337&lt;=$AE$2,INDEX('Bieu phi VCX'!$D$8:$H$33,MATCH(C337,'Bieu phi VCX'!$A$8:$A$33,0),MATCH(AC337,'Bieu phi VCX'!$D$7:$H$7,)),INDEX('Bieu phi VCX'!$I$8:$M$33,MATCH(C337,'Bieu phi VCX'!$A$8:$A$33,0),MATCH(AC337,'Bieu phi VCX'!$I$7:$M$7,)))</f>
        <v>0.021</v>
      </c>
      <c r="AF337" s="27" t="n">
        <f aca="false">IF(O337="Y",$AF$2,0)</f>
        <v>0</v>
      </c>
      <c r="AG337" s="27" t="n">
        <f aca="false">IF(P337="Y", INDEX('Bieu phi VCX'!$P$8:$T$31,MATCH(C337,'Bieu phi VCX'!$A$8:$A$33,0),MATCH(AC337,'Bieu phi VCX'!$P$7:$T$7,0)), 0)</f>
        <v>0</v>
      </c>
      <c r="AH337" s="22" t="n">
        <f aca="false">VLOOKUP(Q337,Parameters!$F$2:$G$5,2,0)</f>
        <v>0</v>
      </c>
      <c r="AI337" s="27" t="n">
        <f aca="false">IF(R337="Y", INDEX('Bieu phi VCX'!$V$8:$Z$31,MATCH(C337,'Bieu phi VCX'!$A$8:$A$33,0),MATCH(AC337,'Bieu phi VCX'!$V$7:$Z$7,0)),0)</f>
        <v>0</v>
      </c>
      <c r="AJ337" s="27" t="n">
        <f aca="false">IF(S337="Y",INDEX('Bieu phi VCX'!$AG$8:$AI$31,MATCH(C337,'Bieu phi VCX'!$A$8:$A$33,0),MATCH(VLOOKUP(I337,Parameters!$I$2:$J$4,2),'Bieu phi VCX'!$AG$7:$AI$7,0))-AE337, 0)</f>
        <v>0</v>
      </c>
      <c r="AK337" s="0" t="n">
        <f aca="false">IF(T337="Y",$AK$2,1)</f>
        <v>1</v>
      </c>
      <c r="AL337" s="27" t="n">
        <f aca="false">IF(U337="Y", INDEX('Bieu phi VCX'!$AB$8:$AB$33,MATCH(C337,'Bieu phi VCX'!$A$8:$A$33,0),0),0)</f>
        <v>0</v>
      </c>
      <c r="AM337" s="27" t="n">
        <f aca="false">IF(V337="Y",IF(AB337&lt;120,IF(OR(C337='Bieu phi VCX'!$A$24,C337='Bieu phi VCX'!$A$25,C337='Bieu phi VCX'!$A$27),0.2%,IF(OR(AND(OR(E337="SEDAN",E337="HATCHBACK"),G337&gt;$AM$2),AND(OR(E337="SEDAN",E337="HATCHBACK"),F337="GERMANY")),INDEX('Bieu phi VCX'!$AC$8:$AC$33,MATCH(C337,'Bieu phi VCX'!$A$8:$A$33,0),0),INDEX('Bieu phi VCX'!$AD$8:$AD$33,MATCH(C337,'Bieu phi VCX'!$A$8:$A$33,0),0))),"NA"),0)</f>
        <v>0</v>
      </c>
      <c r="AN337" s="28" t="n">
        <f aca="false">IF(X337="Y",$AN$2,0)</f>
        <v>0</v>
      </c>
      <c r="AO337" s="29" t="n">
        <f aca="false">IF(W337="Y",IF(N337-M337&gt;$AO$2,1.5%*15/365,1.5%*(N337-M337)/365),0)</f>
        <v>0</v>
      </c>
      <c r="AP337" s="30" t="n">
        <f aca="false">IF(N337&lt;=Z337,VLOOKUP(DATEDIF(M337,N337,"m"),Parameters!$L$2:$M$6,2,1),(DATEDIF(M337,N337,"m")+1)/12)</f>
        <v>1</v>
      </c>
      <c r="AQ337" s="31" t="n">
        <f aca="false">(AK337*(SUM(AE337,AF337,AG337,AI337,AJ337,AL337,AM337,AN337)*H337+AH337)+AO337*H337)*AP337</f>
        <v>2100000</v>
      </c>
    </row>
    <row r="338" customFormat="false" ht="15" hidden="false" customHeight="false" outlineLevel="0" collapsed="false">
      <c r="A338" s="20" t="s">
        <v>103</v>
      </c>
      <c r="B338" s="20" t="s">
        <v>93</v>
      </c>
      <c r="C338" s="21" t="s">
        <v>133</v>
      </c>
      <c r="D338" s="21" t="s">
        <v>95</v>
      </c>
      <c r="E338" s="21" t="s">
        <v>134</v>
      </c>
      <c r="F338" s="21" t="s">
        <v>97</v>
      </c>
      <c r="G338" s="22" t="n">
        <v>400000000</v>
      </c>
      <c r="H338" s="22" t="n">
        <v>400000000</v>
      </c>
      <c r="I338" s="22" t="n">
        <v>0</v>
      </c>
      <c r="J338" s="0" t="n">
        <v>2020</v>
      </c>
      <c r="K338" s="23" t="n">
        <v>43831</v>
      </c>
      <c r="L338" s="23" t="n">
        <v>43831</v>
      </c>
      <c r="M338" s="23" t="n">
        <v>43831</v>
      </c>
      <c r="N338" s="23" t="n">
        <v>44196</v>
      </c>
      <c r="O338" s="24" t="s">
        <v>98</v>
      </c>
      <c r="P338" s="24" t="s">
        <v>98</v>
      </c>
      <c r="Q338" s="22" t="s">
        <v>99</v>
      </c>
      <c r="R338" s="24" t="s">
        <v>98</v>
      </c>
      <c r="S338" s="24" t="s">
        <v>98</v>
      </c>
      <c r="T338" s="24" t="s">
        <v>98</v>
      </c>
      <c r="U338" s="24" t="s">
        <v>98</v>
      </c>
      <c r="V338" s="24" t="s">
        <v>98</v>
      </c>
      <c r="W338" s="24" t="s">
        <v>98</v>
      </c>
      <c r="X338" s="24" t="s">
        <v>98</v>
      </c>
      <c r="Y338" s="22" t="n">
        <v>500000</v>
      </c>
      <c r="Z338" s="23" t="n">
        <f aca="false">DATE(YEAR(M338)+1,MONTH(M338),DAY(M338))</f>
        <v>44197</v>
      </c>
      <c r="AA338" s="25" t="n">
        <f aca="false">IF(N338&lt;=Z338, VLOOKUP(DATEDIF(M338,N338,"m"),Parameters!$L$2:$M$6,2,1), 0)</f>
        <v>1</v>
      </c>
      <c r="AB338" s="0" t="n">
        <f aca="false">IF(D338="Trong nước", DATEDIF(DATE(YEAR(K338),MONTH(K338),1),DATE(YEAR(L338),MONTH(L338),1),"m"), DATEDIF(DATE(J338,1,1),DATE(YEAR(L338),MONTH(L338),1),"m"))</f>
        <v>0</v>
      </c>
      <c r="AC338" s="0" t="str">
        <f aca="false">VLOOKUP(AB338,Parameters!$A$2:$B$6,2,1)</f>
        <v>&lt;6</v>
      </c>
      <c r="AD338" s="26" t="n">
        <v>1</v>
      </c>
      <c r="AE338" s="27" t="n">
        <f aca="false">IF(G338&lt;=$AE$2,INDEX('Bieu phi VCX'!$D$8:$H$33,MATCH(C338,'Bieu phi VCX'!$A$8:$A$33,0),MATCH(AC338,'Bieu phi VCX'!$D$7:$H$7,)),INDEX('Bieu phi VCX'!$I$8:$M$33,MATCH(C338,'Bieu phi VCX'!$A$8:$A$33,0),MATCH(AC338,'Bieu phi VCX'!$I$7:$M$7,)))</f>
        <v>0.016</v>
      </c>
      <c r="AF338" s="27" t="n">
        <f aca="false">IF(O338="Y",$AF$2,0)</f>
        <v>0</v>
      </c>
      <c r="AG338" s="27" t="n">
        <f aca="false">IF(P338="Y", INDEX('Bieu phi VCX'!$P$8:$T$31,MATCH(C338,'Bieu phi VCX'!$A$8:$A$33,0),MATCH(AC338,'Bieu phi VCX'!$P$7:$T$7,0)), 0)</f>
        <v>0</v>
      </c>
      <c r="AH338" s="22" t="n">
        <f aca="false">VLOOKUP(Q338,Parameters!$F$2:$G$5,2,0)</f>
        <v>0</v>
      </c>
      <c r="AI338" s="27" t="n">
        <f aca="false">IF(R338="Y", INDEX('Bieu phi VCX'!$V$8:$Z$31,MATCH(C338,'Bieu phi VCX'!$A$8:$A$33,0),MATCH(AC338,'Bieu phi VCX'!$V$7:$Z$7,0)),0)</f>
        <v>0</v>
      </c>
      <c r="AJ338" s="27" t="n">
        <f aca="false">IF(S338="Y",INDEX('Bieu phi VCX'!$AG$8:$AI$31,MATCH(C338,'Bieu phi VCX'!$A$8:$A$33,0),MATCH(VLOOKUP(I338,Parameters!$I$2:$J$4,2),'Bieu phi VCX'!$AG$7:$AI$7,0))-AE338, 0)</f>
        <v>0</v>
      </c>
      <c r="AK338" s="0" t="n">
        <f aca="false">IF(T338="Y",$AK$2,1)</f>
        <v>1</v>
      </c>
      <c r="AL338" s="27" t="n">
        <f aca="false">IF(U338="Y", INDEX('Bieu phi VCX'!$AB$8:$AB$33,MATCH(C338,'Bieu phi VCX'!$A$8:$A$33,0),0),0)</f>
        <v>0</v>
      </c>
      <c r="AM338" s="27" t="n">
        <f aca="false">IF(V338="Y",IF(AB338&lt;120,IF(OR(C338='Bieu phi VCX'!$A$24,C338='Bieu phi VCX'!$A$25,C338='Bieu phi VCX'!$A$27),0.2%,IF(OR(AND(OR(E338="SEDAN",E338="HATCHBACK"),G338&gt;$AM$2),AND(OR(E338="SEDAN",E338="HATCHBACK"),F338="GERMANY")),INDEX('Bieu phi VCX'!$AC$8:$AC$33,MATCH(C338,'Bieu phi VCX'!$A$8:$A$33,0),0),INDEX('Bieu phi VCX'!$AD$8:$AD$33,MATCH(C338,'Bieu phi VCX'!$A$8:$A$33,0),0))),"NA"),0)</f>
        <v>0</v>
      </c>
      <c r="AN338" s="28" t="n">
        <f aca="false">IF(X338="Y",$AN$2,0)</f>
        <v>0</v>
      </c>
      <c r="AO338" s="29" t="n">
        <f aca="false">IF(W338="Y",IF(N338-M338&gt;$AO$2,1.5%*15/365,1.5%*(N338-M338)/365),0)</f>
        <v>0</v>
      </c>
      <c r="AP338" s="30" t="n">
        <f aca="false">IF(N338&lt;=Z338,VLOOKUP(DATEDIF(M338,N338,"m"),Parameters!$L$2:$M$6,2,1),(DATEDIF(M338,N338,"m")+1)/12)</f>
        <v>1</v>
      </c>
      <c r="AQ338" s="31" t="n">
        <f aca="false">(AK338*(SUM(AE338,AF338,AG338,AI338,AJ338,AL338,AM338,AN338)*H338+AH338)+AO338*H338)*AP338</f>
        <v>6400000</v>
      </c>
    </row>
    <row r="339" customFormat="false" ht="15" hidden="false" customHeight="false" outlineLevel="0" collapsed="false">
      <c r="A339" s="20"/>
      <c r="B339" s="20" t="s">
        <v>100</v>
      </c>
      <c r="C339" s="21" t="s">
        <v>133</v>
      </c>
      <c r="D339" s="21" t="s">
        <v>95</v>
      </c>
      <c r="E339" s="21" t="s">
        <v>134</v>
      </c>
      <c r="F339" s="21" t="s">
        <v>97</v>
      </c>
      <c r="G339" s="22" t="n">
        <v>400000000</v>
      </c>
      <c r="H339" s="22" t="n">
        <v>400000000</v>
      </c>
      <c r="I339" s="22" t="n">
        <v>0</v>
      </c>
      <c r="J339" s="0" t="n">
        <v>2017</v>
      </c>
      <c r="K339" s="23" t="n">
        <v>42736</v>
      </c>
      <c r="L339" s="23" t="n">
        <v>43831</v>
      </c>
      <c r="M339" s="23" t="n">
        <v>43831</v>
      </c>
      <c r="N339" s="23" t="n">
        <v>44196</v>
      </c>
      <c r="O339" s="24" t="s">
        <v>98</v>
      </c>
      <c r="P339" s="24" t="s">
        <v>98</v>
      </c>
      <c r="Q339" s="22" t="s">
        <v>99</v>
      </c>
      <c r="R339" s="24" t="s">
        <v>98</v>
      </c>
      <c r="S339" s="24" t="s">
        <v>98</v>
      </c>
      <c r="T339" s="24" t="s">
        <v>98</v>
      </c>
      <c r="U339" s="24" t="s">
        <v>98</v>
      </c>
      <c r="V339" s="24" t="s">
        <v>98</v>
      </c>
      <c r="W339" s="24" t="s">
        <v>98</v>
      </c>
      <c r="X339" s="24" t="s">
        <v>98</v>
      </c>
      <c r="Y339" s="22" t="n">
        <v>500000</v>
      </c>
      <c r="Z339" s="23" t="n">
        <f aca="false">DATE(YEAR(M339)+1,MONTH(M339),DAY(M339))</f>
        <v>44197</v>
      </c>
      <c r="AA339" s="25" t="n">
        <f aca="false">IF(N339&lt;=Z339, VLOOKUP(DATEDIF(M339,N339,"m"),Parameters!$L$2:$M$6,2,1), 0)</f>
        <v>1</v>
      </c>
      <c r="AB339" s="0" t="n">
        <f aca="false">IF(D339="Trong nước", DATEDIF(DATE(YEAR(K339),MONTH(K339),1),DATE(YEAR(L339),MONTH(L339),1),"m"), DATEDIF(DATE(J339,1,1),DATE(YEAR(L339),MONTH(L339),1),"m"))</f>
        <v>36</v>
      </c>
      <c r="AC339" s="0" t="str">
        <f aca="false">VLOOKUP(AB339,Parameters!$A$2:$B$6,2,1)</f>
        <v>36-72</v>
      </c>
      <c r="AD339" s="26" t="n">
        <v>1</v>
      </c>
      <c r="AE339" s="27" t="n">
        <f aca="false">IF(G339&lt;=$AE$2,INDEX('Bieu phi VCX'!$D$8:$H$33,MATCH(C339,'Bieu phi VCX'!$A$8:$A$33,0),MATCH(AC339,'Bieu phi VCX'!$D$7:$H$7,)),INDEX('Bieu phi VCX'!$I$8:$M$33,MATCH(C339,'Bieu phi VCX'!$A$8:$A$33,0),MATCH(AC339,'Bieu phi VCX'!$I$7:$M$7,)))</f>
        <v>0.017</v>
      </c>
      <c r="AF339" s="27" t="n">
        <f aca="false">IF(O339="Y",$AF$2,0)</f>
        <v>0</v>
      </c>
      <c r="AG339" s="27" t="n">
        <f aca="false">IF(P339="Y", INDEX('Bieu phi VCX'!$P$8:$T$31,MATCH(C339,'Bieu phi VCX'!$A$8:$A$33,0),MATCH(AC339,'Bieu phi VCX'!$P$7:$T$7,0)), 0)</f>
        <v>0</v>
      </c>
      <c r="AH339" s="22" t="n">
        <f aca="false">VLOOKUP(Q339,Parameters!$F$2:$G$5,2,0)</f>
        <v>0</v>
      </c>
      <c r="AI339" s="27" t="n">
        <f aca="false">IF(R339="Y", INDEX('Bieu phi VCX'!$V$8:$Z$31,MATCH(C339,'Bieu phi VCX'!$A$8:$A$33,0),MATCH(AC339,'Bieu phi VCX'!$V$7:$Z$7,0)),0)</f>
        <v>0</v>
      </c>
      <c r="AJ339" s="27" t="n">
        <f aca="false">IF(S339="Y",INDEX('Bieu phi VCX'!$AG$8:$AI$31,MATCH(C339,'Bieu phi VCX'!$A$8:$A$33,0),MATCH(VLOOKUP(I339,Parameters!$I$2:$J$4,2),'Bieu phi VCX'!$AG$7:$AI$7,0))-AE339, 0)</f>
        <v>0</v>
      </c>
      <c r="AK339" s="0" t="n">
        <f aca="false">IF(T339="Y",$AK$2,1)</f>
        <v>1</v>
      </c>
      <c r="AL339" s="27" t="n">
        <f aca="false">IF(U339="Y", INDEX('Bieu phi VCX'!$AB$8:$AB$33,MATCH(C339,'Bieu phi VCX'!$A$8:$A$33,0),0),0)</f>
        <v>0</v>
      </c>
      <c r="AM339" s="27" t="n">
        <f aca="false">IF(V339="Y",IF(AB339&lt;120,IF(OR(C339='Bieu phi VCX'!$A$24,C339='Bieu phi VCX'!$A$25,C339='Bieu phi VCX'!$A$27),0.2%,IF(OR(AND(OR(E339="SEDAN",E339="HATCHBACK"),G339&gt;$AM$2),AND(OR(E339="SEDAN",E339="HATCHBACK"),F339="GERMANY")),INDEX('Bieu phi VCX'!$AC$8:$AC$33,MATCH(C339,'Bieu phi VCX'!$A$8:$A$33,0),0),INDEX('Bieu phi VCX'!$AD$8:$AD$33,MATCH(C339,'Bieu phi VCX'!$A$8:$A$33,0),0))),"NA"),0)</f>
        <v>0</v>
      </c>
      <c r="AN339" s="28" t="n">
        <f aca="false">IF(X339="Y",$AN$2,0)</f>
        <v>0</v>
      </c>
      <c r="AO339" s="29" t="n">
        <f aca="false">IF(W339="Y",IF(N339-M339&gt;$AO$2,1.5%*15/365,1.5%*(N339-M339)/365),0)</f>
        <v>0</v>
      </c>
      <c r="AP339" s="30" t="n">
        <f aca="false">IF(N339&lt;=Z339,VLOOKUP(DATEDIF(M339,N339,"m"),Parameters!$L$2:$M$6,2,1),(DATEDIF(M339,N339,"m")+1)/12)</f>
        <v>1</v>
      </c>
      <c r="AQ339" s="31" t="n">
        <f aca="false">(AK339*(SUM(AE339,AF339,AG339,AI339,AJ339,AL339,AM339,AN339)*H339+AH339)+AO339*H339)*AP339</f>
        <v>6800000</v>
      </c>
    </row>
    <row r="340" customFormat="false" ht="15" hidden="false" customHeight="false" outlineLevel="0" collapsed="false">
      <c r="A340" s="20"/>
      <c r="B340" s="20" t="s">
        <v>101</v>
      </c>
      <c r="C340" s="21" t="s">
        <v>133</v>
      </c>
      <c r="D340" s="21" t="s">
        <v>95</v>
      </c>
      <c r="E340" s="21" t="s">
        <v>134</v>
      </c>
      <c r="F340" s="21" t="s">
        <v>97</v>
      </c>
      <c r="G340" s="22" t="n">
        <v>400000000</v>
      </c>
      <c r="H340" s="22" t="n">
        <v>400000000</v>
      </c>
      <c r="I340" s="22" t="n">
        <v>0</v>
      </c>
      <c r="J340" s="0" t="n">
        <v>2014</v>
      </c>
      <c r="K340" s="23" t="n">
        <v>41640</v>
      </c>
      <c r="L340" s="23" t="n">
        <v>43831</v>
      </c>
      <c r="M340" s="23" t="n">
        <v>43831</v>
      </c>
      <c r="N340" s="23" t="n">
        <v>44196</v>
      </c>
      <c r="O340" s="24" t="s">
        <v>98</v>
      </c>
      <c r="P340" s="24" t="s">
        <v>98</v>
      </c>
      <c r="Q340" s="22" t="s">
        <v>99</v>
      </c>
      <c r="R340" s="24" t="s">
        <v>98</v>
      </c>
      <c r="S340" s="24" t="s">
        <v>98</v>
      </c>
      <c r="T340" s="24" t="s">
        <v>98</v>
      </c>
      <c r="U340" s="24" t="s">
        <v>98</v>
      </c>
      <c r="V340" s="24" t="s">
        <v>98</v>
      </c>
      <c r="W340" s="24" t="s">
        <v>98</v>
      </c>
      <c r="X340" s="24" t="s">
        <v>98</v>
      </c>
      <c r="Y340" s="22" t="n">
        <v>500000</v>
      </c>
      <c r="Z340" s="23" t="n">
        <f aca="false">DATE(YEAR(M340)+1,MONTH(M340),DAY(M340))</f>
        <v>44197</v>
      </c>
      <c r="AA340" s="25" t="n">
        <f aca="false">IF(N340&lt;=Z340, VLOOKUP(DATEDIF(M340,N340,"m"),Parameters!$L$2:$M$6,2,1), 0)</f>
        <v>1</v>
      </c>
      <c r="AB340" s="0" t="n">
        <f aca="false">IF(D340="Trong nước", DATEDIF(DATE(YEAR(K340),MONTH(K340),1),DATE(YEAR(L340),MONTH(L340),1),"m"), DATEDIF(DATE(J340,1,1),DATE(YEAR(L340),MONTH(L340),1),"m"))</f>
        <v>72</v>
      </c>
      <c r="AC340" s="0" t="str">
        <f aca="false">VLOOKUP(AB340,Parameters!$A$2:$B$6,2,1)</f>
        <v>72-120</v>
      </c>
      <c r="AD340" s="26" t="n">
        <v>1</v>
      </c>
      <c r="AE340" s="27" t="n">
        <f aca="false">IF(G340&lt;=$AE$2,INDEX('Bieu phi VCX'!$D$8:$H$33,MATCH(C340,'Bieu phi VCX'!$A$8:$A$33,0),MATCH(AC340,'Bieu phi VCX'!$D$7:$H$7,)),INDEX('Bieu phi VCX'!$I$8:$M$33,MATCH(C340,'Bieu phi VCX'!$A$8:$A$33,0),MATCH(AC340,'Bieu phi VCX'!$I$7:$M$7,)))</f>
        <v>0.019</v>
      </c>
      <c r="AF340" s="27" t="n">
        <f aca="false">IF(O340="Y",$AF$2,0)</f>
        <v>0</v>
      </c>
      <c r="AG340" s="27" t="n">
        <f aca="false">IF(P340="Y", INDEX('Bieu phi VCX'!$P$8:$T$31,MATCH(C340,'Bieu phi VCX'!$A$8:$A$33,0),MATCH(AC340,'Bieu phi VCX'!$P$7:$T$7,0)), 0)</f>
        <v>0</v>
      </c>
      <c r="AH340" s="22" t="n">
        <f aca="false">VLOOKUP(Q340,Parameters!$F$2:$G$5,2,0)</f>
        <v>0</v>
      </c>
      <c r="AI340" s="27" t="n">
        <f aca="false">IF(R340="Y", INDEX('Bieu phi VCX'!$V$8:$Z$31,MATCH(C340,'Bieu phi VCX'!$A$8:$A$33,0),MATCH(AC340,'Bieu phi VCX'!$V$7:$Z$7,0)),0)</f>
        <v>0</v>
      </c>
      <c r="AJ340" s="27" t="n">
        <f aca="false">IF(S340="Y",INDEX('Bieu phi VCX'!$AG$8:$AI$31,MATCH(C340,'Bieu phi VCX'!$A$8:$A$33,0),MATCH(VLOOKUP(I340,Parameters!$I$2:$J$4,2),'Bieu phi VCX'!$AG$7:$AI$7,0))-AE340, 0)</f>
        <v>0</v>
      </c>
      <c r="AK340" s="0" t="n">
        <f aca="false">IF(T340="Y",$AK$2,1)</f>
        <v>1</v>
      </c>
      <c r="AL340" s="27" t="n">
        <f aca="false">IF(U340="Y", INDEX('Bieu phi VCX'!$AB$8:$AB$33,MATCH(C340,'Bieu phi VCX'!$A$8:$A$33,0),0),0)</f>
        <v>0</v>
      </c>
      <c r="AM340" s="27" t="n">
        <f aca="false">IF(V340="Y",IF(AB340&lt;120,IF(OR(C340='Bieu phi VCX'!$A$24,C340='Bieu phi VCX'!$A$25,C340='Bieu phi VCX'!$A$27),0.2%,IF(OR(AND(OR(E340="SEDAN",E340="HATCHBACK"),G340&gt;$AM$2),AND(OR(E340="SEDAN",E340="HATCHBACK"),F340="GERMANY")),INDEX('Bieu phi VCX'!$AC$8:$AC$33,MATCH(C340,'Bieu phi VCX'!$A$8:$A$33,0),0),INDEX('Bieu phi VCX'!$AD$8:$AD$33,MATCH(C340,'Bieu phi VCX'!$A$8:$A$33,0),0))),"NA"),0)</f>
        <v>0</v>
      </c>
      <c r="AN340" s="28" t="n">
        <f aca="false">IF(X340="Y",$AN$2,0)</f>
        <v>0</v>
      </c>
      <c r="AO340" s="29" t="n">
        <f aca="false">IF(W340="Y",IF(N340-M340&gt;$AO$2,1.5%*15/365,1.5%*(N340-M340)/365),0)</f>
        <v>0</v>
      </c>
      <c r="AP340" s="30" t="n">
        <f aca="false">IF(N340&lt;=Z340,VLOOKUP(DATEDIF(M340,N340,"m"),Parameters!$L$2:$M$6,2,1),(DATEDIF(M340,N340,"m")+1)/12)</f>
        <v>1</v>
      </c>
      <c r="AQ340" s="31" t="n">
        <f aca="false">(AK340*(SUM(AE340,AF340,AG340,AI340,AJ340,AL340,AM340,AN340)*H340+AH340)+AO340*H340)*AP340</f>
        <v>7600000</v>
      </c>
    </row>
    <row r="341" customFormat="false" ht="15" hidden="false" customHeight="false" outlineLevel="0" collapsed="false">
      <c r="A341" s="20"/>
      <c r="B341" s="20" t="s">
        <v>102</v>
      </c>
      <c r="C341" s="21" t="s">
        <v>133</v>
      </c>
      <c r="D341" s="21" t="s">
        <v>95</v>
      </c>
      <c r="E341" s="21" t="s">
        <v>134</v>
      </c>
      <c r="F341" s="21" t="s">
        <v>97</v>
      </c>
      <c r="G341" s="22" t="n">
        <v>400000000</v>
      </c>
      <c r="H341" s="22" t="n">
        <v>400000000</v>
      </c>
      <c r="I341" s="22" t="n">
        <v>0</v>
      </c>
      <c r="J341" s="0" t="n">
        <v>2010</v>
      </c>
      <c r="K341" s="23" t="n">
        <v>40179</v>
      </c>
      <c r="L341" s="23" t="n">
        <v>43831</v>
      </c>
      <c r="M341" s="23" t="n">
        <v>43831</v>
      </c>
      <c r="N341" s="23" t="n">
        <v>44196</v>
      </c>
      <c r="O341" s="24" t="s">
        <v>98</v>
      </c>
      <c r="P341" s="24" t="s">
        <v>98</v>
      </c>
      <c r="Q341" s="22" t="s">
        <v>99</v>
      </c>
      <c r="R341" s="24" t="s">
        <v>98</v>
      </c>
      <c r="S341" s="24" t="s">
        <v>98</v>
      </c>
      <c r="T341" s="24" t="s">
        <v>98</v>
      </c>
      <c r="U341" s="24" t="s">
        <v>98</v>
      </c>
      <c r="V341" s="24" t="s">
        <v>98</v>
      </c>
      <c r="W341" s="24" t="s">
        <v>98</v>
      </c>
      <c r="X341" s="24" t="s">
        <v>98</v>
      </c>
      <c r="Y341" s="22" t="n">
        <v>500000</v>
      </c>
      <c r="Z341" s="23" t="n">
        <f aca="false">DATE(YEAR(M341)+1,MONTH(M341),DAY(M341))</f>
        <v>44197</v>
      </c>
      <c r="AA341" s="25" t="n">
        <f aca="false">IF(N341&lt;=Z341, VLOOKUP(DATEDIF(M341,N341,"m"),Parameters!$L$2:$M$6,2,1), 0)</f>
        <v>1</v>
      </c>
      <c r="AB341" s="0" t="n">
        <f aca="false">IF(D341="Trong nước", DATEDIF(DATE(YEAR(K341),MONTH(K341),1),DATE(YEAR(L341),MONTH(L341),1),"m"), DATEDIF(DATE(J341,1,1),DATE(YEAR(L341),MONTH(L341),1),"m"))</f>
        <v>120</v>
      </c>
      <c r="AC341" s="0" t="str">
        <f aca="false">VLOOKUP(AB341,Parameters!$A$2:$B$6,2,1)</f>
        <v>&gt;=120</v>
      </c>
      <c r="AD341" s="26" t="n">
        <v>1</v>
      </c>
      <c r="AE341" s="27" t="n">
        <f aca="false">IF(G341&lt;=$AE$2,INDEX('Bieu phi VCX'!$D$8:$H$33,MATCH(C341,'Bieu phi VCX'!$A$8:$A$33,0),MATCH(AC341,'Bieu phi VCX'!$D$7:$H$7,)),INDEX('Bieu phi VCX'!$I$8:$M$33,MATCH(C341,'Bieu phi VCX'!$A$8:$A$33,0),MATCH(AC341,'Bieu phi VCX'!$I$7:$M$7,)))</f>
        <v>0.021</v>
      </c>
      <c r="AF341" s="27" t="n">
        <f aca="false">IF(O341="Y",$AF$2,0)</f>
        <v>0</v>
      </c>
      <c r="AG341" s="27" t="n">
        <f aca="false">IF(P341="Y", INDEX('Bieu phi VCX'!$P$8:$T$31,MATCH(C341,'Bieu phi VCX'!$A$8:$A$33,0),MATCH(AC341,'Bieu phi VCX'!$P$7:$T$7,0)), 0)</f>
        <v>0</v>
      </c>
      <c r="AH341" s="22" t="n">
        <f aca="false">VLOOKUP(Q341,Parameters!$F$2:$G$5,2,0)</f>
        <v>0</v>
      </c>
      <c r="AI341" s="27" t="n">
        <f aca="false">IF(R341="Y", INDEX('Bieu phi VCX'!$V$8:$Z$31,MATCH(C341,'Bieu phi VCX'!$A$8:$A$33,0),MATCH(AC341,'Bieu phi VCX'!$V$7:$Z$7,0)),0)</f>
        <v>0</v>
      </c>
      <c r="AJ341" s="27" t="n">
        <f aca="false">IF(S341="Y",INDEX('Bieu phi VCX'!$AG$8:$AI$31,MATCH(C341,'Bieu phi VCX'!$A$8:$A$33,0),MATCH(VLOOKUP(I341,Parameters!$I$2:$J$4,2),'Bieu phi VCX'!$AG$7:$AI$7,0))-AE341, 0)</f>
        <v>0</v>
      </c>
      <c r="AK341" s="0" t="n">
        <f aca="false">IF(T341="Y",$AK$2,1)</f>
        <v>1</v>
      </c>
      <c r="AL341" s="27" t="n">
        <f aca="false">IF(U341="Y", INDEX('Bieu phi VCX'!$AB$8:$AB$33,MATCH(C341,'Bieu phi VCX'!$A$8:$A$33,0),0),0)</f>
        <v>0</v>
      </c>
      <c r="AM341" s="27" t="n">
        <f aca="false">IF(V341="Y",IF(AB341&lt;120,IF(OR(C341='Bieu phi VCX'!$A$24,C341='Bieu phi VCX'!$A$25,C341='Bieu phi VCX'!$A$27),0.2%,IF(OR(AND(OR(E341="SEDAN",E341="HATCHBACK"),G341&gt;$AM$2),AND(OR(E341="SEDAN",E341="HATCHBACK"),F341="GERMANY")),INDEX('Bieu phi VCX'!$AC$8:$AC$33,MATCH(C341,'Bieu phi VCX'!$A$8:$A$33,0),0),INDEX('Bieu phi VCX'!$AD$8:$AD$33,MATCH(C341,'Bieu phi VCX'!$A$8:$A$33,0),0))),"NA"),0)</f>
        <v>0</v>
      </c>
      <c r="AN341" s="28" t="n">
        <f aca="false">IF(X341="Y",$AN$2,0)</f>
        <v>0</v>
      </c>
      <c r="AO341" s="29" t="n">
        <f aca="false">IF(W341="Y",IF(N341-M341&gt;$AO$2,1.5%*15/365,1.5%*(N341-M341)/365),0)</f>
        <v>0</v>
      </c>
      <c r="AP341" s="30" t="n">
        <f aca="false">IF(N341&lt;=Z341,VLOOKUP(DATEDIF(M341,N341,"m"),Parameters!$L$2:$M$6,2,1),(DATEDIF(M341,N341,"m")+1)/12)</f>
        <v>1</v>
      </c>
      <c r="AQ341" s="31" t="n">
        <f aca="false">(AK341*(SUM(AE341,AF341,AG341,AI341,AJ341,AL341,AM341,AN341)*H341+AH341)+AO341*H341)*AP341</f>
        <v>8400000</v>
      </c>
    </row>
    <row r="342" customFormat="false" ht="15" hidden="false" customHeight="false" outlineLevel="0" collapsed="false">
      <c r="A342" s="20" t="s">
        <v>104</v>
      </c>
      <c r="B342" s="20" t="s">
        <v>105</v>
      </c>
      <c r="C342" s="21" t="s">
        <v>133</v>
      </c>
      <c r="D342" s="21" t="s">
        <v>95</v>
      </c>
      <c r="E342" s="21" t="s">
        <v>134</v>
      </c>
      <c r="F342" s="21" t="s">
        <v>97</v>
      </c>
      <c r="G342" s="22" t="n">
        <v>390000000</v>
      </c>
      <c r="H342" s="22" t="n">
        <v>100000000</v>
      </c>
      <c r="I342" s="22" t="n">
        <v>0</v>
      </c>
      <c r="J342" s="0" t="n">
        <v>2020</v>
      </c>
      <c r="K342" s="23" t="n">
        <v>43831</v>
      </c>
      <c r="L342" s="23" t="n">
        <v>43831</v>
      </c>
      <c r="M342" s="23" t="n">
        <v>43831</v>
      </c>
      <c r="N342" s="23" t="n">
        <v>44196</v>
      </c>
      <c r="O342" s="24" t="s">
        <v>106</v>
      </c>
      <c r="P342" s="24" t="s">
        <v>106</v>
      </c>
      <c r="Q342" s="22" t="n">
        <v>9000000</v>
      </c>
      <c r="R342" s="24" t="s">
        <v>106</v>
      </c>
      <c r="S342" s="24" t="s">
        <v>106</v>
      </c>
      <c r="T342" s="24" t="s">
        <v>106</v>
      </c>
      <c r="U342" s="24" t="s">
        <v>106</v>
      </c>
      <c r="V342" s="24" t="s">
        <v>106</v>
      </c>
      <c r="W342" s="24" t="s">
        <v>106</v>
      </c>
      <c r="X342" s="24" t="s">
        <v>106</v>
      </c>
      <c r="Y342" s="22" t="n">
        <v>500000</v>
      </c>
      <c r="Z342" s="23" t="n">
        <f aca="false">DATE(YEAR(M342)+1,MONTH(M342),DAY(M342))</f>
        <v>44197</v>
      </c>
      <c r="AA342" s="25" t="n">
        <f aca="false">IF(N342&lt;=Z342, VLOOKUP(DATEDIF(M342,N342,"m"),Parameters!$L$2:$M$6,2,1), 0)</f>
        <v>1</v>
      </c>
      <c r="AB342" s="0" t="n">
        <f aca="false">IF(D342="Trong nước", DATEDIF(DATE(YEAR(K342),MONTH(K342),1),DATE(YEAR(L342),MONTH(L342),1),"m"), DATEDIF(DATE(J342,1,1),DATE(YEAR(L342),MONTH(L342),1),"m"))</f>
        <v>0</v>
      </c>
      <c r="AC342" s="0" t="str">
        <f aca="false">VLOOKUP(AB342,Parameters!$A$2:$B$6,2,1)</f>
        <v>&lt;6</v>
      </c>
      <c r="AD342" s="26" t="n">
        <v>1</v>
      </c>
      <c r="AE342" s="27" t="n">
        <f aca="false">IF(G342&lt;=$AE$2,INDEX('Bieu phi VCX'!$D$8:$H$33,MATCH(C342,'Bieu phi VCX'!$A$8:$A$33,0),MATCH(AC342,'Bieu phi VCX'!$D$7:$H$7,)),INDEX('Bieu phi VCX'!$I$8:$M$33,MATCH(C342,'Bieu phi VCX'!$A$8:$A$33,0),MATCH(AC342,'Bieu phi VCX'!$I$7:$M$7,)))</f>
        <v>0.016</v>
      </c>
      <c r="AF342" s="27" t="n">
        <f aca="false">IF(O342="Y",$AF$2,0)</f>
        <v>0.0005</v>
      </c>
      <c r="AG342" s="27" t="n">
        <f aca="false">IF(P342="Y", INDEX('Bieu phi VCX'!$P$8:$T$31,MATCH(C342,'Bieu phi VCX'!$A$8:$A$33,0),MATCH(AC342,'Bieu phi VCX'!$P$7:$T$7,0)), 0)</f>
        <v>0</v>
      </c>
      <c r="AH342" s="22" t="n">
        <f aca="false">VLOOKUP(Q342,Parameters!$F$2:$G$5,2,0)</f>
        <v>1400000</v>
      </c>
      <c r="AI342" s="27" t="n">
        <f aca="false">IF(R342="Y", INDEX('Bieu phi VCX'!$V$8:$Z$31,MATCH(C342,'Bieu phi VCX'!$A$8:$A$33,0),MATCH(AC342,'Bieu phi VCX'!$V$7:$Z$7,0)),0)</f>
        <v>0.0015</v>
      </c>
      <c r="AJ342" s="27" t="n">
        <f aca="false">IF(S342="Y",INDEX('Bieu phi VCX'!$AG$8:$AI$31,MATCH(C342,'Bieu phi VCX'!$A$8:$A$33,0),MATCH(VLOOKUP(I342,Parameters!$I$2:$J$4,2),'Bieu phi VCX'!$AG$7:$AI$7,0))-AE342, 0)</f>
        <v>0.024</v>
      </c>
      <c r="AK342" s="0" t="n">
        <f aca="false">IF(T342="Y",$AK$2,1)</f>
        <v>1.5</v>
      </c>
      <c r="AL342" s="27" t="n">
        <f aca="false">IF(U342="Y", INDEX('Bieu phi VCX'!$AB$8:$AB$33,MATCH(C342,'Bieu phi VCX'!$A$8:$A$33,0),0),0)</f>
        <v>0.0015</v>
      </c>
      <c r="AM342" s="27" t="n">
        <f aca="false">IF(V342="Y",IF(AB342&lt;120,IF(OR(C342='Bieu phi VCX'!$A$24,C342='Bieu phi VCX'!$A$25,C342='Bieu phi VCX'!$A$27),0.2%,IF(OR(AND(OR(E342="SEDAN",E342="HATCHBACK"),G342&gt;$AM$2),AND(OR(E342="SEDAN",E342="HATCHBACK"),F342="GERMANY")),INDEX('Bieu phi VCX'!$AC$8:$AC$33,MATCH(C342,'Bieu phi VCX'!$A$8:$A$33,0),0),INDEX('Bieu phi VCX'!$AD$8:$AD$33,MATCH(C342,'Bieu phi VCX'!$A$8:$A$33,0),0))),"NA"),0)</f>
        <v>0.0005</v>
      </c>
      <c r="AN342" s="28" t="n">
        <f aca="false">IF(X342="Y",$AN$2,0)</f>
        <v>0.003</v>
      </c>
      <c r="AO342" s="29" t="n">
        <f aca="false">IF(W342="Y",IF(N342-M342&gt;$AO$2,1.5%*15/365,1.5%*(N342-M342)/365),0)</f>
        <v>0.000616438356164384</v>
      </c>
      <c r="AP342" s="30" t="n">
        <f aca="false">IF(N342&lt;=Z342,VLOOKUP(DATEDIF(M342,N342,"m"),Parameters!$L$2:$M$6,2,1),(DATEDIF(M342,N342,"m")+1)/12)</f>
        <v>1</v>
      </c>
      <c r="AQ342" s="31" t="n">
        <f aca="false">(AK342*(SUM(AE342,AF342,AG342,AI342,AJ342,AL342,AM342,AN342)*H342+AH342)+AO342*H342)*AP342</f>
        <v>9211643.83561644</v>
      </c>
    </row>
    <row r="343" customFormat="false" ht="15" hidden="false" customHeight="false" outlineLevel="0" collapsed="false">
      <c r="A343" s="20"/>
      <c r="B343" s="20" t="s">
        <v>107</v>
      </c>
      <c r="C343" s="21" t="s">
        <v>133</v>
      </c>
      <c r="D343" s="21" t="s">
        <v>95</v>
      </c>
      <c r="E343" s="21" t="s">
        <v>134</v>
      </c>
      <c r="F343" s="21" t="s">
        <v>97</v>
      </c>
      <c r="G343" s="22" t="n">
        <v>390000000</v>
      </c>
      <c r="H343" s="22" t="n">
        <v>100000000</v>
      </c>
      <c r="I343" s="22" t="n">
        <v>0</v>
      </c>
      <c r="J343" s="0" t="n">
        <v>2020</v>
      </c>
      <c r="K343" s="23" t="n">
        <v>43831</v>
      </c>
      <c r="L343" s="23" t="n">
        <v>43831</v>
      </c>
      <c r="M343" s="23" t="n">
        <v>43831</v>
      </c>
      <c r="N343" s="23" t="n">
        <v>44196</v>
      </c>
      <c r="O343" s="24" t="s">
        <v>106</v>
      </c>
      <c r="P343" s="24" t="s">
        <v>98</v>
      </c>
      <c r="Q343" s="22" t="s">
        <v>99</v>
      </c>
      <c r="R343" s="24" t="s">
        <v>98</v>
      </c>
      <c r="S343" s="24" t="s">
        <v>98</v>
      </c>
      <c r="T343" s="24" t="s">
        <v>98</v>
      </c>
      <c r="U343" s="24" t="s">
        <v>98</v>
      </c>
      <c r="V343" s="24" t="s">
        <v>98</v>
      </c>
      <c r="W343" s="24" t="s">
        <v>98</v>
      </c>
      <c r="X343" s="24" t="s">
        <v>98</v>
      </c>
      <c r="Y343" s="22" t="n">
        <v>500000</v>
      </c>
      <c r="Z343" s="23" t="n">
        <f aca="false">DATE(YEAR(M343)+1,MONTH(M343),DAY(M343))</f>
        <v>44197</v>
      </c>
      <c r="AA343" s="25" t="n">
        <f aca="false">IF(N343&lt;=Z343, VLOOKUP(DATEDIF(M343,N343,"m"),Parameters!$L$2:$M$6,2,1), 0)</f>
        <v>1</v>
      </c>
      <c r="AB343" s="0" t="n">
        <f aca="false">IF(D343="Trong nước", DATEDIF(DATE(YEAR(K343),MONTH(K343),1),DATE(YEAR(L343),MONTH(L343),1),"m"), DATEDIF(DATE(J343,1,1),DATE(YEAR(L343),MONTH(L343),1),"m"))</f>
        <v>0</v>
      </c>
      <c r="AC343" s="0" t="str">
        <f aca="false">VLOOKUP(AB343,Parameters!$A$2:$B$6,2,1)</f>
        <v>&lt;6</v>
      </c>
      <c r="AD343" s="26" t="n">
        <v>1</v>
      </c>
      <c r="AE343" s="27" t="n">
        <f aca="false">IF(G343&lt;=$AE$2,INDEX('Bieu phi VCX'!$D$8:$H$33,MATCH(C343,'Bieu phi VCX'!$A$8:$A$33,0),MATCH(AC343,'Bieu phi VCX'!$D$7:$H$7,)),INDEX('Bieu phi VCX'!$I$8:$M$33,MATCH(C343,'Bieu phi VCX'!$A$8:$A$33,0),MATCH(AC343,'Bieu phi VCX'!$I$7:$M$7,)))</f>
        <v>0.016</v>
      </c>
      <c r="AF343" s="27" t="n">
        <f aca="false">IF(O343="Y",$AF$2,0)</f>
        <v>0.0005</v>
      </c>
      <c r="AG343" s="27" t="n">
        <f aca="false">IF(P343="Y", INDEX('Bieu phi VCX'!$P$8:$T$31,MATCH(C343,'Bieu phi VCX'!$A$8:$A$33,0),MATCH(AC343,'Bieu phi VCX'!$P$7:$T$7,0)), 0)</f>
        <v>0</v>
      </c>
      <c r="AH343" s="22" t="n">
        <f aca="false">VLOOKUP(Q343,Parameters!$F$2:$G$5,2,0)</f>
        <v>0</v>
      </c>
      <c r="AI343" s="27" t="n">
        <f aca="false">IF(R343="Y", INDEX('Bieu phi VCX'!$V$8:$Z$31,MATCH(C343,'Bieu phi VCX'!$A$8:$A$33,0),MATCH(AC343,'Bieu phi VCX'!$V$7:$Z$7,0)),0)</f>
        <v>0</v>
      </c>
      <c r="AJ343" s="27" t="n">
        <f aca="false">IF(S343="Y",INDEX('Bieu phi VCX'!$AG$8:$AI$31,MATCH(C343,'Bieu phi VCX'!$A$8:$A$33,0),MATCH(VLOOKUP(I343,Parameters!$I$2:$J$4,2),'Bieu phi VCX'!$AG$7:$AI$7,0))-AE343, 0)</f>
        <v>0</v>
      </c>
      <c r="AK343" s="0" t="n">
        <f aca="false">IF(T343="Y",$AK$2,1)</f>
        <v>1</v>
      </c>
      <c r="AL343" s="27" t="n">
        <f aca="false">IF(U343="Y", INDEX('Bieu phi VCX'!$AB$8:$AB$33,MATCH(C343,'Bieu phi VCX'!$A$8:$A$33,0),0),0)</f>
        <v>0</v>
      </c>
      <c r="AM343" s="27" t="n">
        <f aca="false">IF(V343="Y",IF(AB343&lt;120,IF(OR(C343='Bieu phi VCX'!$A$24,C343='Bieu phi VCX'!$A$25,C343='Bieu phi VCX'!$A$27),0.2%,IF(OR(AND(OR(E343="SEDAN",E343="HATCHBACK"),G343&gt;$AM$2),AND(OR(E343="SEDAN",E343="HATCHBACK"),F343="GERMANY")),INDEX('Bieu phi VCX'!$AC$8:$AC$33,MATCH(C343,'Bieu phi VCX'!$A$8:$A$33,0),0),INDEX('Bieu phi VCX'!$AD$8:$AD$33,MATCH(C343,'Bieu phi VCX'!$A$8:$A$33,0),0))),"NA"),0)</f>
        <v>0</v>
      </c>
      <c r="AN343" s="28" t="n">
        <f aca="false">IF(X343="Y",$AN$2,0)</f>
        <v>0</v>
      </c>
      <c r="AO343" s="29" t="n">
        <f aca="false">IF(W343="Y",IF(N343-M343&gt;$AO$2,1.5%*15/365,1.5%*(N343-M343)/365),0)</f>
        <v>0</v>
      </c>
      <c r="AP343" s="30" t="n">
        <f aca="false">IF(N343&lt;=Z343,VLOOKUP(DATEDIF(M343,N343,"m"),Parameters!$L$2:$M$6,2,1),(DATEDIF(M343,N343,"m")+1)/12)</f>
        <v>1</v>
      </c>
      <c r="AQ343" s="31" t="n">
        <f aca="false">(AK343*(SUM(AE343,AF343,AG343,AI343,AJ343,AL343,AM343,AN343)*H343+AH343)+AO343*H343)*AP343</f>
        <v>1650000</v>
      </c>
    </row>
    <row r="344" customFormat="false" ht="15" hidden="false" customHeight="false" outlineLevel="0" collapsed="false">
      <c r="A344" s="20"/>
      <c r="B344" s="20" t="s">
        <v>108</v>
      </c>
      <c r="C344" s="21" t="s">
        <v>133</v>
      </c>
      <c r="D344" s="21" t="s">
        <v>95</v>
      </c>
      <c r="E344" s="21" t="s">
        <v>134</v>
      </c>
      <c r="F344" s="21" t="s">
        <v>97</v>
      </c>
      <c r="G344" s="22" t="n">
        <v>390000000</v>
      </c>
      <c r="H344" s="22" t="n">
        <v>100000000</v>
      </c>
      <c r="I344" s="22" t="n">
        <v>0</v>
      </c>
      <c r="J344" s="0" t="n">
        <v>2020</v>
      </c>
      <c r="K344" s="23" t="n">
        <v>43831</v>
      </c>
      <c r="L344" s="23" t="n">
        <v>43831</v>
      </c>
      <c r="M344" s="23" t="n">
        <v>43831</v>
      </c>
      <c r="N344" s="23" t="n">
        <v>44196</v>
      </c>
      <c r="O344" s="24" t="s">
        <v>98</v>
      </c>
      <c r="P344" s="24" t="s">
        <v>106</v>
      </c>
      <c r="Q344" s="22" t="s">
        <v>99</v>
      </c>
      <c r="R344" s="24" t="s">
        <v>98</v>
      </c>
      <c r="S344" s="24" t="s">
        <v>98</v>
      </c>
      <c r="T344" s="24" t="s">
        <v>98</v>
      </c>
      <c r="U344" s="24" t="s">
        <v>98</v>
      </c>
      <c r="V344" s="24" t="s">
        <v>98</v>
      </c>
      <c r="W344" s="24" t="s">
        <v>98</v>
      </c>
      <c r="X344" s="24" t="s">
        <v>98</v>
      </c>
      <c r="Y344" s="22" t="n">
        <v>500000</v>
      </c>
      <c r="Z344" s="23" t="n">
        <f aca="false">DATE(YEAR(M344)+1,MONTH(M344),DAY(M344))</f>
        <v>44197</v>
      </c>
      <c r="AA344" s="25" t="n">
        <f aca="false">IF(N344&lt;=Z344, VLOOKUP(DATEDIF(M344,N344,"m"),Parameters!$L$2:$M$6,2,1), 0)</f>
        <v>1</v>
      </c>
      <c r="AB344" s="0" t="n">
        <f aca="false">IF(D344="Trong nước", DATEDIF(DATE(YEAR(K344),MONTH(K344),1),DATE(YEAR(L344),MONTH(L344),1),"m"), DATEDIF(DATE(J344,1,1),DATE(YEAR(L344),MONTH(L344),1),"m"))</f>
        <v>0</v>
      </c>
      <c r="AC344" s="0" t="str">
        <f aca="false">VLOOKUP(AB344,Parameters!$A$2:$B$6,2,1)</f>
        <v>&lt;6</v>
      </c>
      <c r="AD344" s="26" t="n">
        <v>1</v>
      </c>
      <c r="AE344" s="27" t="n">
        <f aca="false">IF(G344&lt;=$AE$2,INDEX('Bieu phi VCX'!$D$8:$H$33,MATCH(C344,'Bieu phi VCX'!$A$8:$A$33,0),MATCH(AC344,'Bieu phi VCX'!$D$7:$H$7,)),INDEX('Bieu phi VCX'!$I$8:$M$33,MATCH(C344,'Bieu phi VCX'!$A$8:$A$33,0),MATCH(AC344,'Bieu phi VCX'!$I$7:$M$7,)))</f>
        <v>0.016</v>
      </c>
      <c r="AF344" s="27" t="n">
        <f aca="false">IF(O344="Y",$AF$2,0)</f>
        <v>0</v>
      </c>
      <c r="AG344" s="27" t="n">
        <f aca="false">IF(P344="Y", INDEX('Bieu phi VCX'!$P$8:$T$31,MATCH(C344,'Bieu phi VCX'!$A$8:$A$33,0),MATCH(AC344,'Bieu phi VCX'!$P$7:$T$7,0)), 0)</f>
        <v>0</v>
      </c>
      <c r="AH344" s="22" t="n">
        <f aca="false">VLOOKUP(Q344,Parameters!$F$2:$G$5,2,0)</f>
        <v>0</v>
      </c>
      <c r="AI344" s="27" t="n">
        <f aca="false">IF(R344="Y", INDEX('Bieu phi VCX'!$V$8:$Z$31,MATCH(C344,'Bieu phi VCX'!$A$8:$A$33,0),MATCH(AC344,'Bieu phi VCX'!$V$7:$Z$7,0)),0)</f>
        <v>0</v>
      </c>
      <c r="AJ344" s="27" t="n">
        <f aca="false">IF(S344="Y",INDEX('Bieu phi VCX'!$AG$8:$AI$31,MATCH(C344,'Bieu phi VCX'!$A$8:$A$33,0),MATCH(VLOOKUP(I344,Parameters!$I$2:$J$4,2),'Bieu phi VCX'!$AG$7:$AI$7,0))-AE344, 0)</f>
        <v>0</v>
      </c>
      <c r="AK344" s="0" t="n">
        <f aca="false">IF(T344="Y",$AK$2,1)</f>
        <v>1</v>
      </c>
      <c r="AL344" s="27" t="n">
        <f aca="false">IF(U344="Y", INDEX('Bieu phi VCX'!$AB$8:$AB$33,MATCH(C344,'Bieu phi VCX'!$A$8:$A$33,0),0),0)</f>
        <v>0</v>
      </c>
      <c r="AM344" s="27" t="n">
        <f aca="false">IF(V344="Y",IF(AB344&lt;120,IF(OR(C344='Bieu phi VCX'!$A$24,C344='Bieu phi VCX'!$A$25,C344='Bieu phi VCX'!$A$27),0.2%,IF(OR(AND(OR(E344="SEDAN",E344="HATCHBACK"),G344&gt;$AM$2),AND(OR(E344="SEDAN",E344="HATCHBACK"),F344="GERMANY")),INDEX('Bieu phi VCX'!$AC$8:$AC$33,MATCH(C344,'Bieu phi VCX'!$A$8:$A$33,0),0),INDEX('Bieu phi VCX'!$AD$8:$AD$33,MATCH(C344,'Bieu phi VCX'!$A$8:$A$33,0),0))),"NA"),0)</f>
        <v>0</v>
      </c>
      <c r="AN344" s="28" t="n">
        <f aca="false">IF(X344="Y",$AN$2,0)</f>
        <v>0</v>
      </c>
      <c r="AO344" s="29" t="n">
        <f aca="false">IF(W344="Y",IF(N344-M344&gt;$AO$2,1.5%*15/365,1.5%*(N344-M344)/365),0)</f>
        <v>0</v>
      </c>
      <c r="AP344" s="30" t="n">
        <f aca="false">IF(N344&lt;=Z344,VLOOKUP(DATEDIF(M344,N344,"m"),Parameters!$L$2:$M$6,2,1),(DATEDIF(M344,N344,"m")+1)/12)</f>
        <v>1</v>
      </c>
      <c r="AQ344" s="31" t="n">
        <f aca="false">(AK344*(SUM(AE344,AF344,AG344,AI344,AJ344,AL344,AM344,AN344)*H344+AH344)+AO344*H344)*AP344</f>
        <v>1600000</v>
      </c>
    </row>
    <row r="345" customFormat="false" ht="15" hidden="false" customHeight="false" outlineLevel="0" collapsed="false">
      <c r="A345" s="20"/>
      <c r="B345" s="20" t="s">
        <v>109</v>
      </c>
      <c r="C345" s="21" t="s">
        <v>133</v>
      </c>
      <c r="D345" s="21" t="s">
        <v>95</v>
      </c>
      <c r="E345" s="21" t="s">
        <v>134</v>
      </c>
      <c r="F345" s="21" t="s">
        <v>97</v>
      </c>
      <c r="G345" s="22" t="n">
        <v>390000000</v>
      </c>
      <c r="H345" s="22" t="n">
        <v>100000000</v>
      </c>
      <c r="I345" s="22" t="n">
        <v>0</v>
      </c>
      <c r="J345" s="0" t="n">
        <v>2020</v>
      </c>
      <c r="K345" s="23" t="n">
        <v>43831</v>
      </c>
      <c r="L345" s="23" t="n">
        <v>43831</v>
      </c>
      <c r="M345" s="23" t="n">
        <v>43831</v>
      </c>
      <c r="N345" s="23" t="n">
        <v>44196</v>
      </c>
      <c r="O345" s="24" t="s">
        <v>98</v>
      </c>
      <c r="P345" s="24" t="s">
        <v>98</v>
      </c>
      <c r="Q345" s="22" t="n">
        <v>9000000</v>
      </c>
      <c r="R345" s="24" t="s">
        <v>98</v>
      </c>
      <c r="S345" s="24" t="s">
        <v>98</v>
      </c>
      <c r="T345" s="24" t="s">
        <v>98</v>
      </c>
      <c r="U345" s="24" t="s">
        <v>98</v>
      </c>
      <c r="V345" s="24" t="s">
        <v>98</v>
      </c>
      <c r="W345" s="24" t="s">
        <v>98</v>
      </c>
      <c r="X345" s="24" t="s">
        <v>98</v>
      </c>
      <c r="Y345" s="22" t="n">
        <v>500000</v>
      </c>
      <c r="Z345" s="23" t="n">
        <f aca="false">DATE(YEAR(M345)+1,MONTH(M345),DAY(M345))</f>
        <v>44197</v>
      </c>
      <c r="AA345" s="25" t="n">
        <f aca="false">IF(N345&lt;=Z345, VLOOKUP(DATEDIF(M345,N345,"m"),Parameters!$L$2:$M$6,2,1), 0)</f>
        <v>1</v>
      </c>
      <c r="AB345" s="0" t="n">
        <f aca="false">IF(D345="Trong nước", DATEDIF(DATE(YEAR(K345),MONTH(K345),1),DATE(YEAR(L345),MONTH(L345),1),"m"), DATEDIF(DATE(J345,1,1),DATE(YEAR(L345),MONTH(L345),1),"m"))</f>
        <v>0</v>
      </c>
      <c r="AC345" s="0" t="str">
        <f aca="false">VLOOKUP(AB345,Parameters!$A$2:$B$6,2,1)</f>
        <v>&lt;6</v>
      </c>
      <c r="AD345" s="26" t="n">
        <v>1</v>
      </c>
      <c r="AE345" s="27" t="n">
        <f aca="false">IF(G345&lt;=$AE$2,INDEX('Bieu phi VCX'!$D$8:$H$33,MATCH(C345,'Bieu phi VCX'!$A$8:$A$33,0),MATCH(AC345,'Bieu phi VCX'!$D$7:$H$7,)),INDEX('Bieu phi VCX'!$I$8:$M$33,MATCH(C345,'Bieu phi VCX'!$A$8:$A$33,0),MATCH(AC345,'Bieu phi VCX'!$I$7:$M$7,)))</f>
        <v>0.016</v>
      </c>
      <c r="AF345" s="27" t="n">
        <f aca="false">IF(O345="Y",$AF$2,0)</f>
        <v>0</v>
      </c>
      <c r="AG345" s="27" t="n">
        <f aca="false">IF(P345="Y", INDEX('Bieu phi VCX'!$P$8:$T$31,MATCH(C345,'Bieu phi VCX'!$A$8:$A$33,0),MATCH(AC345,'Bieu phi VCX'!$P$7:$T$7,0)), 0)</f>
        <v>0</v>
      </c>
      <c r="AH345" s="22" t="n">
        <f aca="false">VLOOKUP(Q345,Parameters!$F$2:$G$5,2,0)</f>
        <v>1400000</v>
      </c>
      <c r="AI345" s="27" t="n">
        <f aca="false">IF(R345="Y", INDEX('Bieu phi VCX'!$V$8:$Z$31,MATCH(C345,'Bieu phi VCX'!$A$8:$A$33,0),MATCH(AC345,'Bieu phi VCX'!$V$7:$Z$7,0)),0)</f>
        <v>0</v>
      </c>
      <c r="AJ345" s="27" t="n">
        <f aca="false">IF(S345="Y",INDEX('Bieu phi VCX'!$AG$8:$AI$31,MATCH(C345,'Bieu phi VCX'!$A$8:$A$33,0),MATCH(VLOOKUP(I345,Parameters!$I$2:$J$4,2),'Bieu phi VCX'!$AG$7:$AI$7,0))-AE345, 0)</f>
        <v>0</v>
      </c>
      <c r="AK345" s="0" t="n">
        <f aca="false">IF(T345="Y",$AK$2,1)</f>
        <v>1</v>
      </c>
      <c r="AL345" s="27" t="n">
        <f aca="false">IF(U345="Y", INDEX('Bieu phi VCX'!$AB$8:$AB$33,MATCH(C345,'Bieu phi VCX'!$A$8:$A$33,0),0),0)</f>
        <v>0</v>
      </c>
      <c r="AM345" s="27" t="n">
        <f aca="false">IF(V345="Y",IF(AB345&lt;120,IF(OR(C345='Bieu phi VCX'!$A$24,C345='Bieu phi VCX'!$A$25,C345='Bieu phi VCX'!$A$27),0.2%,IF(OR(AND(OR(E345="SEDAN",E345="HATCHBACK"),G345&gt;$AM$2),AND(OR(E345="SEDAN",E345="HATCHBACK"),F345="GERMANY")),INDEX('Bieu phi VCX'!$AC$8:$AC$33,MATCH(C345,'Bieu phi VCX'!$A$8:$A$33,0),0),INDEX('Bieu phi VCX'!$AD$8:$AD$33,MATCH(C345,'Bieu phi VCX'!$A$8:$A$33,0),0))),"NA"),0)</f>
        <v>0</v>
      </c>
      <c r="AN345" s="28" t="n">
        <f aca="false">IF(X345="Y",$AN$2,0)</f>
        <v>0</v>
      </c>
      <c r="AO345" s="29" t="n">
        <f aca="false">IF(W345="Y",IF(N345-M345&gt;$AO$2,1.5%*15/365,1.5%*(N345-M345)/365),0)</f>
        <v>0</v>
      </c>
      <c r="AP345" s="30" t="n">
        <f aca="false">IF(N345&lt;=Z345,VLOOKUP(DATEDIF(M345,N345,"m"),Parameters!$L$2:$M$6,2,1),(DATEDIF(M345,N345,"m")+1)/12)</f>
        <v>1</v>
      </c>
      <c r="AQ345" s="31" t="n">
        <f aca="false">(AK345*(SUM(AE345,AF345,AG345,AI345,AJ345,AL345,AM345,AN345)*H345+AH345)+AO345*H345)*AP345</f>
        <v>3000000</v>
      </c>
    </row>
    <row r="346" customFormat="false" ht="15" hidden="false" customHeight="false" outlineLevel="0" collapsed="false">
      <c r="A346" s="20"/>
      <c r="B346" s="20" t="s">
        <v>110</v>
      </c>
      <c r="C346" s="21" t="s">
        <v>133</v>
      </c>
      <c r="D346" s="21" t="s">
        <v>95</v>
      </c>
      <c r="E346" s="21" t="s">
        <v>134</v>
      </c>
      <c r="F346" s="21" t="s">
        <v>97</v>
      </c>
      <c r="G346" s="22" t="n">
        <v>390000000</v>
      </c>
      <c r="H346" s="22" t="n">
        <v>100000000</v>
      </c>
      <c r="I346" s="22" t="n">
        <v>0</v>
      </c>
      <c r="J346" s="0" t="n">
        <v>2020</v>
      </c>
      <c r="K346" s="23" t="n">
        <v>43831</v>
      </c>
      <c r="L346" s="23" t="n">
        <v>43831</v>
      </c>
      <c r="M346" s="23" t="n">
        <v>43831</v>
      </c>
      <c r="N346" s="23" t="n">
        <v>44196</v>
      </c>
      <c r="O346" s="24" t="s">
        <v>98</v>
      </c>
      <c r="P346" s="24" t="s">
        <v>98</v>
      </c>
      <c r="Q346" s="22" t="s">
        <v>99</v>
      </c>
      <c r="R346" s="24" t="s">
        <v>106</v>
      </c>
      <c r="S346" s="24" t="s">
        <v>98</v>
      </c>
      <c r="T346" s="24" t="s">
        <v>98</v>
      </c>
      <c r="U346" s="24" t="s">
        <v>98</v>
      </c>
      <c r="V346" s="24" t="s">
        <v>98</v>
      </c>
      <c r="W346" s="24" t="s">
        <v>98</v>
      </c>
      <c r="X346" s="24" t="s">
        <v>98</v>
      </c>
      <c r="Y346" s="22" t="n">
        <v>500000</v>
      </c>
      <c r="Z346" s="23" t="n">
        <f aca="false">DATE(YEAR(M346)+1,MONTH(M346),DAY(M346))</f>
        <v>44197</v>
      </c>
      <c r="AA346" s="25" t="n">
        <f aca="false">IF(N346&lt;=Z346, VLOOKUP(DATEDIF(M346,N346,"m"),Parameters!$L$2:$M$6,2,1), 0)</f>
        <v>1</v>
      </c>
      <c r="AB346" s="0" t="n">
        <f aca="false">IF(D346="Trong nước", DATEDIF(DATE(YEAR(K346),MONTH(K346),1),DATE(YEAR(L346),MONTH(L346),1),"m"), DATEDIF(DATE(J346,1,1),DATE(YEAR(L346),MONTH(L346),1),"m"))</f>
        <v>0</v>
      </c>
      <c r="AC346" s="0" t="str">
        <f aca="false">VLOOKUP(AB346,Parameters!$A$2:$B$6,2,1)</f>
        <v>&lt;6</v>
      </c>
      <c r="AD346" s="26" t="n">
        <v>1</v>
      </c>
      <c r="AE346" s="27" t="n">
        <f aca="false">IF(G346&lt;=$AE$2,INDEX('Bieu phi VCX'!$D$8:$H$33,MATCH(C346,'Bieu phi VCX'!$A$8:$A$33,0),MATCH(AC346,'Bieu phi VCX'!$D$7:$H$7,)),INDEX('Bieu phi VCX'!$I$8:$M$33,MATCH(C346,'Bieu phi VCX'!$A$8:$A$33,0),MATCH(AC346,'Bieu phi VCX'!$I$7:$M$7,)))</f>
        <v>0.016</v>
      </c>
      <c r="AF346" s="27" t="n">
        <f aca="false">IF(O346="Y",$AF$2,0)</f>
        <v>0</v>
      </c>
      <c r="AG346" s="27" t="n">
        <f aca="false">IF(P346="Y", INDEX('Bieu phi VCX'!$P$8:$T$31,MATCH(C346,'Bieu phi VCX'!$A$8:$A$33,0),MATCH(AC346,'Bieu phi VCX'!$P$7:$T$7,0)), 0)</f>
        <v>0</v>
      </c>
      <c r="AH346" s="22" t="n">
        <f aca="false">VLOOKUP(Q346,Parameters!$F$2:$G$5,2,0)</f>
        <v>0</v>
      </c>
      <c r="AI346" s="27" t="n">
        <f aca="false">IF(R346="Y", INDEX('Bieu phi VCX'!$V$8:$Z$31,MATCH(C346,'Bieu phi VCX'!$A$8:$A$33,0),MATCH(AC346,'Bieu phi VCX'!$V$7:$Z$7,0)),0)</f>
        <v>0.0015</v>
      </c>
      <c r="AJ346" s="27" t="n">
        <f aca="false">IF(S346="Y",INDEX('Bieu phi VCX'!$AG$8:$AI$31,MATCH(C346,'Bieu phi VCX'!$A$8:$A$33,0),MATCH(VLOOKUP(I346,Parameters!$I$2:$J$4,2),'Bieu phi VCX'!$AG$7:$AI$7,0))-AE346, 0)</f>
        <v>0</v>
      </c>
      <c r="AK346" s="0" t="n">
        <f aca="false">IF(T346="Y",$AK$2,1)</f>
        <v>1</v>
      </c>
      <c r="AL346" s="27" t="n">
        <f aca="false">IF(U346="Y", INDEX('Bieu phi VCX'!$AB$8:$AB$33,MATCH(C346,'Bieu phi VCX'!$A$8:$A$33,0),0),0)</f>
        <v>0</v>
      </c>
      <c r="AM346" s="27" t="n">
        <f aca="false">IF(V346="Y",IF(AB346&lt;120,IF(OR(C346='Bieu phi VCX'!$A$24,C346='Bieu phi VCX'!$A$25,C346='Bieu phi VCX'!$A$27),0.2%,IF(OR(AND(OR(E346="SEDAN",E346="HATCHBACK"),G346&gt;$AM$2),AND(OR(E346="SEDAN",E346="HATCHBACK"),F346="GERMANY")),INDEX('Bieu phi VCX'!$AC$8:$AC$33,MATCH(C346,'Bieu phi VCX'!$A$8:$A$33,0),0),INDEX('Bieu phi VCX'!$AD$8:$AD$33,MATCH(C346,'Bieu phi VCX'!$A$8:$A$33,0),0))),"NA"),0)</f>
        <v>0</v>
      </c>
      <c r="AN346" s="28" t="n">
        <f aca="false">IF(X346="Y",$AN$2,0)</f>
        <v>0</v>
      </c>
      <c r="AO346" s="29" t="n">
        <f aca="false">IF(W346="Y",IF(N346-M346&gt;$AO$2,1.5%*15/365,1.5%*(N346-M346)/365),0)</f>
        <v>0</v>
      </c>
      <c r="AP346" s="30" t="n">
        <f aca="false">IF(N346&lt;=Z346,VLOOKUP(DATEDIF(M346,N346,"m"),Parameters!$L$2:$M$6,2,1),(DATEDIF(M346,N346,"m")+1)/12)</f>
        <v>1</v>
      </c>
      <c r="AQ346" s="31" t="n">
        <f aca="false">(AK346*(SUM(AE346,AF346,AG346,AI346,AJ346,AL346,AM346,AN346)*H346+AH346)+AO346*H346)*AP346</f>
        <v>1750000</v>
      </c>
    </row>
    <row r="347" customFormat="false" ht="15" hidden="false" customHeight="false" outlineLevel="0" collapsed="false">
      <c r="A347" s="20"/>
      <c r="B347" s="20" t="s">
        <v>111</v>
      </c>
      <c r="C347" s="21" t="s">
        <v>133</v>
      </c>
      <c r="D347" s="21" t="s">
        <v>95</v>
      </c>
      <c r="E347" s="21" t="s">
        <v>134</v>
      </c>
      <c r="F347" s="21" t="s">
        <v>97</v>
      </c>
      <c r="G347" s="22" t="n">
        <v>390000000</v>
      </c>
      <c r="H347" s="22" t="n">
        <v>100000000</v>
      </c>
      <c r="I347" s="22" t="n">
        <v>0</v>
      </c>
      <c r="J347" s="0" t="n">
        <v>2020</v>
      </c>
      <c r="K347" s="23" t="n">
        <v>43831</v>
      </c>
      <c r="L347" s="23" t="n">
        <v>43831</v>
      </c>
      <c r="M347" s="23" t="n">
        <v>43831</v>
      </c>
      <c r="N347" s="23" t="n">
        <v>44196</v>
      </c>
      <c r="O347" s="24" t="s">
        <v>98</v>
      </c>
      <c r="P347" s="24" t="s">
        <v>98</v>
      </c>
      <c r="Q347" s="22" t="s">
        <v>99</v>
      </c>
      <c r="R347" s="24" t="s">
        <v>98</v>
      </c>
      <c r="S347" s="24" t="s">
        <v>106</v>
      </c>
      <c r="T347" s="24" t="s">
        <v>98</v>
      </c>
      <c r="U347" s="24" t="s">
        <v>98</v>
      </c>
      <c r="V347" s="24" t="s">
        <v>98</v>
      </c>
      <c r="W347" s="24" t="s">
        <v>98</v>
      </c>
      <c r="X347" s="24" t="s">
        <v>98</v>
      </c>
      <c r="Y347" s="22" t="n">
        <v>500000</v>
      </c>
      <c r="Z347" s="23" t="n">
        <f aca="false">DATE(YEAR(M347)+1,MONTH(M347),DAY(M347))</f>
        <v>44197</v>
      </c>
      <c r="AA347" s="25" t="n">
        <f aca="false">IF(N347&lt;=Z347, VLOOKUP(DATEDIF(M347,N347,"m"),Parameters!$L$2:$M$6,2,1), 0)</f>
        <v>1</v>
      </c>
      <c r="AB347" s="0" t="n">
        <f aca="false">IF(D347="Trong nước", DATEDIF(DATE(YEAR(K347),MONTH(K347),1),DATE(YEAR(L347),MONTH(L347),1),"m"), DATEDIF(DATE(J347,1,1),DATE(YEAR(L347),MONTH(L347),1),"m"))</f>
        <v>0</v>
      </c>
      <c r="AC347" s="0" t="str">
        <f aca="false">VLOOKUP(AB347,Parameters!$A$2:$B$6,2,1)</f>
        <v>&lt;6</v>
      </c>
      <c r="AD347" s="26" t="n">
        <v>1</v>
      </c>
      <c r="AE347" s="27" t="n">
        <f aca="false">IF(G347&lt;=$AE$2,INDEX('Bieu phi VCX'!$D$8:$H$33,MATCH(C347,'Bieu phi VCX'!$A$8:$A$33,0),MATCH(AC347,'Bieu phi VCX'!$D$7:$H$7,)),INDEX('Bieu phi VCX'!$I$8:$M$33,MATCH(C347,'Bieu phi VCX'!$A$8:$A$33,0),MATCH(AC347,'Bieu phi VCX'!$I$7:$M$7,)))</f>
        <v>0.016</v>
      </c>
      <c r="AF347" s="27" t="n">
        <f aca="false">IF(O347="Y",$AF$2,0)</f>
        <v>0</v>
      </c>
      <c r="AG347" s="27" t="n">
        <f aca="false">IF(P347="Y", INDEX('Bieu phi VCX'!$P$8:$T$31,MATCH(C347,'Bieu phi VCX'!$A$8:$A$33,0),MATCH(AC347,'Bieu phi VCX'!$P$7:$T$7,0)), 0)</f>
        <v>0</v>
      </c>
      <c r="AH347" s="22" t="n">
        <f aca="false">VLOOKUP(Q347,Parameters!$F$2:$G$5,2,0)</f>
        <v>0</v>
      </c>
      <c r="AI347" s="27" t="n">
        <f aca="false">IF(R347="Y", INDEX('Bieu phi VCX'!$V$8:$Z$31,MATCH(C347,'Bieu phi VCX'!$A$8:$A$33,0),MATCH(AC347,'Bieu phi VCX'!$V$7:$Z$7,0)),0)</f>
        <v>0</v>
      </c>
      <c r="AJ347" s="27" t="n">
        <f aca="false">IF(S347="Y",INDEX('Bieu phi VCX'!$AG$8:$AI$31,MATCH(C347,'Bieu phi VCX'!$A$8:$A$33,0),MATCH(VLOOKUP(I347,Parameters!$I$2:$J$4,2),'Bieu phi VCX'!$AG$7:$AI$7,0))-AE347, 0)</f>
        <v>0.024</v>
      </c>
      <c r="AK347" s="0" t="n">
        <f aca="false">IF(T347="Y",$AK$2,1)</f>
        <v>1</v>
      </c>
      <c r="AL347" s="27" t="n">
        <f aca="false">IF(U347="Y", INDEX('Bieu phi VCX'!$AB$8:$AB$33,MATCH(C347,'Bieu phi VCX'!$A$8:$A$33,0),0),0)</f>
        <v>0</v>
      </c>
      <c r="AM347" s="27" t="n">
        <f aca="false">IF(V347="Y",IF(AB347&lt;120,IF(OR(C347='Bieu phi VCX'!$A$24,C347='Bieu phi VCX'!$A$25,C347='Bieu phi VCX'!$A$27),0.2%,IF(OR(AND(OR(E347="SEDAN",E347="HATCHBACK"),G347&gt;$AM$2),AND(OR(E347="SEDAN",E347="HATCHBACK"),F347="GERMANY")),INDEX('Bieu phi VCX'!$AC$8:$AC$33,MATCH(C347,'Bieu phi VCX'!$A$8:$A$33,0),0),INDEX('Bieu phi VCX'!$AD$8:$AD$33,MATCH(C347,'Bieu phi VCX'!$A$8:$A$33,0),0))),"NA"),0)</f>
        <v>0</v>
      </c>
      <c r="AN347" s="28" t="n">
        <f aca="false">IF(X347="Y",$AN$2,0)</f>
        <v>0</v>
      </c>
      <c r="AO347" s="29" t="n">
        <f aca="false">IF(W347="Y",IF(N347-M347&gt;$AO$2,1.5%*15/365,1.5%*(N347-M347)/365),0)</f>
        <v>0</v>
      </c>
      <c r="AP347" s="30" t="n">
        <f aca="false">IF(N347&lt;=Z347,VLOOKUP(DATEDIF(M347,N347,"m"),Parameters!$L$2:$M$6,2,1),(DATEDIF(M347,N347,"m")+1)/12)</f>
        <v>1</v>
      </c>
      <c r="AQ347" s="31" t="n">
        <f aca="false">(AK347*(SUM(AE347,AF347,AG347,AI347,AJ347,AL347,AM347,AN347)*H347+AH347)+AO347*H347)*AP347</f>
        <v>4000000</v>
      </c>
    </row>
    <row r="348" customFormat="false" ht="15" hidden="false" customHeight="false" outlineLevel="0" collapsed="false">
      <c r="A348" s="20"/>
      <c r="B348" s="20" t="s">
        <v>112</v>
      </c>
      <c r="C348" s="21" t="s">
        <v>133</v>
      </c>
      <c r="D348" s="21" t="s">
        <v>95</v>
      </c>
      <c r="E348" s="21" t="s">
        <v>134</v>
      </c>
      <c r="F348" s="21" t="s">
        <v>97</v>
      </c>
      <c r="G348" s="22" t="n">
        <v>390000000</v>
      </c>
      <c r="H348" s="22" t="n">
        <v>100000000</v>
      </c>
      <c r="I348" s="22" t="n">
        <v>0</v>
      </c>
      <c r="J348" s="0" t="n">
        <v>2020</v>
      </c>
      <c r="K348" s="23" t="n">
        <v>43831</v>
      </c>
      <c r="L348" s="23" t="n">
        <v>43831</v>
      </c>
      <c r="M348" s="23" t="n">
        <v>43831</v>
      </c>
      <c r="N348" s="23" t="n">
        <v>44196</v>
      </c>
      <c r="O348" s="24" t="s">
        <v>98</v>
      </c>
      <c r="P348" s="24" t="s">
        <v>98</v>
      </c>
      <c r="Q348" s="22" t="s">
        <v>99</v>
      </c>
      <c r="R348" s="24" t="s">
        <v>98</v>
      </c>
      <c r="S348" s="24" t="s">
        <v>98</v>
      </c>
      <c r="T348" s="24" t="s">
        <v>106</v>
      </c>
      <c r="U348" s="24" t="s">
        <v>98</v>
      </c>
      <c r="V348" s="24" t="s">
        <v>98</v>
      </c>
      <c r="W348" s="24" t="s">
        <v>98</v>
      </c>
      <c r="X348" s="24" t="s">
        <v>98</v>
      </c>
      <c r="Y348" s="22" t="n">
        <v>500000</v>
      </c>
      <c r="Z348" s="23" t="n">
        <f aca="false">DATE(YEAR(M348)+1,MONTH(M348),DAY(M348))</f>
        <v>44197</v>
      </c>
      <c r="AA348" s="25" t="n">
        <f aca="false">IF(N348&lt;=Z348, VLOOKUP(DATEDIF(M348,N348,"m"),Parameters!$L$2:$M$6,2,1), 0)</f>
        <v>1</v>
      </c>
      <c r="AB348" s="0" t="n">
        <f aca="false">IF(D348="Trong nước", DATEDIF(DATE(YEAR(K348),MONTH(K348),1),DATE(YEAR(L348),MONTH(L348),1),"m"), DATEDIF(DATE(J348,1,1),DATE(YEAR(L348),MONTH(L348),1),"m"))</f>
        <v>0</v>
      </c>
      <c r="AC348" s="0" t="str">
        <f aca="false">VLOOKUP(AB348,Parameters!$A$2:$B$6,2,1)</f>
        <v>&lt;6</v>
      </c>
      <c r="AD348" s="26" t="n">
        <v>1</v>
      </c>
      <c r="AE348" s="27" t="n">
        <f aca="false">IF(G348&lt;=$AE$2,INDEX('Bieu phi VCX'!$D$8:$H$33,MATCH(C348,'Bieu phi VCX'!$A$8:$A$33,0),MATCH(AC348,'Bieu phi VCX'!$D$7:$H$7,)),INDEX('Bieu phi VCX'!$I$8:$M$33,MATCH(C348,'Bieu phi VCX'!$A$8:$A$33,0),MATCH(AC348,'Bieu phi VCX'!$I$7:$M$7,)))</f>
        <v>0.016</v>
      </c>
      <c r="AF348" s="27" t="n">
        <f aca="false">IF(O348="Y",$AF$2,0)</f>
        <v>0</v>
      </c>
      <c r="AG348" s="27" t="n">
        <f aca="false">IF(P348="Y", INDEX('Bieu phi VCX'!$P$8:$T$31,MATCH(C348,'Bieu phi VCX'!$A$8:$A$33,0),MATCH(AC348,'Bieu phi VCX'!$P$7:$T$7,0)), 0)</f>
        <v>0</v>
      </c>
      <c r="AH348" s="22" t="n">
        <f aca="false">VLOOKUP(Q348,Parameters!$F$2:$G$5,2,0)</f>
        <v>0</v>
      </c>
      <c r="AI348" s="27" t="n">
        <f aca="false">IF(R348="Y", INDEX('Bieu phi VCX'!$V$8:$Z$31,MATCH(C348,'Bieu phi VCX'!$A$8:$A$33,0),MATCH(AC348,'Bieu phi VCX'!$V$7:$Z$7,0)),0)</f>
        <v>0</v>
      </c>
      <c r="AJ348" s="27" t="n">
        <f aca="false">IF(S348="Y",INDEX('Bieu phi VCX'!$AG$8:$AI$31,MATCH(C348,'Bieu phi VCX'!$A$8:$A$33,0),MATCH(VLOOKUP(I348,Parameters!$I$2:$J$4,2),'Bieu phi VCX'!$AG$7:$AI$7,0))-AE348, 0)</f>
        <v>0</v>
      </c>
      <c r="AK348" s="0" t="n">
        <f aca="false">IF(T348="Y",$AK$2,1)</f>
        <v>1.5</v>
      </c>
      <c r="AL348" s="27" t="n">
        <f aca="false">IF(U348="Y", INDEX('Bieu phi VCX'!$AB$8:$AB$33,MATCH(C348,'Bieu phi VCX'!$A$8:$A$33,0),0),0)</f>
        <v>0</v>
      </c>
      <c r="AM348" s="27" t="n">
        <f aca="false">IF(V348="Y",IF(AB348&lt;120,IF(OR(C348='Bieu phi VCX'!$A$24,C348='Bieu phi VCX'!$A$25,C348='Bieu phi VCX'!$A$27),0.2%,IF(OR(AND(OR(E348="SEDAN",E348="HATCHBACK"),G348&gt;$AM$2),AND(OR(E348="SEDAN",E348="HATCHBACK"),F348="GERMANY")),INDEX('Bieu phi VCX'!$AC$8:$AC$33,MATCH(C348,'Bieu phi VCX'!$A$8:$A$33,0),0),INDEX('Bieu phi VCX'!$AD$8:$AD$33,MATCH(C348,'Bieu phi VCX'!$A$8:$A$33,0),0))),"NA"),0)</f>
        <v>0</v>
      </c>
      <c r="AN348" s="28" t="n">
        <f aca="false">IF(X348="Y",$AN$2,0)</f>
        <v>0</v>
      </c>
      <c r="AO348" s="29" t="n">
        <f aca="false">IF(W348="Y",IF(N348-M348&gt;$AO$2,1.5%*15/365,1.5%*(N348-M348)/365),0)</f>
        <v>0</v>
      </c>
      <c r="AP348" s="30" t="n">
        <f aca="false">IF(N348&lt;=Z348,VLOOKUP(DATEDIF(M348,N348,"m"),Parameters!$L$2:$M$6,2,1),(DATEDIF(M348,N348,"m")+1)/12)</f>
        <v>1</v>
      </c>
      <c r="AQ348" s="31" t="n">
        <f aca="false">(AK348*(SUM(AE348,AF348,AG348,AI348,AJ348,AL348,AM348,AN348)*H348+AH348)+AO348*H348)*AP348</f>
        <v>2400000</v>
      </c>
    </row>
    <row r="349" customFormat="false" ht="15" hidden="false" customHeight="false" outlineLevel="0" collapsed="false">
      <c r="A349" s="20"/>
      <c r="B349" s="20" t="s">
        <v>113</v>
      </c>
      <c r="C349" s="21" t="s">
        <v>133</v>
      </c>
      <c r="D349" s="21" t="s">
        <v>95</v>
      </c>
      <c r="E349" s="21" t="s">
        <v>134</v>
      </c>
      <c r="F349" s="21" t="s">
        <v>97</v>
      </c>
      <c r="G349" s="22" t="n">
        <v>390000000</v>
      </c>
      <c r="H349" s="22" t="n">
        <v>100000000</v>
      </c>
      <c r="I349" s="22" t="n">
        <v>0</v>
      </c>
      <c r="J349" s="0" t="n">
        <v>2020</v>
      </c>
      <c r="K349" s="23" t="n">
        <v>43831</v>
      </c>
      <c r="L349" s="23" t="n">
        <v>43831</v>
      </c>
      <c r="M349" s="23" t="n">
        <v>43831</v>
      </c>
      <c r="N349" s="23" t="n">
        <v>44196</v>
      </c>
      <c r="O349" s="24" t="s">
        <v>98</v>
      </c>
      <c r="P349" s="24" t="s">
        <v>98</v>
      </c>
      <c r="Q349" s="22" t="s">
        <v>99</v>
      </c>
      <c r="R349" s="24" t="s">
        <v>98</v>
      </c>
      <c r="S349" s="24" t="s">
        <v>98</v>
      </c>
      <c r="T349" s="24" t="s">
        <v>98</v>
      </c>
      <c r="U349" s="24" t="s">
        <v>106</v>
      </c>
      <c r="V349" s="24" t="s">
        <v>98</v>
      </c>
      <c r="W349" s="24" t="s">
        <v>98</v>
      </c>
      <c r="X349" s="24" t="s">
        <v>98</v>
      </c>
      <c r="Y349" s="22" t="n">
        <v>500000</v>
      </c>
      <c r="Z349" s="23" t="n">
        <f aca="false">DATE(YEAR(M349)+1,MONTH(M349),DAY(M349))</f>
        <v>44197</v>
      </c>
      <c r="AA349" s="25" t="n">
        <f aca="false">IF(N349&lt;=Z349, VLOOKUP(DATEDIF(M349,N349,"m"),Parameters!$L$2:$M$6,2,1), 0)</f>
        <v>1</v>
      </c>
      <c r="AB349" s="0" t="n">
        <f aca="false">IF(D349="Trong nước", DATEDIF(DATE(YEAR(K349),MONTH(K349),1),DATE(YEAR(L349),MONTH(L349),1),"m"), DATEDIF(DATE(J349,1,1),DATE(YEAR(L349),MONTH(L349),1),"m"))</f>
        <v>0</v>
      </c>
      <c r="AC349" s="0" t="str">
        <f aca="false">VLOOKUP(AB349,Parameters!$A$2:$B$6,2,1)</f>
        <v>&lt;6</v>
      </c>
      <c r="AD349" s="26" t="n">
        <v>1</v>
      </c>
      <c r="AE349" s="27" t="n">
        <f aca="false">IF(G349&lt;=$AE$2,INDEX('Bieu phi VCX'!$D$8:$H$33,MATCH(C349,'Bieu phi VCX'!$A$8:$A$33,0),MATCH(AC349,'Bieu phi VCX'!$D$7:$H$7,)),INDEX('Bieu phi VCX'!$I$8:$M$33,MATCH(C349,'Bieu phi VCX'!$A$8:$A$33,0),MATCH(AC349,'Bieu phi VCX'!$I$7:$M$7,)))</f>
        <v>0.016</v>
      </c>
      <c r="AF349" s="27" t="n">
        <f aca="false">IF(O349="Y",$AF$2,0)</f>
        <v>0</v>
      </c>
      <c r="AG349" s="27" t="n">
        <f aca="false">IF(P349="Y", INDEX('Bieu phi VCX'!$P$8:$T$31,MATCH(C349,'Bieu phi VCX'!$A$8:$A$33,0),MATCH(AC349,'Bieu phi VCX'!$P$7:$T$7,0)), 0)</f>
        <v>0</v>
      </c>
      <c r="AH349" s="22" t="n">
        <f aca="false">VLOOKUP(Q349,Parameters!$F$2:$G$5,2,0)</f>
        <v>0</v>
      </c>
      <c r="AI349" s="27" t="n">
        <f aca="false">IF(R349="Y", INDEX('Bieu phi VCX'!$V$8:$Z$31,MATCH(C349,'Bieu phi VCX'!$A$8:$A$33,0),MATCH(AC349,'Bieu phi VCX'!$V$7:$Z$7,0)),0)</f>
        <v>0</v>
      </c>
      <c r="AJ349" s="27" t="n">
        <f aca="false">IF(S349="Y",INDEX('Bieu phi VCX'!$AG$8:$AI$31,MATCH(C349,'Bieu phi VCX'!$A$8:$A$33,0),MATCH(VLOOKUP(I349,Parameters!$I$2:$J$4,2),'Bieu phi VCX'!$AG$7:$AI$7,0))-AE349, 0)</f>
        <v>0</v>
      </c>
      <c r="AK349" s="0" t="n">
        <f aca="false">IF(T349="Y",$AK$2,1)</f>
        <v>1</v>
      </c>
      <c r="AL349" s="27" t="n">
        <f aca="false">IF(U349="Y", INDEX('Bieu phi VCX'!$AB$8:$AB$33,MATCH(C349,'Bieu phi VCX'!$A$8:$A$33,0),0),0)</f>
        <v>0.0015</v>
      </c>
      <c r="AM349" s="27" t="n">
        <f aca="false">IF(V349="Y",IF(AB349&lt;120,IF(OR(C349='Bieu phi VCX'!$A$24,C349='Bieu phi VCX'!$A$25,C349='Bieu phi VCX'!$A$27),0.2%,IF(OR(AND(OR(E349="SEDAN",E349="HATCHBACK"),G349&gt;$AM$2),AND(OR(E349="SEDAN",E349="HATCHBACK"),F349="GERMANY")),INDEX('Bieu phi VCX'!$AC$8:$AC$33,MATCH(C349,'Bieu phi VCX'!$A$8:$A$33,0),0),INDEX('Bieu phi VCX'!$AD$8:$AD$33,MATCH(C349,'Bieu phi VCX'!$A$8:$A$33,0),0))),"NA"),0)</f>
        <v>0</v>
      </c>
      <c r="AN349" s="28" t="n">
        <f aca="false">IF(X349="Y",$AN$2,0)</f>
        <v>0</v>
      </c>
      <c r="AO349" s="29" t="n">
        <f aca="false">IF(W349="Y",IF(N349-M349&gt;$AO$2,1.5%*15/365,1.5%*(N349-M349)/365),0)</f>
        <v>0</v>
      </c>
      <c r="AP349" s="30" t="n">
        <f aca="false">IF(N349&lt;=Z349,VLOOKUP(DATEDIF(M349,N349,"m"),Parameters!$L$2:$M$6,2,1),(DATEDIF(M349,N349,"m")+1)/12)</f>
        <v>1</v>
      </c>
      <c r="AQ349" s="31" t="n">
        <f aca="false">(AK349*(SUM(AE349,AF349,AG349,AI349,AJ349,AL349,AM349,AN349)*H349+AH349)+AO349*H349)*AP349</f>
        <v>1750000</v>
      </c>
    </row>
    <row r="350" customFormat="false" ht="15" hidden="false" customHeight="false" outlineLevel="0" collapsed="false">
      <c r="A350" s="20"/>
      <c r="B350" s="20" t="s">
        <v>114</v>
      </c>
      <c r="C350" s="21" t="s">
        <v>133</v>
      </c>
      <c r="D350" s="21" t="s">
        <v>95</v>
      </c>
      <c r="E350" s="21" t="s">
        <v>134</v>
      </c>
      <c r="F350" s="21" t="s">
        <v>97</v>
      </c>
      <c r="G350" s="22" t="n">
        <v>390000000</v>
      </c>
      <c r="H350" s="22" t="n">
        <v>100000000</v>
      </c>
      <c r="I350" s="22" t="n">
        <v>0</v>
      </c>
      <c r="J350" s="0" t="n">
        <v>2020</v>
      </c>
      <c r="K350" s="23" t="n">
        <v>43831</v>
      </c>
      <c r="L350" s="23" t="n">
        <v>43831</v>
      </c>
      <c r="M350" s="23" t="n">
        <v>43831</v>
      </c>
      <c r="N350" s="23" t="n">
        <v>44196</v>
      </c>
      <c r="O350" s="24" t="s">
        <v>98</v>
      </c>
      <c r="P350" s="24" t="s">
        <v>98</v>
      </c>
      <c r="Q350" s="22" t="s">
        <v>99</v>
      </c>
      <c r="R350" s="24" t="s">
        <v>98</v>
      </c>
      <c r="S350" s="24" t="s">
        <v>98</v>
      </c>
      <c r="T350" s="24" t="s">
        <v>98</v>
      </c>
      <c r="U350" s="24" t="s">
        <v>98</v>
      </c>
      <c r="V350" s="24" t="s">
        <v>106</v>
      </c>
      <c r="W350" s="24" t="s">
        <v>98</v>
      </c>
      <c r="X350" s="24" t="s">
        <v>98</v>
      </c>
      <c r="Y350" s="22" t="n">
        <v>500000</v>
      </c>
      <c r="Z350" s="23" t="n">
        <f aca="false">DATE(YEAR(M350)+1,MONTH(M350),DAY(M350))</f>
        <v>44197</v>
      </c>
      <c r="AA350" s="25" t="n">
        <f aca="false">IF(N350&lt;=Z350, VLOOKUP(DATEDIF(M350,N350,"m"),Parameters!$L$2:$M$6,2,1), 0)</f>
        <v>1</v>
      </c>
      <c r="AB350" s="0" t="n">
        <f aca="false">IF(D350="Trong nước", DATEDIF(DATE(YEAR(K350),MONTH(K350),1),DATE(YEAR(L350),MONTH(L350),1),"m"), DATEDIF(DATE(J350,1,1),DATE(YEAR(L350),MONTH(L350),1),"m"))</f>
        <v>0</v>
      </c>
      <c r="AC350" s="0" t="str">
        <f aca="false">VLOOKUP(AB350,Parameters!$A$2:$B$6,2,1)</f>
        <v>&lt;6</v>
      </c>
      <c r="AD350" s="26" t="n">
        <v>1</v>
      </c>
      <c r="AE350" s="27" t="n">
        <f aca="false">IF(G350&lt;=$AE$2,INDEX('Bieu phi VCX'!$D$8:$H$33,MATCH(C350,'Bieu phi VCX'!$A$8:$A$33,0),MATCH(AC350,'Bieu phi VCX'!$D$7:$H$7,)),INDEX('Bieu phi VCX'!$I$8:$M$33,MATCH(C350,'Bieu phi VCX'!$A$8:$A$33,0),MATCH(AC350,'Bieu phi VCX'!$I$7:$M$7,)))</f>
        <v>0.016</v>
      </c>
      <c r="AF350" s="27" t="n">
        <f aca="false">IF(O350="Y",$AF$2,0)</f>
        <v>0</v>
      </c>
      <c r="AG350" s="27" t="n">
        <f aca="false">IF(P350="Y", INDEX('Bieu phi VCX'!$P$8:$T$31,MATCH(C350,'Bieu phi VCX'!$A$8:$A$33,0),MATCH(AC350,'Bieu phi VCX'!$P$7:$T$7,0)), 0)</f>
        <v>0</v>
      </c>
      <c r="AH350" s="22" t="n">
        <f aca="false">VLOOKUP(Q350,Parameters!$F$2:$G$5,2,0)</f>
        <v>0</v>
      </c>
      <c r="AI350" s="27" t="n">
        <f aca="false">IF(R350="Y", INDEX('Bieu phi VCX'!$V$8:$Z$31,MATCH(C350,'Bieu phi VCX'!$A$8:$A$33,0),MATCH(AC350,'Bieu phi VCX'!$V$7:$Z$7,0)),0)</f>
        <v>0</v>
      </c>
      <c r="AJ350" s="27" t="n">
        <f aca="false">IF(S350="Y",INDEX('Bieu phi VCX'!$AG$8:$AI$31,MATCH(C350,'Bieu phi VCX'!$A$8:$A$33,0),MATCH(VLOOKUP(I350,Parameters!$I$2:$J$4,2),'Bieu phi VCX'!$AG$7:$AI$7,0))-AE350, 0)</f>
        <v>0</v>
      </c>
      <c r="AK350" s="0" t="n">
        <f aca="false">IF(T350="Y",$AK$2,1)</f>
        <v>1</v>
      </c>
      <c r="AL350" s="27" t="n">
        <f aca="false">IF(U350="Y", INDEX('Bieu phi VCX'!$AB$8:$AB$33,MATCH(C350,'Bieu phi VCX'!$A$8:$A$33,0),0),0)</f>
        <v>0</v>
      </c>
      <c r="AM350" s="27" t="n">
        <f aca="false">IF(V350="Y",IF(AB350&lt;120,IF(OR(C350='Bieu phi VCX'!$A$24,C350='Bieu phi VCX'!$A$25,C350='Bieu phi VCX'!$A$27),0.2%,IF(OR(AND(OR(E350="SEDAN",E350="HATCHBACK"),G350&gt;$AM$2),AND(OR(E350="SEDAN",E350="HATCHBACK"),F350="GERMANY")),INDEX('Bieu phi VCX'!$AC$8:$AC$33,MATCH(C350,'Bieu phi VCX'!$A$8:$A$33,0),0),INDEX('Bieu phi VCX'!$AD$8:$AD$33,MATCH(C350,'Bieu phi VCX'!$A$8:$A$33,0),0))),"NA"),0)</f>
        <v>0.0005</v>
      </c>
      <c r="AN350" s="28" t="n">
        <f aca="false">IF(X350="Y",$AN$2,0)</f>
        <v>0</v>
      </c>
      <c r="AO350" s="29" t="n">
        <f aca="false">IF(W350="Y",IF(N350-M350&gt;$AO$2,1.5%*15/365,1.5%*(N350-M350)/365),0)</f>
        <v>0</v>
      </c>
      <c r="AP350" s="30" t="n">
        <f aca="false">IF(N350&lt;=Z350,VLOOKUP(DATEDIF(M350,N350,"m"),Parameters!$L$2:$M$6,2,1),(DATEDIF(M350,N350,"m")+1)/12)</f>
        <v>1</v>
      </c>
      <c r="AQ350" s="31" t="n">
        <f aca="false">(AK350*(SUM(AE350,AF350,AG350,AI350,AJ350,AL350,AM350,AN350)*H350+AH350)+AO350*H350)*AP350</f>
        <v>1650000</v>
      </c>
    </row>
    <row r="351" customFormat="false" ht="15" hidden="false" customHeight="false" outlineLevel="0" collapsed="false">
      <c r="A351" s="20"/>
      <c r="B351" s="20" t="s">
        <v>115</v>
      </c>
      <c r="C351" s="21" t="s">
        <v>133</v>
      </c>
      <c r="D351" s="21" t="s">
        <v>95</v>
      </c>
      <c r="E351" s="21" t="s">
        <v>134</v>
      </c>
      <c r="F351" s="21" t="s">
        <v>97</v>
      </c>
      <c r="G351" s="22" t="n">
        <v>390000000</v>
      </c>
      <c r="H351" s="22" t="n">
        <v>100000000</v>
      </c>
      <c r="I351" s="22" t="n">
        <v>0</v>
      </c>
      <c r="J351" s="0" t="n">
        <v>2020</v>
      </c>
      <c r="K351" s="23" t="n">
        <v>43831</v>
      </c>
      <c r="L351" s="23" t="n">
        <v>43831</v>
      </c>
      <c r="M351" s="23" t="n">
        <v>43831</v>
      </c>
      <c r="N351" s="23" t="n">
        <v>44196</v>
      </c>
      <c r="O351" s="24" t="s">
        <v>98</v>
      </c>
      <c r="P351" s="24" t="s">
        <v>98</v>
      </c>
      <c r="Q351" s="22" t="s">
        <v>99</v>
      </c>
      <c r="R351" s="24" t="s">
        <v>98</v>
      </c>
      <c r="S351" s="24" t="s">
        <v>98</v>
      </c>
      <c r="T351" s="24" t="s">
        <v>98</v>
      </c>
      <c r="U351" s="24" t="s">
        <v>98</v>
      </c>
      <c r="V351" s="24" t="s">
        <v>98</v>
      </c>
      <c r="W351" s="24" t="s">
        <v>106</v>
      </c>
      <c r="X351" s="24" t="s">
        <v>98</v>
      </c>
      <c r="Y351" s="22" t="n">
        <v>500000</v>
      </c>
      <c r="Z351" s="23" t="n">
        <f aca="false">DATE(YEAR(M351)+1,MONTH(M351),DAY(M351))</f>
        <v>44197</v>
      </c>
      <c r="AA351" s="25" t="n">
        <f aca="false">IF(N351&lt;=Z351, VLOOKUP(DATEDIF(M351,N351,"m"),Parameters!$L$2:$M$6,2,1), 0)</f>
        <v>1</v>
      </c>
      <c r="AB351" s="0" t="n">
        <f aca="false">IF(D351="Trong nước", DATEDIF(DATE(YEAR(K351),MONTH(K351),1),DATE(YEAR(L351),MONTH(L351),1),"m"), DATEDIF(DATE(J351,1,1),DATE(YEAR(L351),MONTH(L351),1),"m"))</f>
        <v>0</v>
      </c>
      <c r="AC351" s="0" t="str">
        <f aca="false">VLOOKUP(AB351,Parameters!$A$2:$B$6,2,1)</f>
        <v>&lt;6</v>
      </c>
      <c r="AD351" s="26" t="n">
        <v>1</v>
      </c>
      <c r="AE351" s="27" t="n">
        <f aca="false">IF(G351&lt;=$AE$2,INDEX('Bieu phi VCX'!$D$8:$H$33,MATCH(C351,'Bieu phi VCX'!$A$8:$A$33,0),MATCH(AC351,'Bieu phi VCX'!$D$7:$H$7,)),INDEX('Bieu phi VCX'!$I$8:$M$33,MATCH(C351,'Bieu phi VCX'!$A$8:$A$33,0),MATCH(AC351,'Bieu phi VCX'!$I$7:$M$7,)))</f>
        <v>0.016</v>
      </c>
      <c r="AF351" s="27" t="n">
        <f aca="false">IF(O351="Y",$AF$2,0)</f>
        <v>0</v>
      </c>
      <c r="AG351" s="27" t="n">
        <f aca="false">IF(P351="Y", INDEX('Bieu phi VCX'!$P$8:$T$31,MATCH(C351,'Bieu phi VCX'!$A$8:$A$33,0),MATCH(AC351,'Bieu phi VCX'!$P$7:$T$7,0)), 0)</f>
        <v>0</v>
      </c>
      <c r="AH351" s="22" t="n">
        <f aca="false">VLOOKUP(Q351,Parameters!$F$2:$G$5,2,0)</f>
        <v>0</v>
      </c>
      <c r="AI351" s="27" t="n">
        <f aca="false">IF(R351="Y", INDEX('Bieu phi VCX'!$V$8:$Z$31,MATCH(C351,'Bieu phi VCX'!$A$8:$A$33,0),MATCH(AC351,'Bieu phi VCX'!$V$7:$Z$7,0)),0)</f>
        <v>0</v>
      </c>
      <c r="AJ351" s="27" t="n">
        <f aca="false">IF(S351="Y",INDEX('Bieu phi VCX'!$AG$8:$AI$31,MATCH(C351,'Bieu phi VCX'!$A$8:$A$33,0),MATCH(VLOOKUP(I351,Parameters!$I$2:$J$4,2),'Bieu phi VCX'!$AG$7:$AI$7,0))-AE351, 0)</f>
        <v>0</v>
      </c>
      <c r="AK351" s="0" t="n">
        <f aca="false">IF(T351="Y",$AK$2,1)</f>
        <v>1</v>
      </c>
      <c r="AL351" s="27" t="n">
        <f aca="false">IF(U351="Y", INDEX('Bieu phi VCX'!$AB$8:$AB$33,MATCH(C351,'Bieu phi VCX'!$A$8:$A$33,0),0),0)</f>
        <v>0</v>
      </c>
      <c r="AM351" s="27" t="n">
        <f aca="false">IF(V351="Y",IF(AB351&lt;120,IF(OR(C351='Bieu phi VCX'!$A$24,C351='Bieu phi VCX'!$A$25,C351='Bieu phi VCX'!$A$27),0.2%,IF(OR(AND(OR(E351="SEDAN",E351="HATCHBACK"),G351&gt;$AM$2),AND(OR(E351="SEDAN",E351="HATCHBACK"),F351="GERMANY")),INDEX('Bieu phi VCX'!$AC$8:$AC$33,MATCH(C351,'Bieu phi VCX'!$A$8:$A$33,0),0),INDEX('Bieu phi VCX'!$AD$8:$AD$33,MATCH(C351,'Bieu phi VCX'!$A$8:$A$33,0),0))),"NA"),0)</f>
        <v>0</v>
      </c>
      <c r="AN351" s="28" t="n">
        <f aca="false">IF(X351="Y",$AN$2,0)</f>
        <v>0</v>
      </c>
      <c r="AO351" s="29" t="n">
        <f aca="false">IF(W351="Y",IF(N351-M351&gt;$AO$2,1.5%*15/365,1.5%*(N351-M351)/365),0)</f>
        <v>0.000616438356164384</v>
      </c>
      <c r="AP351" s="30" t="n">
        <f aca="false">IF(N351&lt;=Z351,VLOOKUP(DATEDIF(M351,N351,"m"),Parameters!$L$2:$M$6,2,1),(DATEDIF(M351,N351,"m")+1)/12)</f>
        <v>1</v>
      </c>
      <c r="AQ351" s="31" t="n">
        <f aca="false">(AK351*(SUM(AE351,AF351,AG351,AI351,AJ351,AL351,AM351,AN351)*H351+AH351)+AO351*H351)*AP351</f>
        <v>1661643.83561644</v>
      </c>
    </row>
    <row r="352" customFormat="false" ht="15" hidden="false" customHeight="false" outlineLevel="0" collapsed="false">
      <c r="A352" s="20"/>
      <c r="B352" s="20" t="s">
        <v>116</v>
      </c>
      <c r="C352" s="21" t="s">
        <v>133</v>
      </c>
      <c r="D352" s="21" t="s">
        <v>95</v>
      </c>
      <c r="E352" s="21" t="s">
        <v>134</v>
      </c>
      <c r="F352" s="21" t="s">
        <v>97</v>
      </c>
      <c r="G352" s="22" t="n">
        <v>390000000</v>
      </c>
      <c r="H352" s="22" t="n">
        <v>100000000</v>
      </c>
      <c r="I352" s="22" t="n">
        <v>0</v>
      </c>
      <c r="J352" s="0" t="n">
        <v>2020</v>
      </c>
      <c r="K352" s="23" t="n">
        <v>43831</v>
      </c>
      <c r="L352" s="23" t="n">
        <v>43831</v>
      </c>
      <c r="M352" s="23" t="n">
        <v>43831</v>
      </c>
      <c r="N352" s="23" t="n">
        <v>44196</v>
      </c>
      <c r="O352" s="24" t="s">
        <v>98</v>
      </c>
      <c r="P352" s="24" t="s">
        <v>98</v>
      </c>
      <c r="Q352" s="22" t="s">
        <v>99</v>
      </c>
      <c r="R352" s="24" t="s">
        <v>98</v>
      </c>
      <c r="S352" s="24" t="s">
        <v>98</v>
      </c>
      <c r="T352" s="24" t="s">
        <v>98</v>
      </c>
      <c r="U352" s="24" t="s">
        <v>98</v>
      </c>
      <c r="V352" s="24" t="s">
        <v>98</v>
      </c>
      <c r="W352" s="24" t="s">
        <v>98</v>
      </c>
      <c r="X352" s="24" t="s">
        <v>106</v>
      </c>
      <c r="Y352" s="22" t="n">
        <v>500000</v>
      </c>
      <c r="Z352" s="23" t="n">
        <f aca="false">DATE(YEAR(M352)+1,MONTH(M352),DAY(M352))</f>
        <v>44197</v>
      </c>
      <c r="AA352" s="25" t="n">
        <f aca="false">IF(N352&lt;=Z352, VLOOKUP(DATEDIF(M352,N352,"m"),Parameters!$L$2:$M$6,2,1), 0)</f>
        <v>1</v>
      </c>
      <c r="AB352" s="0" t="n">
        <f aca="false">IF(D352="Trong nước", DATEDIF(DATE(YEAR(K352),MONTH(K352),1),DATE(YEAR(L352),MONTH(L352),1),"m"), DATEDIF(DATE(J352,1,1),DATE(YEAR(L352),MONTH(L352),1),"m"))</f>
        <v>0</v>
      </c>
      <c r="AC352" s="0" t="str">
        <f aca="false">VLOOKUP(AB352,Parameters!$A$2:$B$6,2,1)</f>
        <v>&lt;6</v>
      </c>
      <c r="AD352" s="26" t="n">
        <v>1</v>
      </c>
      <c r="AE352" s="27" t="n">
        <f aca="false">IF(G352&lt;=$AE$2,INDEX('Bieu phi VCX'!$D$8:$H$33,MATCH(C352,'Bieu phi VCX'!$A$8:$A$33,0),MATCH(AC352,'Bieu phi VCX'!$D$7:$H$7,)),INDEX('Bieu phi VCX'!$I$8:$M$33,MATCH(C352,'Bieu phi VCX'!$A$8:$A$33,0),MATCH(AC352,'Bieu phi VCX'!$I$7:$M$7,)))</f>
        <v>0.016</v>
      </c>
      <c r="AF352" s="27" t="n">
        <f aca="false">IF(O352="Y",$AF$2,0)</f>
        <v>0</v>
      </c>
      <c r="AG352" s="27" t="n">
        <f aca="false">IF(P352="Y", INDEX('Bieu phi VCX'!$P$8:$T$31,MATCH(C352,'Bieu phi VCX'!$A$8:$A$33,0),MATCH(AC352,'Bieu phi VCX'!$P$7:$T$7,0)), 0)</f>
        <v>0</v>
      </c>
      <c r="AH352" s="22" t="n">
        <f aca="false">VLOOKUP(Q352,Parameters!$F$2:$G$5,2,0)</f>
        <v>0</v>
      </c>
      <c r="AI352" s="27" t="n">
        <f aca="false">IF(R352="Y", INDEX('Bieu phi VCX'!$V$8:$Z$31,MATCH(C352,'Bieu phi VCX'!$A$8:$A$33,0),MATCH(AC352,'Bieu phi VCX'!$V$7:$Z$7,0)),0)</f>
        <v>0</v>
      </c>
      <c r="AJ352" s="27" t="n">
        <f aca="false">IF(S352="Y",INDEX('Bieu phi VCX'!$AG$8:$AI$31,MATCH(C352,'Bieu phi VCX'!$A$8:$A$33,0),MATCH(VLOOKUP(I352,Parameters!$I$2:$J$4,2),'Bieu phi VCX'!$AG$7:$AI$7,0))-AE352, 0)</f>
        <v>0</v>
      </c>
      <c r="AK352" s="0" t="n">
        <f aca="false">IF(T352="Y",$AK$2,1)</f>
        <v>1</v>
      </c>
      <c r="AL352" s="27" t="n">
        <f aca="false">IF(U352="Y", INDEX('Bieu phi VCX'!$AB$8:$AB$33,MATCH(C352,'Bieu phi VCX'!$A$8:$A$33,0),0),0)</f>
        <v>0</v>
      </c>
      <c r="AM352" s="27" t="n">
        <f aca="false">IF(V352="Y",IF(AB352&lt;120,IF(OR(C352='Bieu phi VCX'!$A$24,C352='Bieu phi VCX'!$A$25,C352='Bieu phi VCX'!$A$27),0.2%,IF(OR(AND(OR(E352="SEDAN",E352="HATCHBACK"),G352&gt;$AM$2),AND(OR(E352="SEDAN",E352="HATCHBACK"),F352="GERMANY")),INDEX('Bieu phi VCX'!$AC$8:$AC$33,MATCH(C352,'Bieu phi VCX'!$A$8:$A$33,0),0),INDEX('Bieu phi VCX'!$AD$8:$AD$33,MATCH(C352,'Bieu phi VCX'!$A$8:$A$33,0),0))),"NA"),0)</f>
        <v>0</v>
      </c>
      <c r="AN352" s="28" t="n">
        <f aca="false">IF(X352="Y",$AN$2,0)</f>
        <v>0.003</v>
      </c>
      <c r="AO352" s="29" t="n">
        <f aca="false">IF(W352="Y",IF(N352-M352&gt;$AO$2,1.5%*15/365,1.5%*(N352-M352)/365),0)</f>
        <v>0</v>
      </c>
      <c r="AP352" s="30" t="n">
        <f aca="false">IF(N352&lt;=Z352,VLOOKUP(DATEDIF(M352,N352,"m"),Parameters!$L$2:$M$6,2,1),(DATEDIF(M352,N352,"m")+1)/12)</f>
        <v>1</v>
      </c>
      <c r="AQ352" s="31" t="n">
        <f aca="false">(AK352*(SUM(AE352,AF352,AG352,AI352,AJ352,AL352,AM352,AN352)*H352+AH352)+AO352*H352)*AP352</f>
        <v>1900000</v>
      </c>
    </row>
    <row r="353" customFormat="false" ht="15" hidden="false" customHeight="false" outlineLevel="0" collapsed="false">
      <c r="A353" s="20" t="s">
        <v>117</v>
      </c>
      <c r="B353" s="20" t="s">
        <v>105</v>
      </c>
      <c r="C353" s="21" t="s">
        <v>133</v>
      </c>
      <c r="D353" s="21" t="s">
        <v>95</v>
      </c>
      <c r="E353" s="21" t="s">
        <v>134</v>
      </c>
      <c r="F353" s="21" t="s">
        <v>97</v>
      </c>
      <c r="G353" s="22" t="n">
        <v>400000000</v>
      </c>
      <c r="H353" s="22" t="n">
        <v>400000000</v>
      </c>
      <c r="I353" s="22" t="n">
        <v>0</v>
      </c>
      <c r="J353" s="0" t="n">
        <v>2020</v>
      </c>
      <c r="K353" s="23" t="n">
        <v>43831</v>
      </c>
      <c r="L353" s="23" t="n">
        <v>43831</v>
      </c>
      <c r="M353" s="23" t="n">
        <v>43831</v>
      </c>
      <c r="N353" s="23" t="n">
        <v>44196</v>
      </c>
      <c r="O353" s="24" t="s">
        <v>106</v>
      </c>
      <c r="P353" s="24" t="s">
        <v>106</v>
      </c>
      <c r="Q353" s="22" t="n">
        <v>9000000</v>
      </c>
      <c r="R353" s="24" t="s">
        <v>106</v>
      </c>
      <c r="S353" s="24" t="s">
        <v>106</v>
      </c>
      <c r="T353" s="24" t="s">
        <v>106</v>
      </c>
      <c r="U353" s="24" t="s">
        <v>106</v>
      </c>
      <c r="V353" s="24" t="s">
        <v>106</v>
      </c>
      <c r="W353" s="24" t="s">
        <v>106</v>
      </c>
      <c r="X353" s="24" t="s">
        <v>106</v>
      </c>
      <c r="Y353" s="22" t="n">
        <v>500000</v>
      </c>
      <c r="Z353" s="23" t="n">
        <f aca="false">DATE(YEAR(M353)+1,MONTH(M353),DAY(M353))</f>
        <v>44197</v>
      </c>
      <c r="AA353" s="25" t="n">
        <f aca="false">IF(N353&lt;=Z353, VLOOKUP(DATEDIF(M353,N353,"m"),Parameters!$L$2:$M$6,2,1), 0)</f>
        <v>1</v>
      </c>
      <c r="AB353" s="0" t="n">
        <f aca="false">IF(D353="Trong nước", DATEDIF(DATE(YEAR(K353),MONTH(K353),1),DATE(YEAR(L353),MONTH(L353),1),"m"), DATEDIF(DATE(J353,1,1),DATE(YEAR(L353),MONTH(L353),1),"m"))</f>
        <v>0</v>
      </c>
      <c r="AC353" s="0" t="str">
        <f aca="false">VLOOKUP(AB353,Parameters!$A$2:$B$6,2,1)</f>
        <v>&lt;6</v>
      </c>
      <c r="AD353" s="26" t="n">
        <v>1</v>
      </c>
      <c r="AE353" s="27" t="n">
        <f aca="false">IF(G353&lt;=$AE$2,INDEX('Bieu phi VCX'!$D$8:$H$33,MATCH(C353,'Bieu phi VCX'!$A$8:$A$33,0),MATCH(AC353,'Bieu phi VCX'!$D$7:$H$7,)),INDEX('Bieu phi VCX'!$I$8:$M$33,MATCH(C353,'Bieu phi VCX'!$A$8:$A$33,0),MATCH(AC353,'Bieu phi VCX'!$I$7:$M$7,)))</f>
        <v>0.016</v>
      </c>
      <c r="AF353" s="27" t="n">
        <f aca="false">IF(O353="Y",$AF$2,0)</f>
        <v>0.0005</v>
      </c>
      <c r="AG353" s="27" t="n">
        <f aca="false">IF(P353="Y", INDEX('Bieu phi VCX'!$P$8:$T$31,MATCH(C353,'Bieu phi VCX'!$A$8:$A$33,0),MATCH(AC353,'Bieu phi VCX'!$P$7:$T$7,0)), 0)</f>
        <v>0</v>
      </c>
      <c r="AH353" s="22" t="n">
        <f aca="false">VLOOKUP(Q353,Parameters!$F$2:$G$5,2,0)</f>
        <v>1400000</v>
      </c>
      <c r="AI353" s="27" t="n">
        <f aca="false">IF(R353="Y", INDEX('Bieu phi VCX'!$V$8:$Z$31,MATCH(C353,'Bieu phi VCX'!$A$8:$A$33,0),MATCH(AC353,'Bieu phi VCX'!$V$7:$Z$7,0)),0)</f>
        <v>0.0015</v>
      </c>
      <c r="AJ353" s="27" t="n">
        <f aca="false">IF(S353="Y",INDEX('Bieu phi VCX'!$AG$8:$AI$31,MATCH(C353,'Bieu phi VCX'!$A$8:$A$33,0),MATCH(VLOOKUP(I353,Parameters!$I$2:$J$4,2),'Bieu phi VCX'!$AG$7:$AI$7,0))-AE353, 0)</f>
        <v>0.024</v>
      </c>
      <c r="AK353" s="0" t="n">
        <f aca="false">IF(T353="Y",$AK$2,1)</f>
        <v>1.5</v>
      </c>
      <c r="AL353" s="27" t="n">
        <f aca="false">IF(U353="Y", INDEX('Bieu phi VCX'!$AB$8:$AB$33,MATCH(C353,'Bieu phi VCX'!$A$8:$A$33,0),0),0)</f>
        <v>0.0015</v>
      </c>
      <c r="AM353" s="27" t="n">
        <f aca="false">IF(V353="Y",IF(AB353&lt;120,IF(OR(C353='Bieu phi VCX'!$A$24,C353='Bieu phi VCX'!$A$25,C353='Bieu phi VCX'!$A$27),0.2%,IF(OR(AND(OR(E353="SEDAN",E353="HATCHBACK"),G353&gt;$AM$2),AND(OR(E353="SEDAN",E353="HATCHBACK"),F353="GERMANY")),INDEX('Bieu phi VCX'!$AC$8:$AC$33,MATCH(C353,'Bieu phi VCX'!$A$8:$A$33,0),0),INDEX('Bieu phi VCX'!$AD$8:$AD$33,MATCH(C353,'Bieu phi VCX'!$A$8:$A$33,0),0))),"NA"),0)</f>
        <v>0.0005</v>
      </c>
      <c r="AN353" s="28" t="n">
        <f aca="false">IF(X353="Y",$AN$2,0)</f>
        <v>0.003</v>
      </c>
      <c r="AO353" s="29" t="n">
        <f aca="false">IF(W353="Y",IF(N353-M353&gt;$AO$2,1.5%*15/365,1.5%*(N353-M353)/365),0)</f>
        <v>0.000616438356164384</v>
      </c>
      <c r="AP353" s="30" t="n">
        <f aca="false">IF(N353&lt;=Z353,VLOOKUP(DATEDIF(M353,N353,"m"),Parameters!$L$2:$M$6,2,1),(DATEDIF(M353,N353,"m")+1)/12)</f>
        <v>1</v>
      </c>
      <c r="AQ353" s="31" t="n">
        <f aca="false">(AK353*(SUM(AE353,AF353,AG353,AI353,AJ353,AL353,AM353,AN353)*H353+AH353)+AO353*H353)*AP353</f>
        <v>30546575.3424658</v>
      </c>
    </row>
    <row r="354" customFormat="false" ht="15" hidden="false" customHeight="false" outlineLevel="0" collapsed="false">
      <c r="A354" s="20"/>
      <c r="B354" s="20" t="s">
        <v>107</v>
      </c>
      <c r="C354" s="21" t="s">
        <v>133</v>
      </c>
      <c r="D354" s="21" t="s">
        <v>95</v>
      </c>
      <c r="E354" s="21" t="s">
        <v>134</v>
      </c>
      <c r="F354" s="21" t="s">
        <v>97</v>
      </c>
      <c r="G354" s="22" t="n">
        <v>400000000</v>
      </c>
      <c r="H354" s="22" t="n">
        <v>400000000</v>
      </c>
      <c r="I354" s="22" t="n">
        <v>0</v>
      </c>
      <c r="J354" s="0" t="n">
        <v>2020</v>
      </c>
      <c r="K354" s="23" t="n">
        <v>43831</v>
      </c>
      <c r="L354" s="23" t="n">
        <v>43831</v>
      </c>
      <c r="M354" s="23" t="n">
        <v>43831</v>
      </c>
      <c r="N354" s="23" t="n">
        <v>44196</v>
      </c>
      <c r="O354" s="24" t="s">
        <v>106</v>
      </c>
      <c r="P354" s="24" t="s">
        <v>98</v>
      </c>
      <c r="Q354" s="22" t="s">
        <v>99</v>
      </c>
      <c r="R354" s="24" t="s">
        <v>98</v>
      </c>
      <c r="S354" s="24" t="s">
        <v>98</v>
      </c>
      <c r="T354" s="24" t="s">
        <v>98</v>
      </c>
      <c r="U354" s="24" t="s">
        <v>98</v>
      </c>
      <c r="V354" s="24" t="s">
        <v>98</v>
      </c>
      <c r="W354" s="24" t="s">
        <v>98</v>
      </c>
      <c r="X354" s="24" t="s">
        <v>98</v>
      </c>
      <c r="Y354" s="22" t="n">
        <v>500000</v>
      </c>
      <c r="Z354" s="23" t="n">
        <f aca="false">DATE(YEAR(M354)+1,MONTH(M354),DAY(M354))</f>
        <v>44197</v>
      </c>
      <c r="AA354" s="25" t="n">
        <f aca="false">IF(N354&lt;=Z354, VLOOKUP(DATEDIF(M354,N354,"m"),Parameters!$L$2:$M$6,2,1), 0)</f>
        <v>1</v>
      </c>
      <c r="AB354" s="0" t="n">
        <f aca="false">IF(D354="Trong nước", DATEDIF(DATE(YEAR(K354),MONTH(K354),1),DATE(YEAR(L354),MONTH(L354),1),"m"), DATEDIF(DATE(J354,1,1),DATE(YEAR(L354),MONTH(L354),1),"m"))</f>
        <v>0</v>
      </c>
      <c r="AC354" s="0" t="str">
        <f aca="false">VLOOKUP(AB354,Parameters!$A$2:$B$6,2,1)</f>
        <v>&lt;6</v>
      </c>
      <c r="AD354" s="26" t="n">
        <v>1</v>
      </c>
      <c r="AE354" s="27" t="n">
        <f aca="false">IF(G354&lt;=$AE$2,INDEX('Bieu phi VCX'!$D$8:$H$33,MATCH(C354,'Bieu phi VCX'!$A$8:$A$33,0),MATCH(AC354,'Bieu phi VCX'!$D$7:$H$7,)),INDEX('Bieu phi VCX'!$I$8:$M$33,MATCH(C354,'Bieu phi VCX'!$A$8:$A$33,0),MATCH(AC354,'Bieu phi VCX'!$I$7:$M$7,)))</f>
        <v>0.016</v>
      </c>
      <c r="AF354" s="27" t="n">
        <f aca="false">IF(O354="Y",$AF$2,0)</f>
        <v>0.0005</v>
      </c>
      <c r="AG354" s="27" t="n">
        <f aca="false">IF(P354="Y", INDEX('Bieu phi VCX'!$P$8:$T$31,MATCH(C354,'Bieu phi VCX'!$A$8:$A$33,0),MATCH(AC354,'Bieu phi VCX'!$P$7:$T$7,0)), 0)</f>
        <v>0</v>
      </c>
      <c r="AH354" s="22" t="n">
        <f aca="false">VLOOKUP(Q354,Parameters!$F$2:$G$5,2,0)</f>
        <v>0</v>
      </c>
      <c r="AI354" s="27" t="n">
        <f aca="false">IF(R354="Y", INDEX('Bieu phi VCX'!$V$8:$Z$31,MATCH(C354,'Bieu phi VCX'!$A$8:$A$33,0),MATCH(AC354,'Bieu phi VCX'!$V$7:$Z$7,0)),0)</f>
        <v>0</v>
      </c>
      <c r="AJ354" s="27" t="n">
        <f aca="false">IF(S354="Y",INDEX('Bieu phi VCX'!$AG$8:$AI$31,MATCH(C354,'Bieu phi VCX'!$A$8:$A$33,0),MATCH(VLOOKUP(I354,Parameters!$I$2:$J$4,2),'Bieu phi VCX'!$AG$7:$AI$7,0))-AE354, 0)</f>
        <v>0</v>
      </c>
      <c r="AK354" s="0" t="n">
        <f aca="false">IF(T354="Y",$AK$2,1)</f>
        <v>1</v>
      </c>
      <c r="AL354" s="27" t="n">
        <f aca="false">IF(U354="Y", INDEX('Bieu phi VCX'!$AB$8:$AB$33,MATCH(C354,'Bieu phi VCX'!$A$8:$A$33,0),0),0)</f>
        <v>0</v>
      </c>
      <c r="AM354" s="27" t="n">
        <f aca="false">IF(V354="Y",IF(AB354&lt;120,IF(OR(C354='Bieu phi VCX'!$A$24,C354='Bieu phi VCX'!$A$25,C354='Bieu phi VCX'!$A$27),0.2%,IF(OR(AND(OR(E354="SEDAN",E354="HATCHBACK"),G354&gt;$AM$2),AND(OR(E354="SEDAN",E354="HATCHBACK"),F354="GERMANY")),INDEX('Bieu phi VCX'!$AC$8:$AC$33,MATCH(C354,'Bieu phi VCX'!$A$8:$A$33,0),0),INDEX('Bieu phi VCX'!$AD$8:$AD$33,MATCH(C354,'Bieu phi VCX'!$A$8:$A$33,0),0))),"NA"),0)</f>
        <v>0</v>
      </c>
      <c r="AN354" s="28" t="n">
        <f aca="false">IF(X354="Y",$AN$2,0)</f>
        <v>0</v>
      </c>
      <c r="AO354" s="29" t="n">
        <f aca="false">IF(W354="Y",IF(N354-M354&gt;$AO$2,1.5%*15/365,1.5%*(N354-M354)/365),0)</f>
        <v>0</v>
      </c>
      <c r="AP354" s="30" t="n">
        <f aca="false">IF(N354&lt;=Z354,VLOOKUP(DATEDIF(M354,N354,"m"),Parameters!$L$2:$M$6,2,1),(DATEDIF(M354,N354,"m")+1)/12)</f>
        <v>1</v>
      </c>
      <c r="AQ354" s="31" t="n">
        <f aca="false">(AK354*(SUM(AE354,AF354,AG354,AI354,AJ354,AL354,AM354,AN354)*H354+AH354)+AO354*H354)*AP354</f>
        <v>6600000</v>
      </c>
    </row>
    <row r="355" customFormat="false" ht="15" hidden="false" customHeight="false" outlineLevel="0" collapsed="false">
      <c r="A355" s="20"/>
      <c r="B355" s="20" t="s">
        <v>108</v>
      </c>
      <c r="C355" s="21" t="s">
        <v>133</v>
      </c>
      <c r="D355" s="21" t="s">
        <v>95</v>
      </c>
      <c r="E355" s="21" t="s">
        <v>134</v>
      </c>
      <c r="F355" s="21" t="s">
        <v>97</v>
      </c>
      <c r="G355" s="22" t="n">
        <v>400000000</v>
      </c>
      <c r="H355" s="22" t="n">
        <v>400000000</v>
      </c>
      <c r="I355" s="22" t="n">
        <v>0</v>
      </c>
      <c r="J355" s="0" t="n">
        <v>2020</v>
      </c>
      <c r="K355" s="23" t="n">
        <v>43831</v>
      </c>
      <c r="L355" s="23" t="n">
        <v>43831</v>
      </c>
      <c r="M355" s="23" t="n">
        <v>43831</v>
      </c>
      <c r="N355" s="23" t="n">
        <v>44196</v>
      </c>
      <c r="O355" s="24" t="s">
        <v>98</v>
      </c>
      <c r="P355" s="24" t="s">
        <v>106</v>
      </c>
      <c r="Q355" s="22" t="s">
        <v>99</v>
      </c>
      <c r="R355" s="24" t="s">
        <v>98</v>
      </c>
      <c r="S355" s="24" t="s">
        <v>98</v>
      </c>
      <c r="T355" s="24" t="s">
        <v>98</v>
      </c>
      <c r="U355" s="24" t="s">
        <v>98</v>
      </c>
      <c r="V355" s="24" t="s">
        <v>98</v>
      </c>
      <c r="W355" s="24" t="s">
        <v>98</v>
      </c>
      <c r="X355" s="24" t="s">
        <v>98</v>
      </c>
      <c r="Y355" s="22" t="n">
        <v>500000</v>
      </c>
      <c r="Z355" s="23" t="n">
        <f aca="false">DATE(YEAR(M355)+1,MONTH(M355),DAY(M355))</f>
        <v>44197</v>
      </c>
      <c r="AA355" s="25" t="n">
        <f aca="false">IF(N355&lt;=Z355, VLOOKUP(DATEDIF(M355,N355,"m"),Parameters!$L$2:$M$6,2,1), 0)</f>
        <v>1</v>
      </c>
      <c r="AB355" s="0" t="n">
        <f aca="false">IF(D355="Trong nước", DATEDIF(DATE(YEAR(K355),MONTH(K355),1),DATE(YEAR(L355),MONTH(L355),1),"m"), DATEDIF(DATE(J355,1,1),DATE(YEAR(L355),MONTH(L355),1),"m"))</f>
        <v>0</v>
      </c>
      <c r="AC355" s="0" t="str">
        <f aca="false">VLOOKUP(AB355,Parameters!$A$2:$B$6,2,1)</f>
        <v>&lt;6</v>
      </c>
      <c r="AD355" s="26" t="n">
        <v>1</v>
      </c>
      <c r="AE355" s="27" t="n">
        <f aca="false">IF(G355&lt;=$AE$2,INDEX('Bieu phi VCX'!$D$8:$H$33,MATCH(C355,'Bieu phi VCX'!$A$8:$A$33,0),MATCH(AC355,'Bieu phi VCX'!$D$7:$H$7,)),INDEX('Bieu phi VCX'!$I$8:$M$33,MATCH(C355,'Bieu phi VCX'!$A$8:$A$33,0),MATCH(AC355,'Bieu phi VCX'!$I$7:$M$7,)))</f>
        <v>0.016</v>
      </c>
      <c r="AF355" s="27" t="n">
        <f aca="false">IF(O355="Y",$AF$2,0)</f>
        <v>0</v>
      </c>
      <c r="AG355" s="27" t="n">
        <f aca="false">IF(P355="Y", INDEX('Bieu phi VCX'!$P$8:$T$31,MATCH(C355,'Bieu phi VCX'!$A$8:$A$33,0),MATCH(AC355,'Bieu phi VCX'!$P$7:$T$7,0)), 0)</f>
        <v>0</v>
      </c>
      <c r="AH355" s="22" t="n">
        <f aca="false">VLOOKUP(Q355,Parameters!$F$2:$G$5,2,0)</f>
        <v>0</v>
      </c>
      <c r="AI355" s="27" t="n">
        <f aca="false">IF(R355="Y", INDEX('Bieu phi VCX'!$V$8:$Z$31,MATCH(C355,'Bieu phi VCX'!$A$8:$A$33,0),MATCH(AC355,'Bieu phi VCX'!$V$7:$Z$7,0)),0)</f>
        <v>0</v>
      </c>
      <c r="AJ355" s="27" t="n">
        <f aca="false">IF(S355="Y",INDEX('Bieu phi VCX'!$AG$8:$AI$31,MATCH(C355,'Bieu phi VCX'!$A$8:$A$33,0),MATCH(VLOOKUP(I355,Parameters!$I$2:$J$4,2),'Bieu phi VCX'!$AG$7:$AI$7,0))-AE355, 0)</f>
        <v>0</v>
      </c>
      <c r="AK355" s="0" t="n">
        <f aca="false">IF(T355="Y",$AK$2,1)</f>
        <v>1</v>
      </c>
      <c r="AL355" s="27" t="n">
        <f aca="false">IF(U355="Y", INDEX('Bieu phi VCX'!$AB$8:$AB$33,MATCH(C355,'Bieu phi VCX'!$A$8:$A$33,0),0),0)</f>
        <v>0</v>
      </c>
      <c r="AM355" s="27" t="n">
        <f aca="false">IF(V355="Y",IF(AB355&lt;120,IF(OR(C355='Bieu phi VCX'!$A$24,C355='Bieu phi VCX'!$A$25,C355='Bieu phi VCX'!$A$27),0.2%,IF(OR(AND(OR(E355="SEDAN",E355="HATCHBACK"),G355&gt;$AM$2),AND(OR(E355="SEDAN",E355="HATCHBACK"),F355="GERMANY")),INDEX('Bieu phi VCX'!$AC$8:$AC$33,MATCH(C355,'Bieu phi VCX'!$A$8:$A$33,0),0),INDEX('Bieu phi VCX'!$AD$8:$AD$33,MATCH(C355,'Bieu phi VCX'!$A$8:$A$33,0),0))),"NA"),0)</f>
        <v>0</v>
      </c>
      <c r="AN355" s="28" t="n">
        <f aca="false">IF(X355="Y",$AN$2,0)</f>
        <v>0</v>
      </c>
      <c r="AO355" s="29" t="n">
        <f aca="false">IF(W355="Y",IF(N355-M355&gt;$AO$2,1.5%*15/365,1.5%*(N355-M355)/365),0)</f>
        <v>0</v>
      </c>
      <c r="AP355" s="30" t="n">
        <f aca="false">IF(N355&lt;=Z355,VLOOKUP(DATEDIF(M355,N355,"m"),Parameters!$L$2:$M$6,2,1),(DATEDIF(M355,N355,"m")+1)/12)</f>
        <v>1</v>
      </c>
      <c r="AQ355" s="31" t="n">
        <f aca="false">(AK355*(SUM(AE355,AF355,AG355,AI355,AJ355,AL355,AM355,AN355)*H355+AH355)+AO355*H355)*AP355</f>
        <v>6400000</v>
      </c>
    </row>
    <row r="356" customFormat="false" ht="15" hidden="false" customHeight="false" outlineLevel="0" collapsed="false">
      <c r="A356" s="20"/>
      <c r="B356" s="20" t="s">
        <v>109</v>
      </c>
      <c r="C356" s="21" t="s">
        <v>133</v>
      </c>
      <c r="D356" s="21" t="s">
        <v>95</v>
      </c>
      <c r="E356" s="21" t="s">
        <v>134</v>
      </c>
      <c r="F356" s="21" t="s">
        <v>97</v>
      </c>
      <c r="G356" s="22" t="n">
        <v>400000000</v>
      </c>
      <c r="H356" s="22" t="n">
        <v>400000000</v>
      </c>
      <c r="I356" s="22" t="n">
        <v>0</v>
      </c>
      <c r="J356" s="0" t="n">
        <v>2020</v>
      </c>
      <c r="K356" s="23" t="n">
        <v>43831</v>
      </c>
      <c r="L356" s="23" t="n">
        <v>43831</v>
      </c>
      <c r="M356" s="23" t="n">
        <v>43831</v>
      </c>
      <c r="N356" s="23" t="n">
        <v>44196</v>
      </c>
      <c r="O356" s="24" t="s">
        <v>98</v>
      </c>
      <c r="P356" s="24" t="s">
        <v>98</v>
      </c>
      <c r="Q356" s="22" t="n">
        <v>9000000</v>
      </c>
      <c r="R356" s="24" t="s">
        <v>98</v>
      </c>
      <c r="S356" s="24" t="s">
        <v>98</v>
      </c>
      <c r="T356" s="24" t="s">
        <v>98</v>
      </c>
      <c r="U356" s="24" t="s">
        <v>98</v>
      </c>
      <c r="V356" s="24" t="s">
        <v>98</v>
      </c>
      <c r="W356" s="24" t="s">
        <v>98</v>
      </c>
      <c r="X356" s="24" t="s">
        <v>98</v>
      </c>
      <c r="Y356" s="22" t="n">
        <v>500000</v>
      </c>
      <c r="Z356" s="23" t="n">
        <f aca="false">DATE(YEAR(M356)+1,MONTH(M356),DAY(M356))</f>
        <v>44197</v>
      </c>
      <c r="AA356" s="25" t="n">
        <f aca="false">IF(N356&lt;=Z356, VLOOKUP(DATEDIF(M356,N356,"m"),Parameters!$L$2:$M$6,2,1), 0)</f>
        <v>1</v>
      </c>
      <c r="AB356" s="0" t="n">
        <f aca="false">IF(D356="Trong nước", DATEDIF(DATE(YEAR(K356),MONTH(K356),1),DATE(YEAR(L356),MONTH(L356),1),"m"), DATEDIF(DATE(J356,1,1),DATE(YEAR(L356),MONTH(L356),1),"m"))</f>
        <v>0</v>
      </c>
      <c r="AC356" s="0" t="str">
        <f aca="false">VLOOKUP(AB356,Parameters!$A$2:$B$6,2,1)</f>
        <v>&lt;6</v>
      </c>
      <c r="AD356" s="26" t="n">
        <v>1</v>
      </c>
      <c r="AE356" s="27" t="n">
        <f aca="false">IF(G356&lt;=$AE$2,INDEX('Bieu phi VCX'!$D$8:$H$33,MATCH(C356,'Bieu phi VCX'!$A$8:$A$33,0),MATCH(AC356,'Bieu phi VCX'!$D$7:$H$7,)),INDEX('Bieu phi VCX'!$I$8:$M$33,MATCH(C356,'Bieu phi VCX'!$A$8:$A$33,0),MATCH(AC356,'Bieu phi VCX'!$I$7:$M$7,)))</f>
        <v>0.016</v>
      </c>
      <c r="AF356" s="27" t="n">
        <f aca="false">IF(O356="Y",$AF$2,0)</f>
        <v>0</v>
      </c>
      <c r="AG356" s="27" t="n">
        <f aca="false">IF(P356="Y", INDEX('Bieu phi VCX'!$P$8:$T$31,MATCH(C356,'Bieu phi VCX'!$A$8:$A$33,0),MATCH(AC356,'Bieu phi VCX'!$P$7:$T$7,0)), 0)</f>
        <v>0</v>
      </c>
      <c r="AH356" s="22" t="n">
        <f aca="false">VLOOKUP(Q356,Parameters!$F$2:$G$5,2,0)</f>
        <v>1400000</v>
      </c>
      <c r="AI356" s="27" t="n">
        <f aca="false">IF(R356="Y", INDEX('Bieu phi VCX'!$V$8:$Z$31,MATCH(C356,'Bieu phi VCX'!$A$8:$A$33,0),MATCH(AC356,'Bieu phi VCX'!$V$7:$Z$7,0)),0)</f>
        <v>0</v>
      </c>
      <c r="AJ356" s="27" t="n">
        <f aca="false">IF(S356="Y",INDEX('Bieu phi VCX'!$AG$8:$AI$31,MATCH(C356,'Bieu phi VCX'!$A$8:$A$33,0),MATCH(VLOOKUP(I356,Parameters!$I$2:$J$4,2),'Bieu phi VCX'!$AG$7:$AI$7,0))-AE356, 0)</f>
        <v>0</v>
      </c>
      <c r="AK356" s="0" t="n">
        <f aca="false">IF(T356="Y",$AK$2,1)</f>
        <v>1</v>
      </c>
      <c r="AL356" s="27" t="n">
        <f aca="false">IF(U356="Y", INDEX('Bieu phi VCX'!$AB$8:$AB$33,MATCH(C356,'Bieu phi VCX'!$A$8:$A$33,0),0),0)</f>
        <v>0</v>
      </c>
      <c r="AM356" s="27" t="n">
        <f aca="false">IF(V356="Y",IF(AB356&lt;120,IF(OR(C356='Bieu phi VCX'!$A$24,C356='Bieu phi VCX'!$A$25,C356='Bieu phi VCX'!$A$27),0.2%,IF(OR(AND(OR(E356="SEDAN",E356="HATCHBACK"),G356&gt;$AM$2),AND(OR(E356="SEDAN",E356="HATCHBACK"),F356="GERMANY")),INDEX('Bieu phi VCX'!$AC$8:$AC$33,MATCH(C356,'Bieu phi VCX'!$A$8:$A$33,0),0),INDEX('Bieu phi VCX'!$AD$8:$AD$33,MATCH(C356,'Bieu phi VCX'!$A$8:$A$33,0),0))),"NA"),0)</f>
        <v>0</v>
      </c>
      <c r="AN356" s="28" t="n">
        <f aca="false">IF(X356="Y",$AN$2,0)</f>
        <v>0</v>
      </c>
      <c r="AO356" s="29" t="n">
        <f aca="false">IF(W356="Y",IF(N356-M356&gt;$AO$2,1.5%*15/365,1.5%*(N356-M356)/365),0)</f>
        <v>0</v>
      </c>
      <c r="AP356" s="30" t="n">
        <f aca="false">IF(N356&lt;=Z356,VLOOKUP(DATEDIF(M356,N356,"m"),Parameters!$L$2:$M$6,2,1),(DATEDIF(M356,N356,"m")+1)/12)</f>
        <v>1</v>
      </c>
      <c r="AQ356" s="31" t="n">
        <f aca="false">(AK356*(SUM(AE356,AF356,AG356,AI356,AJ356,AL356,AM356,AN356)*H356+AH356)+AO356*H356)*AP356</f>
        <v>7800000</v>
      </c>
    </row>
    <row r="357" customFormat="false" ht="15" hidden="false" customHeight="false" outlineLevel="0" collapsed="false">
      <c r="A357" s="20"/>
      <c r="B357" s="20" t="s">
        <v>110</v>
      </c>
      <c r="C357" s="21" t="s">
        <v>133</v>
      </c>
      <c r="D357" s="21" t="s">
        <v>95</v>
      </c>
      <c r="E357" s="21" t="s">
        <v>134</v>
      </c>
      <c r="F357" s="21" t="s">
        <v>97</v>
      </c>
      <c r="G357" s="22" t="n">
        <v>400000000</v>
      </c>
      <c r="H357" s="22" t="n">
        <v>400000000</v>
      </c>
      <c r="I357" s="22" t="n">
        <v>0</v>
      </c>
      <c r="J357" s="0" t="n">
        <v>2020</v>
      </c>
      <c r="K357" s="23" t="n">
        <v>43831</v>
      </c>
      <c r="L357" s="23" t="n">
        <v>43831</v>
      </c>
      <c r="M357" s="23" t="n">
        <v>43831</v>
      </c>
      <c r="N357" s="23" t="n">
        <v>44196</v>
      </c>
      <c r="O357" s="24" t="s">
        <v>98</v>
      </c>
      <c r="P357" s="24" t="s">
        <v>98</v>
      </c>
      <c r="Q357" s="22" t="s">
        <v>99</v>
      </c>
      <c r="R357" s="24" t="s">
        <v>106</v>
      </c>
      <c r="S357" s="24" t="s">
        <v>98</v>
      </c>
      <c r="T357" s="24" t="s">
        <v>98</v>
      </c>
      <c r="U357" s="24" t="s">
        <v>98</v>
      </c>
      <c r="V357" s="24" t="s">
        <v>98</v>
      </c>
      <c r="W357" s="24" t="s">
        <v>98</v>
      </c>
      <c r="X357" s="24" t="s">
        <v>98</v>
      </c>
      <c r="Y357" s="22" t="n">
        <v>500000</v>
      </c>
      <c r="Z357" s="23" t="n">
        <f aca="false">DATE(YEAR(M357)+1,MONTH(M357),DAY(M357))</f>
        <v>44197</v>
      </c>
      <c r="AA357" s="25" t="n">
        <f aca="false">IF(N357&lt;=Z357, VLOOKUP(DATEDIF(M357,N357,"m"),Parameters!$L$2:$M$6,2,1), 0)</f>
        <v>1</v>
      </c>
      <c r="AB357" s="0" t="n">
        <f aca="false">IF(D357="Trong nước", DATEDIF(DATE(YEAR(K357),MONTH(K357),1),DATE(YEAR(L357),MONTH(L357),1),"m"), DATEDIF(DATE(J357,1,1),DATE(YEAR(L357),MONTH(L357),1),"m"))</f>
        <v>0</v>
      </c>
      <c r="AC357" s="0" t="str">
        <f aca="false">VLOOKUP(AB357,Parameters!$A$2:$B$6,2,1)</f>
        <v>&lt;6</v>
      </c>
      <c r="AD357" s="26" t="n">
        <v>1</v>
      </c>
      <c r="AE357" s="27" t="n">
        <f aca="false">IF(G357&lt;=$AE$2,INDEX('Bieu phi VCX'!$D$8:$H$33,MATCH(C357,'Bieu phi VCX'!$A$8:$A$33,0),MATCH(AC357,'Bieu phi VCX'!$D$7:$H$7,)),INDEX('Bieu phi VCX'!$I$8:$M$33,MATCH(C357,'Bieu phi VCX'!$A$8:$A$33,0),MATCH(AC357,'Bieu phi VCX'!$I$7:$M$7,)))</f>
        <v>0.016</v>
      </c>
      <c r="AF357" s="27" t="n">
        <f aca="false">IF(O357="Y",$AF$2,0)</f>
        <v>0</v>
      </c>
      <c r="AG357" s="27" t="n">
        <f aca="false">IF(P357="Y", INDEX('Bieu phi VCX'!$P$8:$T$31,MATCH(C357,'Bieu phi VCX'!$A$8:$A$33,0),MATCH(AC357,'Bieu phi VCX'!$P$7:$T$7,0)), 0)</f>
        <v>0</v>
      </c>
      <c r="AH357" s="22" t="n">
        <f aca="false">VLOOKUP(Q357,Parameters!$F$2:$G$5,2,0)</f>
        <v>0</v>
      </c>
      <c r="AI357" s="27" t="n">
        <f aca="false">IF(R357="Y", INDEX('Bieu phi VCX'!$V$8:$Z$31,MATCH(C357,'Bieu phi VCX'!$A$8:$A$33,0),MATCH(AC357,'Bieu phi VCX'!$V$7:$Z$7,0)),0)</f>
        <v>0.0015</v>
      </c>
      <c r="AJ357" s="27" t="n">
        <f aca="false">IF(S357="Y",INDEX('Bieu phi VCX'!$AG$8:$AI$31,MATCH(C357,'Bieu phi VCX'!$A$8:$A$33,0),MATCH(VLOOKUP(I357,Parameters!$I$2:$J$4,2),'Bieu phi VCX'!$AG$7:$AI$7,0))-AE357, 0)</f>
        <v>0</v>
      </c>
      <c r="AK357" s="0" t="n">
        <f aca="false">IF(T357="Y",$AK$2,1)</f>
        <v>1</v>
      </c>
      <c r="AL357" s="27" t="n">
        <f aca="false">IF(U357="Y", INDEX('Bieu phi VCX'!$AB$8:$AB$33,MATCH(C357,'Bieu phi VCX'!$A$8:$A$33,0),0),0)</f>
        <v>0</v>
      </c>
      <c r="AM357" s="27" t="n">
        <f aca="false">IF(V357="Y",IF(AB357&lt;120,IF(OR(C357='Bieu phi VCX'!$A$24,C357='Bieu phi VCX'!$A$25,C357='Bieu phi VCX'!$A$27),0.2%,IF(OR(AND(OR(E357="SEDAN",E357="HATCHBACK"),G357&gt;$AM$2),AND(OR(E357="SEDAN",E357="HATCHBACK"),F357="GERMANY")),INDEX('Bieu phi VCX'!$AC$8:$AC$33,MATCH(C357,'Bieu phi VCX'!$A$8:$A$33,0),0),INDEX('Bieu phi VCX'!$AD$8:$AD$33,MATCH(C357,'Bieu phi VCX'!$A$8:$A$33,0),0))),"NA"),0)</f>
        <v>0</v>
      </c>
      <c r="AN357" s="28" t="n">
        <f aca="false">IF(X357="Y",$AN$2,0)</f>
        <v>0</v>
      </c>
      <c r="AO357" s="29" t="n">
        <f aca="false">IF(W357="Y",IF(N357-M357&gt;$AO$2,1.5%*15/365,1.5%*(N357-M357)/365),0)</f>
        <v>0</v>
      </c>
      <c r="AP357" s="30" t="n">
        <f aca="false">IF(N357&lt;=Z357,VLOOKUP(DATEDIF(M357,N357,"m"),Parameters!$L$2:$M$6,2,1),(DATEDIF(M357,N357,"m")+1)/12)</f>
        <v>1</v>
      </c>
      <c r="AQ357" s="31" t="n">
        <f aca="false">(AK357*(SUM(AE357,AF357,AG357,AI357,AJ357,AL357,AM357,AN357)*H357+AH357)+AO357*H357)*AP357</f>
        <v>7000000</v>
      </c>
    </row>
    <row r="358" customFormat="false" ht="15" hidden="false" customHeight="false" outlineLevel="0" collapsed="false">
      <c r="A358" s="20"/>
      <c r="B358" s="20" t="s">
        <v>111</v>
      </c>
      <c r="C358" s="21" t="s">
        <v>133</v>
      </c>
      <c r="D358" s="21" t="s">
        <v>95</v>
      </c>
      <c r="E358" s="21" t="s">
        <v>134</v>
      </c>
      <c r="F358" s="21" t="s">
        <v>97</v>
      </c>
      <c r="G358" s="22" t="n">
        <v>400000000</v>
      </c>
      <c r="H358" s="22" t="n">
        <v>400000000</v>
      </c>
      <c r="I358" s="22" t="n">
        <v>0</v>
      </c>
      <c r="J358" s="0" t="n">
        <v>2020</v>
      </c>
      <c r="K358" s="23" t="n">
        <v>43831</v>
      </c>
      <c r="L358" s="23" t="n">
        <v>43831</v>
      </c>
      <c r="M358" s="23" t="n">
        <v>43831</v>
      </c>
      <c r="N358" s="23" t="n">
        <v>44196</v>
      </c>
      <c r="O358" s="24" t="s">
        <v>98</v>
      </c>
      <c r="P358" s="24" t="s">
        <v>98</v>
      </c>
      <c r="Q358" s="22" t="s">
        <v>99</v>
      </c>
      <c r="R358" s="24" t="s">
        <v>98</v>
      </c>
      <c r="S358" s="24" t="s">
        <v>106</v>
      </c>
      <c r="T358" s="24" t="s">
        <v>98</v>
      </c>
      <c r="U358" s="24" t="s">
        <v>98</v>
      </c>
      <c r="V358" s="24" t="s">
        <v>98</v>
      </c>
      <c r="W358" s="24" t="s">
        <v>98</v>
      </c>
      <c r="X358" s="24" t="s">
        <v>98</v>
      </c>
      <c r="Y358" s="22" t="n">
        <v>500000</v>
      </c>
      <c r="Z358" s="23" t="n">
        <f aca="false">DATE(YEAR(M358)+1,MONTH(M358),DAY(M358))</f>
        <v>44197</v>
      </c>
      <c r="AA358" s="25" t="n">
        <f aca="false">IF(N358&lt;=Z358, VLOOKUP(DATEDIF(M358,N358,"m"),Parameters!$L$2:$M$6,2,1), 0)</f>
        <v>1</v>
      </c>
      <c r="AB358" s="0" t="n">
        <f aca="false">IF(D358="Trong nước", DATEDIF(DATE(YEAR(K358),MONTH(K358),1),DATE(YEAR(L358),MONTH(L358),1),"m"), DATEDIF(DATE(J358,1,1),DATE(YEAR(L358),MONTH(L358),1),"m"))</f>
        <v>0</v>
      </c>
      <c r="AC358" s="0" t="str">
        <f aca="false">VLOOKUP(AB358,Parameters!$A$2:$B$6,2,1)</f>
        <v>&lt;6</v>
      </c>
      <c r="AD358" s="26" t="n">
        <v>1</v>
      </c>
      <c r="AE358" s="27" t="n">
        <f aca="false">IF(G358&lt;=$AE$2,INDEX('Bieu phi VCX'!$D$8:$H$33,MATCH(C358,'Bieu phi VCX'!$A$8:$A$33,0),MATCH(AC358,'Bieu phi VCX'!$D$7:$H$7,)),INDEX('Bieu phi VCX'!$I$8:$M$33,MATCH(C358,'Bieu phi VCX'!$A$8:$A$33,0),MATCH(AC358,'Bieu phi VCX'!$I$7:$M$7,)))</f>
        <v>0.016</v>
      </c>
      <c r="AF358" s="27" t="n">
        <f aca="false">IF(O358="Y",$AF$2,0)</f>
        <v>0</v>
      </c>
      <c r="AG358" s="27" t="n">
        <f aca="false">IF(P358="Y", INDEX('Bieu phi VCX'!$P$8:$T$31,MATCH(C358,'Bieu phi VCX'!$A$8:$A$33,0),MATCH(AC358,'Bieu phi VCX'!$P$7:$T$7,0)), 0)</f>
        <v>0</v>
      </c>
      <c r="AH358" s="22" t="n">
        <f aca="false">VLOOKUP(Q358,Parameters!$F$2:$G$5,2,0)</f>
        <v>0</v>
      </c>
      <c r="AI358" s="27" t="n">
        <f aca="false">IF(R358="Y", INDEX('Bieu phi VCX'!$V$8:$Z$31,MATCH(C358,'Bieu phi VCX'!$A$8:$A$33,0),MATCH(AC358,'Bieu phi VCX'!$V$7:$Z$7,0)),0)</f>
        <v>0</v>
      </c>
      <c r="AJ358" s="27" t="n">
        <f aca="false">IF(S358="Y",INDEX('Bieu phi VCX'!$AG$8:$AI$31,MATCH(C358,'Bieu phi VCX'!$A$8:$A$33,0),MATCH(VLOOKUP(I358,Parameters!$I$2:$J$4,2),'Bieu phi VCX'!$AG$7:$AI$7,0))-AE358, 0)</f>
        <v>0.024</v>
      </c>
      <c r="AK358" s="0" t="n">
        <f aca="false">IF(T358="Y",$AK$2,1)</f>
        <v>1</v>
      </c>
      <c r="AL358" s="27" t="n">
        <f aca="false">IF(U358="Y", INDEX('Bieu phi VCX'!$AB$8:$AB$33,MATCH(C358,'Bieu phi VCX'!$A$8:$A$33,0),0),0)</f>
        <v>0</v>
      </c>
      <c r="AM358" s="27" t="n">
        <f aca="false">IF(V358="Y",IF(AB358&lt;120,IF(OR(C358='Bieu phi VCX'!$A$24,C358='Bieu phi VCX'!$A$25,C358='Bieu phi VCX'!$A$27),0.2%,IF(OR(AND(OR(E358="SEDAN",E358="HATCHBACK"),G358&gt;$AM$2),AND(OR(E358="SEDAN",E358="HATCHBACK"),F358="GERMANY")),INDEX('Bieu phi VCX'!$AC$8:$AC$33,MATCH(C358,'Bieu phi VCX'!$A$8:$A$33,0),0),INDEX('Bieu phi VCX'!$AD$8:$AD$33,MATCH(C358,'Bieu phi VCX'!$A$8:$A$33,0),0))),"NA"),0)</f>
        <v>0</v>
      </c>
      <c r="AN358" s="28" t="n">
        <f aca="false">IF(X358="Y",$AN$2,0)</f>
        <v>0</v>
      </c>
      <c r="AO358" s="29" t="n">
        <f aca="false">IF(W358="Y",IF(N358-M358&gt;$AO$2,1.5%*15/365,1.5%*(N358-M358)/365),0)</f>
        <v>0</v>
      </c>
      <c r="AP358" s="30" t="n">
        <f aca="false">IF(N358&lt;=Z358,VLOOKUP(DATEDIF(M358,N358,"m"),Parameters!$L$2:$M$6,2,1),(DATEDIF(M358,N358,"m")+1)/12)</f>
        <v>1</v>
      </c>
      <c r="AQ358" s="31" t="n">
        <f aca="false">(AK358*(SUM(AE358,AF358,AG358,AI358,AJ358,AL358,AM358,AN358)*H358+AH358)+AO358*H358)*AP358</f>
        <v>16000000</v>
      </c>
    </row>
    <row r="359" customFormat="false" ht="15" hidden="false" customHeight="false" outlineLevel="0" collapsed="false">
      <c r="A359" s="20"/>
      <c r="B359" s="20" t="s">
        <v>112</v>
      </c>
      <c r="C359" s="21" t="s">
        <v>133</v>
      </c>
      <c r="D359" s="21" t="s">
        <v>95</v>
      </c>
      <c r="E359" s="21" t="s">
        <v>134</v>
      </c>
      <c r="F359" s="21" t="s">
        <v>97</v>
      </c>
      <c r="G359" s="22" t="n">
        <v>400000000</v>
      </c>
      <c r="H359" s="22" t="n">
        <v>400000000</v>
      </c>
      <c r="I359" s="22" t="n">
        <v>0</v>
      </c>
      <c r="J359" s="0" t="n">
        <v>2020</v>
      </c>
      <c r="K359" s="23" t="n">
        <v>43831</v>
      </c>
      <c r="L359" s="23" t="n">
        <v>43831</v>
      </c>
      <c r="M359" s="23" t="n">
        <v>43831</v>
      </c>
      <c r="N359" s="23" t="n">
        <v>44196</v>
      </c>
      <c r="O359" s="24" t="s">
        <v>98</v>
      </c>
      <c r="P359" s="24" t="s">
        <v>98</v>
      </c>
      <c r="Q359" s="22" t="s">
        <v>99</v>
      </c>
      <c r="R359" s="24" t="s">
        <v>98</v>
      </c>
      <c r="S359" s="24" t="s">
        <v>98</v>
      </c>
      <c r="T359" s="24" t="s">
        <v>106</v>
      </c>
      <c r="U359" s="24" t="s">
        <v>98</v>
      </c>
      <c r="V359" s="24" t="s">
        <v>98</v>
      </c>
      <c r="W359" s="24" t="s">
        <v>98</v>
      </c>
      <c r="X359" s="24" t="s">
        <v>98</v>
      </c>
      <c r="Y359" s="22" t="n">
        <v>500000</v>
      </c>
      <c r="Z359" s="23" t="n">
        <f aca="false">DATE(YEAR(M359)+1,MONTH(M359),DAY(M359))</f>
        <v>44197</v>
      </c>
      <c r="AA359" s="25" t="n">
        <f aca="false">IF(N359&lt;=Z359, VLOOKUP(DATEDIF(M359,N359,"m"),Parameters!$L$2:$M$6,2,1), 0)</f>
        <v>1</v>
      </c>
      <c r="AB359" s="0" t="n">
        <f aca="false">IF(D359="Trong nước", DATEDIF(DATE(YEAR(K359),MONTH(K359),1),DATE(YEAR(L359),MONTH(L359),1),"m"), DATEDIF(DATE(J359,1,1),DATE(YEAR(L359),MONTH(L359),1),"m"))</f>
        <v>0</v>
      </c>
      <c r="AC359" s="0" t="str">
        <f aca="false">VLOOKUP(AB359,Parameters!$A$2:$B$6,2,1)</f>
        <v>&lt;6</v>
      </c>
      <c r="AD359" s="26" t="n">
        <v>1</v>
      </c>
      <c r="AE359" s="27" t="n">
        <f aca="false">IF(G359&lt;=$AE$2,INDEX('Bieu phi VCX'!$D$8:$H$33,MATCH(C359,'Bieu phi VCX'!$A$8:$A$33,0),MATCH(AC359,'Bieu phi VCX'!$D$7:$H$7,)),INDEX('Bieu phi VCX'!$I$8:$M$33,MATCH(C359,'Bieu phi VCX'!$A$8:$A$33,0),MATCH(AC359,'Bieu phi VCX'!$I$7:$M$7,)))</f>
        <v>0.016</v>
      </c>
      <c r="AF359" s="27" t="n">
        <f aca="false">IF(O359="Y",$AF$2,0)</f>
        <v>0</v>
      </c>
      <c r="AG359" s="27" t="n">
        <f aca="false">IF(P359="Y", INDEX('Bieu phi VCX'!$P$8:$T$31,MATCH(C359,'Bieu phi VCX'!$A$8:$A$33,0),MATCH(AC359,'Bieu phi VCX'!$P$7:$T$7,0)), 0)</f>
        <v>0</v>
      </c>
      <c r="AH359" s="22" t="n">
        <f aca="false">VLOOKUP(Q359,Parameters!$F$2:$G$5,2,0)</f>
        <v>0</v>
      </c>
      <c r="AI359" s="27" t="n">
        <f aca="false">IF(R359="Y", INDEX('Bieu phi VCX'!$V$8:$Z$31,MATCH(C359,'Bieu phi VCX'!$A$8:$A$33,0),MATCH(AC359,'Bieu phi VCX'!$V$7:$Z$7,0)),0)</f>
        <v>0</v>
      </c>
      <c r="AJ359" s="27" t="n">
        <f aca="false">IF(S359="Y",INDEX('Bieu phi VCX'!$AG$8:$AI$31,MATCH(C359,'Bieu phi VCX'!$A$8:$A$33,0),MATCH(VLOOKUP(I359,Parameters!$I$2:$J$4,2),'Bieu phi VCX'!$AG$7:$AI$7,0))-AE359, 0)</f>
        <v>0</v>
      </c>
      <c r="AK359" s="0" t="n">
        <f aca="false">IF(T359="Y",$AK$2,1)</f>
        <v>1.5</v>
      </c>
      <c r="AL359" s="27" t="n">
        <f aca="false">IF(U359="Y", INDEX('Bieu phi VCX'!$AB$8:$AB$33,MATCH(C359,'Bieu phi VCX'!$A$8:$A$33,0),0),0)</f>
        <v>0</v>
      </c>
      <c r="AM359" s="27" t="n">
        <f aca="false">IF(V359="Y",IF(AB359&lt;120,IF(OR(C359='Bieu phi VCX'!$A$24,C359='Bieu phi VCX'!$A$25,C359='Bieu phi VCX'!$A$27),0.2%,IF(OR(AND(OR(E359="SEDAN",E359="HATCHBACK"),G359&gt;$AM$2),AND(OR(E359="SEDAN",E359="HATCHBACK"),F359="GERMANY")),INDEX('Bieu phi VCX'!$AC$8:$AC$33,MATCH(C359,'Bieu phi VCX'!$A$8:$A$33,0),0),INDEX('Bieu phi VCX'!$AD$8:$AD$33,MATCH(C359,'Bieu phi VCX'!$A$8:$A$33,0),0))),"NA"),0)</f>
        <v>0</v>
      </c>
      <c r="AN359" s="28" t="n">
        <f aca="false">IF(X359="Y",$AN$2,0)</f>
        <v>0</v>
      </c>
      <c r="AO359" s="29" t="n">
        <f aca="false">IF(W359="Y",IF(N359-M359&gt;$AO$2,1.5%*15/365,1.5%*(N359-M359)/365),0)</f>
        <v>0</v>
      </c>
      <c r="AP359" s="30" t="n">
        <f aca="false">IF(N359&lt;=Z359,VLOOKUP(DATEDIF(M359,N359,"m"),Parameters!$L$2:$M$6,2,1),(DATEDIF(M359,N359,"m")+1)/12)</f>
        <v>1</v>
      </c>
      <c r="AQ359" s="31" t="n">
        <f aca="false">(AK359*(SUM(AE359,AF359,AG359,AI359,AJ359,AL359,AM359,AN359)*H359+AH359)+AO359*H359)*AP359</f>
        <v>9600000</v>
      </c>
    </row>
    <row r="360" customFormat="false" ht="15" hidden="false" customHeight="false" outlineLevel="0" collapsed="false">
      <c r="A360" s="20"/>
      <c r="B360" s="20" t="s">
        <v>113</v>
      </c>
      <c r="C360" s="21" t="s">
        <v>133</v>
      </c>
      <c r="D360" s="21" t="s">
        <v>95</v>
      </c>
      <c r="E360" s="21" t="s">
        <v>134</v>
      </c>
      <c r="F360" s="21" t="s">
        <v>97</v>
      </c>
      <c r="G360" s="22" t="n">
        <v>400000000</v>
      </c>
      <c r="H360" s="22" t="n">
        <v>400000000</v>
      </c>
      <c r="I360" s="22" t="n">
        <v>0</v>
      </c>
      <c r="J360" s="0" t="n">
        <v>2020</v>
      </c>
      <c r="K360" s="23" t="n">
        <v>43831</v>
      </c>
      <c r="L360" s="23" t="n">
        <v>43831</v>
      </c>
      <c r="M360" s="23" t="n">
        <v>43831</v>
      </c>
      <c r="N360" s="23" t="n">
        <v>44196</v>
      </c>
      <c r="O360" s="24" t="s">
        <v>98</v>
      </c>
      <c r="P360" s="24" t="s">
        <v>98</v>
      </c>
      <c r="Q360" s="22" t="s">
        <v>99</v>
      </c>
      <c r="R360" s="24" t="s">
        <v>98</v>
      </c>
      <c r="S360" s="24" t="s">
        <v>98</v>
      </c>
      <c r="T360" s="24" t="s">
        <v>98</v>
      </c>
      <c r="U360" s="24" t="s">
        <v>106</v>
      </c>
      <c r="V360" s="24" t="s">
        <v>98</v>
      </c>
      <c r="W360" s="24" t="s">
        <v>98</v>
      </c>
      <c r="X360" s="24" t="s">
        <v>98</v>
      </c>
      <c r="Y360" s="22" t="n">
        <v>500000</v>
      </c>
      <c r="Z360" s="23" t="n">
        <f aca="false">DATE(YEAR(M360)+1,MONTH(M360),DAY(M360))</f>
        <v>44197</v>
      </c>
      <c r="AA360" s="25" t="n">
        <f aca="false">IF(N360&lt;=Z360, VLOOKUP(DATEDIF(M360,N360,"m"),Parameters!$L$2:$M$6,2,1), 0)</f>
        <v>1</v>
      </c>
      <c r="AB360" s="0" t="n">
        <f aca="false">IF(D360="Trong nước", DATEDIF(DATE(YEAR(K360),MONTH(K360),1),DATE(YEAR(L360),MONTH(L360),1),"m"), DATEDIF(DATE(J360,1,1),DATE(YEAR(L360),MONTH(L360),1),"m"))</f>
        <v>0</v>
      </c>
      <c r="AC360" s="0" t="str">
        <f aca="false">VLOOKUP(AB360,Parameters!$A$2:$B$6,2,1)</f>
        <v>&lt;6</v>
      </c>
      <c r="AD360" s="26" t="n">
        <v>1</v>
      </c>
      <c r="AE360" s="27" t="n">
        <f aca="false">IF(G360&lt;=$AE$2,INDEX('Bieu phi VCX'!$D$8:$H$33,MATCH(C360,'Bieu phi VCX'!$A$8:$A$33,0),MATCH(AC360,'Bieu phi VCX'!$D$7:$H$7,)),INDEX('Bieu phi VCX'!$I$8:$M$33,MATCH(C360,'Bieu phi VCX'!$A$8:$A$33,0),MATCH(AC360,'Bieu phi VCX'!$I$7:$M$7,)))</f>
        <v>0.016</v>
      </c>
      <c r="AF360" s="27" t="n">
        <f aca="false">IF(O360="Y",$AF$2,0)</f>
        <v>0</v>
      </c>
      <c r="AG360" s="27" t="n">
        <f aca="false">IF(P360="Y", INDEX('Bieu phi VCX'!$P$8:$T$31,MATCH(C360,'Bieu phi VCX'!$A$8:$A$33,0),MATCH(AC360,'Bieu phi VCX'!$P$7:$T$7,0)), 0)</f>
        <v>0</v>
      </c>
      <c r="AH360" s="22" t="n">
        <f aca="false">VLOOKUP(Q360,Parameters!$F$2:$G$5,2,0)</f>
        <v>0</v>
      </c>
      <c r="AI360" s="27" t="n">
        <f aca="false">IF(R360="Y", INDEX('Bieu phi VCX'!$V$8:$Z$31,MATCH(C360,'Bieu phi VCX'!$A$8:$A$33,0),MATCH(AC360,'Bieu phi VCX'!$V$7:$Z$7,0)),0)</f>
        <v>0</v>
      </c>
      <c r="AJ360" s="27" t="n">
        <f aca="false">IF(S360="Y",INDEX('Bieu phi VCX'!$AG$8:$AI$31,MATCH(C360,'Bieu phi VCX'!$A$8:$A$33,0),MATCH(VLOOKUP(I360,Parameters!$I$2:$J$4,2),'Bieu phi VCX'!$AG$7:$AI$7,0))-AE360, 0)</f>
        <v>0</v>
      </c>
      <c r="AK360" s="0" t="n">
        <f aca="false">IF(T360="Y",$AK$2,1)</f>
        <v>1</v>
      </c>
      <c r="AL360" s="27" t="n">
        <f aca="false">IF(U360="Y", INDEX('Bieu phi VCX'!$AB$8:$AB$33,MATCH(C360,'Bieu phi VCX'!$A$8:$A$33,0),0),0)</f>
        <v>0.0015</v>
      </c>
      <c r="AM360" s="27" t="n">
        <f aca="false">IF(V360="Y",IF(AB360&lt;120,IF(OR(C360='Bieu phi VCX'!$A$24,C360='Bieu phi VCX'!$A$25,C360='Bieu phi VCX'!$A$27),0.2%,IF(OR(AND(OR(E360="SEDAN",E360="HATCHBACK"),G360&gt;$AM$2),AND(OR(E360="SEDAN",E360="HATCHBACK"),F360="GERMANY")),INDEX('Bieu phi VCX'!$AC$8:$AC$33,MATCH(C360,'Bieu phi VCX'!$A$8:$A$33,0),0),INDEX('Bieu phi VCX'!$AD$8:$AD$33,MATCH(C360,'Bieu phi VCX'!$A$8:$A$33,0),0))),"NA"),0)</f>
        <v>0</v>
      </c>
      <c r="AN360" s="28" t="n">
        <f aca="false">IF(X360="Y",$AN$2,0)</f>
        <v>0</v>
      </c>
      <c r="AO360" s="29" t="n">
        <f aca="false">IF(W360="Y",IF(N360-M360&gt;$AO$2,1.5%*15/365,1.5%*(N360-M360)/365),0)</f>
        <v>0</v>
      </c>
      <c r="AP360" s="30" t="n">
        <f aca="false">IF(N360&lt;=Z360,VLOOKUP(DATEDIF(M360,N360,"m"),Parameters!$L$2:$M$6,2,1),(DATEDIF(M360,N360,"m")+1)/12)</f>
        <v>1</v>
      </c>
      <c r="AQ360" s="31" t="n">
        <f aca="false">(AK360*(SUM(AE360,AF360,AG360,AI360,AJ360,AL360,AM360,AN360)*H360+AH360)+AO360*H360)*AP360</f>
        <v>7000000</v>
      </c>
    </row>
    <row r="361" customFormat="false" ht="15" hidden="false" customHeight="false" outlineLevel="0" collapsed="false">
      <c r="A361" s="20"/>
      <c r="B361" s="20" t="s">
        <v>114</v>
      </c>
      <c r="C361" s="21" t="s">
        <v>133</v>
      </c>
      <c r="D361" s="21" t="s">
        <v>95</v>
      </c>
      <c r="E361" s="21" t="s">
        <v>134</v>
      </c>
      <c r="F361" s="21" t="s">
        <v>97</v>
      </c>
      <c r="G361" s="22" t="n">
        <v>400000000</v>
      </c>
      <c r="H361" s="22" t="n">
        <v>400000000</v>
      </c>
      <c r="I361" s="22" t="n">
        <v>0</v>
      </c>
      <c r="J361" s="0" t="n">
        <v>2020</v>
      </c>
      <c r="K361" s="23" t="n">
        <v>43831</v>
      </c>
      <c r="L361" s="23" t="n">
        <v>43831</v>
      </c>
      <c r="M361" s="23" t="n">
        <v>43831</v>
      </c>
      <c r="N361" s="23" t="n">
        <v>44196</v>
      </c>
      <c r="O361" s="24" t="s">
        <v>98</v>
      </c>
      <c r="P361" s="24" t="s">
        <v>98</v>
      </c>
      <c r="Q361" s="22" t="s">
        <v>99</v>
      </c>
      <c r="R361" s="24" t="s">
        <v>98</v>
      </c>
      <c r="S361" s="24" t="s">
        <v>98</v>
      </c>
      <c r="T361" s="24" t="s">
        <v>98</v>
      </c>
      <c r="U361" s="24" t="s">
        <v>98</v>
      </c>
      <c r="V361" s="24" t="s">
        <v>106</v>
      </c>
      <c r="W361" s="24" t="s">
        <v>98</v>
      </c>
      <c r="X361" s="24" t="s">
        <v>98</v>
      </c>
      <c r="Y361" s="22" t="n">
        <v>500000</v>
      </c>
      <c r="Z361" s="23" t="n">
        <f aca="false">DATE(YEAR(M361)+1,MONTH(M361),DAY(M361))</f>
        <v>44197</v>
      </c>
      <c r="AA361" s="25" t="n">
        <f aca="false">IF(N361&lt;=Z361, VLOOKUP(DATEDIF(M361,N361,"m"),Parameters!$L$2:$M$6,2,1), 0)</f>
        <v>1</v>
      </c>
      <c r="AB361" s="0" t="n">
        <f aca="false">IF(D361="Trong nước", DATEDIF(DATE(YEAR(K361),MONTH(K361),1),DATE(YEAR(L361),MONTH(L361),1),"m"), DATEDIF(DATE(J361,1,1),DATE(YEAR(L361),MONTH(L361),1),"m"))</f>
        <v>0</v>
      </c>
      <c r="AC361" s="0" t="str">
        <f aca="false">VLOOKUP(AB361,Parameters!$A$2:$B$6,2,1)</f>
        <v>&lt;6</v>
      </c>
      <c r="AD361" s="26" t="n">
        <v>1</v>
      </c>
      <c r="AE361" s="27" t="n">
        <f aca="false">IF(G361&lt;=$AE$2,INDEX('Bieu phi VCX'!$D$8:$H$33,MATCH(C361,'Bieu phi VCX'!$A$8:$A$33,0),MATCH(AC361,'Bieu phi VCX'!$D$7:$H$7,)),INDEX('Bieu phi VCX'!$I$8:$M$33,MATCH(C361,'Bieu phi VCX'!$A$8:$A$33,0),MATCH(AC361,'Bieu phi VCX'!$I$7:$M$7,)))</f>
        <v>0.016</v>
      </c>
      <c r="AF361" s="27" t="n">
        <f aca="false">IF(O361="Y",$AF$2,0)</f>
        <v>0</v>
      </c>
      <c r="AG361" s="27" t="n">
        <f aca="false">IF(P361="Y", INDEX('Bieu phi VCX'!$P$8:$T$31,MATCH(C361,'Bieu phi VCX'!$A$8:$A$33,0),MATCH(AC361,'Bieu phi VCX'!$P$7:$T$7,0)), 0)</f>
        <v>0</v>
      </c>
      <c r="AH361" s="22" t="n">
        <f aca="false">VLOOKUP(Q361,Parameters!$F$2:$G$5,2,0)</f>
        <v>0</v>
      </c>
      <c r="AI361" s="27" t="n">
        <f aca="false">IF(R361="Y", INDEX('Bieu phi VCX'!$V$8:$Z$31,MATCH(C361,'Bieu phi VCX'!$A$8:$A$33,0),MATCH(AC361,'Bieu phi VCX'!$V$7:$Z$7,0)),0)</f>
        <v>0</v>
      </c>
      <c r="AJ361" s="27" t="n">
        <f aca="false">IF(S361="Y",INDEX('Bieu phi VCX'!$AG$8:$AI$31,MATCH(C361,'Bieu phi VCX'!$A$8:$A$33,0),MATCH(VLOOKUP(I361,Parameters!$I$2:$J$4,2),'Bieu phi VCX'!$AG$7:$AI$7,0))-AE361, 0)</f>
        <v>0</v>
      </c>
      <c r="AK361" s="0" t="n">
        <f aca="false">IF(T361="Y",$AK$2,1)</f>
        <v>1</v>
      </c>
      <c r="AL361" s="27" t="n">
        <f aca="false">IF(U361="Y", INDEX('Bieu phi VCX'!$AB$8:$AB$33,MATCH(C361,'Bieu phi VCX'!$A$8:$A$33,0),0),0)</f>
        <v>0</v>
      </c>
      <c r="AM361" s="27" t="n">
        <f aca="false">IF(V361="Y",IF(AB361&lt;120,IF(OR(C361='Bieu phi VCX'!$A$24,C361='Bieu phi VCX'!$A$25,C361='Bieu phi VCX'!$A$27),0.2%,IF(OR(AND(OR(E361="SEDAN",E361="HATCHBACK"),G361&gt;$AM$2),AND(OR(E361="SEDAN",E361="HATCHBACK"),F361="GERMANY")),INDEX('Bieu phi VCX'!$AC$8:$AC$33,MATCH(C361,'Bieu phi VCX'!$A$8:$A$33,0),0),INDEX('Bieu phi VCX'!$AD$8:$AD$33,MATCH(C361,'Bieu phi VCX'!$A$8:$A$33,0),0))),"NA"),0)</f>
        <v>0.0005</v>
      </c>
      <c r="AN361" s="28" t="n">
        <f aca="false">IF(X361="Y",$AN$2,0)</f>
        <v>0</v>
      </c>
      <c r="AO361" s="29" t="n">
        <f aca="false">IF(W361="Y",IF(N361-M361&gt;$AO$2,1.5%*15/365,1.5%*(N361-M361)/365),0)</f>
        <v>0</v>
      </c>
      <c r="AP361" s="30" t="n">
        <f aca="false">IF(N361&lt;=Z361,VLOOKUP(DATEDIF(M361,N361,"m"),Parameters!$L$2:$M$6,2,1),(DATEDIF(M361,N361,"m")+1)/12)</f>
        <v>1</v>
      </c>
      <c r="AQ361" s="31" t="n">
        <f aca="false">(AK361*(SUM(AE361,AF361,AG361,AI361,AJ361,AL361,AM361,AN361)*H361+AH361)+AO361*H361)*AP361</f>
        <v>6600000</v>
      </c>
    </row>
    <row r="362" customFormat="false" ht="15" hidden="false" customHeight="false" outlineLevel="0" collapsed="false">
      <c r="A362" s="20"/>
      <c r="B362" s="20" t="s">
        <v>115</v>
      </c>
      <c r="C362" s="21" t="s">
        <v>133</v>
      </c>
      <c r="D362" s="21" t="s">
        <v>95</v>
      </c>
      <c r="E362" s="21" t="s">
        <v>134</v>
      </c>
      <c r="F362" s="21" t="s">
        <v>97</v>
      </c>
      <c r="G362" s="22" t="n">
        <v>400000000</v>
      </c>
      <c r="H362" s="22" t="n">
        <v>400000000</v>
      </c>
      <c r="I362" s="22" t="n">
        <v>0</v>
      </c>
      <c r="J362" s="0" t="n">
        <v>2020</v>
      </c>
      <c r="K362" s="23" t="n">
        <v>43831</v>
      </c>
      <c r="L362" s="23" t="n">
        <v>43831</v>
      </c>
      <c r="M362" s="23" t="n">
        <v>43831</v>
      </c>
      <c r="N362" s="23" t="n">
        <v>44196</v>
      </c>
      <c r="O362" s="24" t="s">
        <v>98</v>
      </c>
      <c r="P362" s="24" t="s">
        <v>98</v>
      </c>
      <c r="Q362" s="22" t="s">
        <v>99</v>
      </c>
      <c r="R362" s="24" t="s">
        <v>98</v>
      </c>
      <c r="S362" s="24" t="s">
        <v>98</v>
      </c>
      <c r="T362" s="24" t="s">
        <v>98</v>
      </c>
      <c r="U362" s="24" t="s">
        <v>98</v>
      </c>
      <c r="V362" s="24" t="s">
        <v>98</v>
      </c>
      <c r="W362" s="24" t="s">
        <v>106</v>
      </c>
      <c r="X362" s="24" t="s">
        <v>98</v>
      </c>
      <c r="Y362" s="22" t="n">
        <v>500000</v>
      </c>
      <c r="Z362" s="23" t="n">
        <f aca="false">DATE(YEAR(M362)+1,MONTH(M362),DAY(M362))</f>
        <v>44197</v>
      </c>
      <c r="AA362" s="25" t="n">
        <f aca="false">IF(N362&lt;=Z362, VLOOKUP(DATEDIF(M362,N362,"m"),Parameters!$L$2:$M$6,2,1), 0)</f>
        <v>1</v>
      </c>
      <c r="AB362" s="0" t="n">
        <f aca="false">IF(D362="Trong nước", DATEDIF(DATE(YEAR(K362),MONTH(K362),1),DATE(YEAR(L362),MONTH(L362),1),"m"), DATEDIF(DATE(J362,1,1),DATE(YEAR(L362),MONTH(L362),1),"m"))</f>
        <v>0</v>
      </c>
      <c r="AC362" s="0" t="str">
        <f aca="false">VLOOKUP(AB362,Parameters!$A$2:$B$6,2,1)</f>
        <v>&lt;6</v>
      </c>
      <c r="AD362" s="26" t="n">
        <v>1</v>
      </c>
      <c r="AE362" s="27" t="n">
        <f aca="false">IF(G362&lt;=$AE$2,INDEX('Bieu phi VCX'!$D$8:$H$33,MATCH(C362,'Bieu phi VCX'!$A$8:$A$33,0),MATCH(AC362,'Bieu phi VCX'!$D$7:$H$7,)),INDEX('Bieu phi VCX'!$I$8:$M$33,MATCH(C362,'Bieu phi VCX'!$A$8:$A$33,0),MATCH(AC362,'Bieu phi VCX'!$I$7:$M$7,)))</f>
        <v>0.016</v>
      </c>
      <c r="AF362" s="27" t="n">
        <f aca="false">IF(O362="Y",$AF$2,0)</f>
        <v>0</v>
      </c>
      <c r="AG362" s="27" t="n">
        <f aca="false">IF(P362="Y", INDEX('Bieu phi VCX'!$P$8:$T$31,MATCH(C362,'Bieu phi VCX'!$A$8:$A$33,0),MATCH(AC362,'Bieu phi VCX'!$P$7:$T$7,0)), 0)</f>
        <v>0</v>
      </c>
      <c r="AH362" s="22" t="n">
        <f aca="false">VLOOKUP(Q362,Parameters!$F$2:$G$5,2,0)</f>
        <v>0</v>
      </c>
      <c r="AI362" s="27" t="n">
        <f aca="false">IF(R362="Y", INDEX('Bieu phi VCX'!$V$8:$Z$31,MATCH(C362,'Bieu phi VCX'!$A$8:$A$33,0),MATCH(AC362,'Bieu phi VCX'!$V$7:$Z$7,0)),0)</f>
        <v>0</v>
      </c>
      <c r="AJ362" s="27" t="n">
        <f aca="false">IF(S362="Y",INDEX('Bieu phi VCX'!$AG$8:$AI$31,MATCH(C362,'Bieu phi VCX'!$A$8:$A$33,0),MATCH(VLOOKUP(I362,Parameters!$I$2:$J$4,2),'Bieu phi VCX'!$AG$7:$AI$7,0))-AE362, 0)</f>
        <v>0</v>
      </c>
      <c r="AK362" s="0" t="n">
        <f aca="false">IF(T362="Y",$AK$2,1)</f>
        <v>1</v>
      </c>
      <c r="AL362" s="27" t="n">
        <f aca="false">IF(U362="Y", INDEX('Bieu phi VCX'!$AB$8:$AB$33,MATCH(C362,'Bieu phi VCX'!$A$8:$A$33,0),0),0)</f>
        <v>0</v>
      </c>
      <c r="AM362" s="27" t="n">
        <f aca="false">IF(V362="Y",IF(AB362&lt;120,IF(OR(C362='Bieu phi VCX'!$A$24,C362='Bieu phi VCX'!$A$25,C362='Bieu phi VCX'!$A$27),0.2%,IF(OR(AND(OR(E362="SEDAN",E362="HATCHBACK"),G362&gt;$AM$2),AND(OR(E362="SEDAN",E362="HATCHBACK"),F362="GERMANY")),INDEX('Bieu phi VCX'!$AC$8:$AC$33,MATCH(C362,'Bieu phi VCX'!$A$8:$A$33,0),0),INDEX('Bieu phi VCX'!$AD$8:$AD$33,MATCH(C362,'Bieu phi VCX'!$A$8:$A$33,0),0))),"NA"),0)</f>
        <v>0</v>
      </c>
      <c r="AN362" s="28" t="n">
        <f aca="false">IF(X362="Y",$AN$2,0)</f>
        <v>0</v>
      </c>
      <c r="AO362" s="29" t="n">
        <f aca="false">IF(W362="Y",IF(N362-M362&gt;$AO$2,1.5%*15/365,1.5%*(N362-M362)/365),0)</f>
        <v>0.000616438356164384</v>
      </c>
      <c r="AP362" s="30" t="n">
        <f aca="false">IF(N362&lt;=Z362,VLOOKUP(DATEDIF(M362,N362,"m"),Parameters!$L$2:$M$6,2,1),(DATEDIF(M362,N362,"m")+1)/12)</f>
        <v>1</v>
      </c>
      <c r="AQ362" s="31" t="n">
        <f aca="false">(AK362*(SUM(AE362,AF362,AG362,AI362,AJ362,AL362,AM362,AN362)*H362+AH362)+AO362*H362)*AP362</f>
        <v>6646575.34246575</v>
      </c>
    </row>
    <row r="363" customFormat="false" ht="15" hidden="false" customHeight="false" outlineLevel="0" collapsed="false">
      <c r="A363" s="20"/>
      <c r="B363" s="20" t="s">
        <v>116</v>
      </c>
      <c r="C363" s="21" t="s">
        <v>133</v>
      </c>
      <c r="D363" s="21" t="s">
        <v>95</v>
      </c>
      <c r="E363" s="21" t="s">
        <v>134</v>
      </c>
      <c r="F363" s="21" t="s">
        <v>97</v>
      </c>
      <c r="G363" s="22" t="n">
        <v>400000000</v>
      </c>
      <c r="H363" s="22" t="n">
        <v>400000000</v>
      </c>
      <c r="I363" s="22" t="n">
        <v>0</v>
      </c>
      <c r="J363" s="0" t="n">
        <v>2020</v>
      </c>
      <c r="K363" s="23" t="n">
        <v>43831</v>
      </c>
      <c r="L363" s="23" t="n">
        <v>43831</v>
      </c>
      <c r="M363" s="23" t="n">
        <v>43831</v>
      </c>
      <c r="N363" s="23" t="n">
        <v>44196</v>
      </c>
      <c r="O363" s="24" t="s">
        <v>98</v>
      </c>
      <c r="P363" s="24" t="s">
        <v>98</v>
      </c>
      <c r="Q363" s="22" t="s">
        <v>99</v>
      </c>
      <c r="R363" s="24" t="s">
        <v>98</v>
      </c>
      <c r="S363" s="24" t="s">
        <v>98</v>
      </c>
      <c r="T363" s="24" t="s">
        <v>98</v>
      </c>
      <c r="U363" s="24" t="s">
        <v>98</v>
      </c>
      <c r="V363" s="24" t="s">
        <v>98</v>
      </c>
      <c r="W363" s="24" t="s">
        <v>98</v>
      </c>
      <c r="X363" s="24" t="s">
        <v>106</v>
      </c>
      <c r="Y363" s="22" t="n">
        <v>500000</v>
      </c>
      <c r="Z363" s="23" t="n">
        <f aca="false">DATE(YEAR(M363)+1,MONTH(M363),DAY(M363))</f>
        <v>44197</v>
      </c>
      <c r="AA363" s="25" t="n">
        <f aca="false">IF(N363&lt;=Z363, VLOOKUP(DATEDIF(M363,N363,"m"),Parameters!$L$2:$M$6,2,1), 0)</f>
        <v>1</v>
      </c>
      <c r="AB363" s="0" t="n">
        <f aca="false">IF(D363="Trong nước", DATEDIF(DATE(YEAR(K363),MONTH(K363),1),DATE(YEAR(L363),MONTH(L363),1),"m"), DATEDIF(DATE(J363,1,1),DATE(YEAR(L363),MONTH(L363),1),"m"))</f>
        <v>0</v>
      </c>
      <c r="AC363" s="0" t="str">
        <f aca="false">VLOOKUP(AB363,Parameters!$A$2:$B$6,2,1)</f>
        <v>&lt;6</v>
      </c>
      <c r="AD363" s="26" t="n">
        <v>1</v>
      </c>
      <c r="AE363" s="27" t="n">
        <f aca="false">IF(G363&lt;=$AE$2,INDEX('Bieu phi VCX'!$D$8:$H$33,MATCH(C363,'Bieu phi VCX'!$A$8:$A$33,0),MATCH(AC363,'Bieu phi VCX'!$D$7:$H$7,)),INDEX('Bieu phi VCX'!$I$8:$M$33,MATCH(C363,'Bieu phi VCX'!$A$8:$A$33,0),MATCH(AC363,'Bieu phi VCX'!$I$7:$M$7,)))</f>
        <v>0.016</v>
      </c>
      <c r="AF363" s="27" t="n">
        <f aca="false">IF(O363="Y",$AF$2,0)</f>
        <v>0</v>
      </c>
      <c r="AG363" s="27" t="n">
        <f aca="false">IF(P363="Y", INDEX('Bieu phi VCX'!$P$8:$T$31,MATCH(C363,'Bieu phi VCX'!$A$8:$A$33,0),MATCH(AC363,'Bieu phi VCX'!$P$7:$T$7,0)), 0)</f>
        <v>0</v>
      </c>
      <c r="AH363" s="22" t="n">
        <f aca="false">VLOOKUP(Q363,Parameters!$F$2:$G$5,2,0)</f>
        <v>0</v>
      </c>
      <c r="AI363" s="27" t="n">
        <f aca="false">IF(R363="Y", INDEX('Bieu phi VCX'!$V$8:$Z$31,MATCH(C363,'Bieu phi VCX'!$A$8:$A$33,0),MATCH(AC363,'Bieu phi VCX'!$V$7:$Z$7,0)),0)</f>
        <v>0</v>
      </c>
      <c r="AJ363" s="27" t="n">
        <f aca="false">IF(S363="Y",INDEX('Bieu phi VCX'!$AG$8:$AI$31,MATCH(C363,'Bieu phi VCX'!$A$8:$A$33,0),MATCH(VLOOKUP(I363,Parameters!$I$2:$J$4,2),'Bieu phi VCX'!$AG$7:$AI$7,0))-AE363, 0)</f>
        <v>0</v>
      </c>
      <c r="AK363" s="0" t="n">
        <f aca="false">IF(T363="Y",$AK$2,1)</f>
        <v>1</v>
      </c>
      <c r="AL363" s="27" t="n">
        <f aca="false">IF(U363="Y", INDEX('Bieu phi VCX'!$AB$8:$AB$33,MATCH(C363,'Bieu phi VCX'!$A$8:$A$33,0),0),0)</f>
        <v>0</v>
      </c>
      <c r="AM363" s="27" t="n">
        <f aca="false">IF(V363="Y",IF(AB363&lt;120,IF(OR(C363='Bieu phi VCX'!$A$24,C363='Bieu phi VCX'!$A$25,C363='Bieu phi VCX'!$A$27),0.2%,IF(OR(AND(OR(E363="SEDAN",E363="HATCHBACK"),G363&gt;$AM$2),AND(OR(E363="SEDAN",E363="HATCHBACK"),F363="GERMANY")),INDEX('Bieu phi VCX'!$AC$8:$AC$33,MATCH(C363,'Bieu phi VCX'!$A$8:$A$33,0),0),INDEX('Bieu phi VCX'!$AD$8:$AD$33,MATCH(C363,'Bieu phi VCX'!$A$8:$A$33,0),0))),"NA"),0)</f>
        <v>0</v>
      </c>
      <c r="AN363" s="28" t="n">
        <f aca="false">IF(X363="Y",$AN$2,0)</f>
        <v>0.003</v>
      </c>
      <c r="AO363" s="29" t="n">
        <f aca="false">IF(W363="Y",IF(N363-M363&gt;$AO$2,1.5%*15/365,1.5%*(N363-M363)/365),0)</f>
        <v>0</v>
      </c>
      <c r="AP363" s="30" t="n">
        <f aca="false">IF(N363&lt;=Z363,VLOOKUP(DATEDIF(M363,N363,"m"),Parameters!$L$2:$M$6,2,1),(DATEDIF(M363,N363,"m")+1)/12)</f>
        <v>1</v>
      </c>
      <c r="AQ363" s="31" t="n">
        <f aca="false">(AK363*(SUM(AE363,AF363,AG363,AI363,AJ363,AL363,AM363,AN363)*H363+AH363)+AO363*H363)*AP363</f>
        <v>7600000</v>
      </c>
    </row>
    <row r="364" customFormat="false" ht="15" hidden="false" customHeight="false" outlineLevel="0" collapsed="false">
      <c r="A364" s="20" t="s">
        <v>92</v>
      </c>
      <c r="B364" s="20" t="s">
        <v>93</v>
      </c>
      <c r="C364" s="21" t="s">
        <v>135</v>
      </c>
      <c r="D364" s="21" t="s">
        <v>95</v>
      </c>
      <c r="E364" s="21" t="s">
        <v>134</v>
      </c>
      <c r="F364" s="21" t="s">
        <v>97</v>
      </c>
      <c r="G364" s="22" t="n">
        <v>390000000</v>
      </c>
      <c r="H364" s="22" t="n">
        <v>100000000</v>
      </c>
      <c r="I364" s="22" t="n">
        <v>0</v>
      </c>
      <c r="J364" s="0" t="n">
        <v>2020</v>
      </c>
      <c r="K364" s="23" t="n">
        <v>43831</v>
      </c>
      <c r="L364" s="23" t="n">
        <v>43831</v>
      </c>
      <c r="M364" s="23" t="n">
        <v>43831</v>
      </c>
      <c r="N364" s="23" t="n">
        <v>44196</v>
      </c>
      <c r="O364" s="24" t="s">
        <v>98</v>
      </c>
      <c r="P364" s="24" t="s">
        <v>98</v>
      </c>
      <c r="Q364" s="22" t="s">
        <v>99</v>
      </c>
      <c r="R364" s="24" t="s">
        <v>98</v>
      </c>
      <c r="S364" s="24" t="s">
        <v>98</v>
      </c>
      <c r="T364" s="24" t="s">
        <v>98</v>
      </c>
      <c r="U364" s="24" t="s">
        <v>98</v>
      </c>
      <c r="V364" s="24" t="s">
        <v>98</v>
      </c>
      <c r="W364" s="24" t="s">
        <v>98</v>
      </c>
      <c r="X364" s="24" t="s">
        <v>98</v>
      </c>
      <c r="Y364" s="22" t="n">
        <v>500000</v>
      </c>
      <c r="Z364" s="23" t="n">
        <f aca="false">DATE(YEAR(M364)+1,MONTH(M364),DAY(M364))</f>
        <v>44197</v>
      </c>
      <c r="AA364" s="25" t="n">
        <f aca="false">IF(N364&lt;=Z364, VLOOKUP(DATEDIF(M364,N364,"m"),Parameters!$L$2:$M$6,2,1), 0)</f>
        <v>1</v>
      </c>
      <c r="AB364" s="0" t="n">
        <f aca="false">IF(D364="Trong nước", DATEDIF(DATE(YEAR(K364),MONTH(K364),1),DATE(YEAR(L364),MONTH(L364),1),"m"), DATEDIF(DATE(J364,1,1),DATE(YEAR(L364),MONTH(L364),1),"m"))</f>
        <v>0</v>
      </c>
      <c r="AC364" s="0" t="str">
        <f aca="false">VLOOKUP(AB364,Parameters!$A$2:$B$6,2,1)</f>
        <v>&lt;6</v>
      </c>
      <c r="AD364" s="26" t="n">
        <v>1</v>
      </c>
      <c r="AE364" s="27" t="n">
        <f aca="false">IF(G364&lt;=$AE$2,INDEX('Bieu phi VCX'!$D$8:$H$33,MATCH(C364,'Bieu phi VCX'!$A$8:$A$33,0),MATCH(AC364,'Bieu phi VCX'!$D$7:$H$7,)),INDEX('Bieu phi VCX'!$I$8:$M$33,MATCH(C364,'Bieu phi VCX'!$A$8:$A$33,0),MATCH(AC364,'Bieu phi VCX'!$I$7:$M$7,)))</f>
        <v>0.017</v>
      </c>
      <c r="AF364" s="27" t="n">
        <f aca="false">IF(O364="Y",$AF$2,0)</f>
        <v>0</v>
      </c>
      <c r="AG364" s="27" t="n">
        <f aca="false">IF(P364="Y", INDEX('Bieu phi VCX'!$P$8:$T$31,MATCH(C364,'Bieu phi VCX'!$A$8:$A$33,0),MATCH(AC364,'Bieu phi VCX'!$P$7:$T$7,0)), 0)</f>
        <v>0</v>
      </c>
      <c r="AH364" s="22" t="n">
        <f aca="false">VLOOKUP(Q364,Parameters!$F$2:$G$5,2,0)</f>
        <v>0</v>
      </c>
      <c r="AI364" s="27" t="n">
        <f aca="false">IF(R364="Y", INDEX('Bieu phi VCX'!$V$8:$Z$31,MATCH(C364,'Bieu phi VCX'!$A$8:$A$33,0),MATCH(AC364,'Bieu phi VCX'!$V$7:$Z$7,0)),0)</f>
        <v>0</v>
      </c>
      <c r="AJ364" s="27" t="n">
        <f aca="false">IF(S364="Y",INDEX('Bieu phi VCX'!$AG$8:$AI$31,MATCH(C364,'Bieu phi VCX'!$A$8:$A$33,0),MATCH(VLOOKUP(I364,Parameters!$I$2:$J$4,2),'Bieu phi VCX'!$AG$7:$AI$7,0))-AE364, 0)</f>
        <v>0</v>
      </c>
      <c r="AK364" s="0" t="n">
        <f aca="false">IF(T364="Y",$AK$2,1)</f>
        <v>1</v>
      </c>
      <c r="AL364" s="27" t="n">
        <f aca="false">IF(U364="Y", INDEX('Bieu phi VCX'!$AB$8:$AB$33,MATCH(C364,'Bieu phi VCX'!$A$8:$A$33,0),0),0)</f>
        <v>0</v>
      </c>
      <c r="AM364" s="27" t="n">
        <f aca="false">IF(V364="Y",IF(AB364&lt;120,IF(OR(C364='Bieu phi VCX'!$A$24,C364='Bieu phi VCX'!$A$25,C364='Bieu phi VCX'!$A$27),0.2%,IF(OR(AND(OR(E364="SEDAN",E364="HATCHBACK"),G364&gt;$AM$2),AND(OR(E364="SEDAN",E364="HATCHBACK"),F364="GERMANY")),INDEX('Bieu phi VCX'!$AC$8:$AC$33,MATCH(C364,'Bieu phi VCX'!$A$8:$A$33,0),0),INDEX('Bieu phi VCX'!$AD$8:$AD$33,MATCH(C364,'Bieu phi VCX'!$A$8:$A$33,0),0))),"NA"),0)</f>
        <v>0</v>
      </c>
      <c r="AN364" s="28" t="n">
        <f aca="false">IF(X364="Y",$AN$2,0)</f>
        <v>0</v>
      </c>
      <c r="AO364" s="29" t="n">
        <f aca="false">IF(W364="Y",IF(N364-M364&gt;$AO$2,1.5%*15/365,1.5%*(N364-M364)/365),0)</f>
        <v>0</v>
      </c>
      <c r="AP364" s="30" t="n">
        <f aca="false">IF(N364&lt;=Z364,VLOOKUP(DATEDIF(M364,N364,"m"),Parameters!$L$2:$M$6,2,1),(DATEDIF(M364,N364,"m")+1)/12)</f>
        <v>1</v>
      </c>
      <c r="AQ364" s="31" t="n">
        <f aca="false">(AK364*(SUM(AE364,AF364,AG364,AI364,AJ364,AL364,AM364,AN364)*H364+AH364)+AO364*H364)*AP364</f>
        <v>1700000</v>
      </c>
    </row>
    <row r="365" customFormat="false" ht="15" hidden="false" customHeight="false" outlineLevel="0" collapsed="false">
      <c r="A365" s="20"/>
      <c r="B365" s="20" t="s">
        <v>100</v>
      </c>
      <c r="C365" s="21" t="s">
        <v>135</v>
      </c>
      <c r="D365" s="21" t="s">
        <v>95</v>
      </c>
      <c r="E365" s="21" t="s">
        <v>134</v>
      </c>
      <c r="F365" s="21" t="s">
        <v>97</v>
      </c>
      <c r="G365" s="22" t="n">
        <v>390000000</v>
      </c>
      <c r="H365" s="22" t="n">
        <v>100000000</v>
      </c>
      <c r="I365" s="22" t="n">
        <v>0</v>
      </c>
      <c r="J365" s="0" t="n">
        <v>2017</v>
      </c>
      <c r="K365" s="23" t="n">
        <v>42736</v>
      </c>
      <c r="L365" s="23" t="n">
        <v>43831</v>
      </c>
      <c r="M365" s="23" t="n">
        <v>43831</v>
      </c>
      <c r="N365" s="23" t="n">
        <v>44196</v>
      </c>
      <c r="O365" s="24" t="s">
        <v>98</v>
      </c>
      <c r="P365" s="24" t="s">
        <v>98</v>
      </c>
      <c r="Q365" s="22" t="s">
        <v>99</v>
      </c>
      <c r="R365" s="24" t="s">
        <v>98</v>
      </c>
      <c r="S365" s="24" t="s">
        <v>98</v>
      </c>
      <c r="T365" s="24" t="s">
        <v>98</v>
      </c>
      <c r="U365" s="24" t="s">
        <v>98</v>
      </c>
      <c r="V365" s="24" t="s">
        <v>98</v>
      </c>
      <c r="W365" s="24" t="s">
        <v>98</v>
      </c>
      <c r="X365" s="24" t="s">
        <v>98</v>
      </c>
      <c r="Y365" s="22" t="n">
        <v>500000</v>
      </c>
      <c r="Z365" s="23" t="n">
        <f aca="false">DATE(YEAR(M365)+1,MONTH(M365),DAY(M365))</f>
        <v>44197</v>
      </c>
      <c r="AA365" s="25" t="n">
        <f aca="false">IF(N365&lt;=Z365, VLOOKUP(DATEDIF(M365,N365,"m"),Parameters!$L$2:$M$6,2,1), 0)</f>
        <v>1</v>
      </c>
      <c r="AB365" s="0" t="n">
        <f aca="false">IF(D365="Trong nước", DATEDIF(DATE(YEAR(K365),MONTH(K365),1),DATE(YEAR(L365),MONTH(L365),1),"m"), DATEDIF(DATE(J365,1,1),DATE(YEAR(L365),MONTH(L365),1),"m"))</f>
        <v>36</v>
      </c>
      <c r="AC365" s="0" t="str">
        <f aca="false">VLOOKUP(AB365,Parameters!$A$2:$B$6,2,1)</f>
        <v>36-72</v>
      </c>
      <c r="AD365" s="26" t="n">
        <v>1</v>
      </c>
      <c r="AE365" s="27" t="n">
        <f aca="false">IF(G365&lt;=$AE$2,INDEX('Bieu phi VCX'!$D$8:$H$33,MATCH(C365,'Bieu phi VCX'!$A$8:$A$33,0),MATCH(AC365,'Bieu phi VCX'!$D$7:$H$7,)),INDEX('Bieu phi VCX'!$I$8:$M$33,MATCH(C365,'Bieu phi VCX'!$A$8:$A$33,0),MATCH(AC365,'Bieu phi VCX'!$I$7:$M$7,)))</f>
        <v>0.019</v>
      </c>
      <c r="AF365" s="27" t="n">
        <f aca="false">IF(O365="Y",$AF$2,0)</f>
        <v>0</v>
      </c>
      <c r="AG365" s="27" t="n">
        <f aca="false">IF(P365="Y", INDEX('Bieu phi VCX'!$P$8:$T$31,MATCH(C365,'Bieu phi VCX'!$A$8:$A$33,0),MATCH(AC365,'Bieu phi VCX'!$P$7:$T$7,0)), 0)</f>
        <v>0</v>
      </c>
      <c r="AH365" s="22" t="n">
        <f aca="false">VLOOKUP(Q365,Parameters!$F$2:$G$5,2,0)</f>
        <v>0</v>
      </c>
      <c r="AI365" s="27" t="n">
        <f aca="false">IF(R365="Y", INDEX('Bieu phi VCX'!$V$8:$Z$31,MATCH(C365,'Bieu phi VCX'!$A$8:$A$33,0),MATCH(AC365,'Bieu phi VCX'!$V$7:$Z$7,0)),0)</f>
        <v>0</v>
      </c>
      <c r="AJ365" s="27" t="n">
        <f aca="false">IF(S365="Y",INDEX('Bieu phi VCX'!$AG$8:$AI$31,MATCH(C365,'Bieu phi VCX'!$A$8:$A$33,0),MATCH(VLOOKUP(I365,Parameters!$I$2:$J$4,2),'Bieu phi VCX'!$AG$7:$AI$7,0))-AE365, 0)</f>
        <v>0</v>
      </c>
      <c r="AK365" s="0" t="n">
        <f aca="false">IF(T365="Y",$AK$2,1)</f>
        <v>1</v>
      </c>
      <c r="AL365" s="27" t="n">
        <f aca="false">IF(U365="Y", INDEX('Bieu phi VCX'!$AB$8:$AB$33,MATCH(C365,'Bieu phi VCX'!$A$8:$A$33,0),0),0)</f>
        <v>0</v>
      </c>
      <c r="AM365" s="27" t="n">
        <f aca="false">IF(V365="Y",IF(AB365&lt;120,IF(OR(C365='Bieu phi VCX'!$A$24,C365='Bieu phi VCX'!$A$25,C365='Bieu phi VCX'!$A$27),0.2%,IF(OR(AND(OR(E365="SEDAN",E365="HATCHBACK"),G365&gt;$AM$2),AND(OR(E365="SEDAN",E365="HATCHBACK"),F365="GERMANY")),INDEX('Bieu phi VCX'!$AC$8:$AC$33,MATCH(C365,'Bieu phi VCX'!$A$8:$A$33,0),0),INDEX('Bieu phi VCX'!$AD$8:$AD$33,MATCH(C365,'Bieu phi VCX'!$A$8:$A$33,0),0))),"NA"),0)</f>
        <v>0</v>
      </c>
      <c r="AN365" s="28" t="n">
        <f aca="false">IF(X365="Y",$AN$2,0)</f>
        <v>0</v>
      </c>
      <c r="AO365" s="29" t="n">
        <f aca="false">IF(W365="Y",IF(N365-M365&gt;$AO$2,1.5%*15/365,1.5%*(N365-M365)/365),0)</f>
        <v>0</v>
      </c>
      <c r="AP365" s="30" t="n">
        <f aca="false">IF(N365&lt;=Z365,VLOOKUP(DATEDIF(M365,N365,"m"),Parameters!$L$2:$M$6,2,1),(DATEDIF(M365,N365,"m")+1)/12)</f>
        <v>1</v>
      </c>
      <c r="AQ365" s="31" t="n">
        <f aca="false">(AK365*(SUM(AE365,AF365,AG365,AI365,AJ365,AL365,AM365,AN365)*H365+AH365)+AO365*H365)*AP365</f>
        <v>1900000</v>
      </c>
    </row>
    <row r="366" customFormat="false" ht="15" hidden="false" customHeight="false" outlineLevel="0" collapsed="false">
      <c r="A366" s="20"/>
      <c r="B366" s="20" t="s">
        <v>101</v>
      </c>
      <c r="C366" s="21" t="s">
        <v>135</v>
      </c>
      <c r="D366" s="21" t="s">
        <v>95</v>
      </c>
      <c r="E366" s="21" t="s">
        <v>134</v>
      </c>
      <c r="F366" s="21" t="s">
        <v>97</v>
      </c>
      <c r="G366" s="22" t="n">
        <v>390000000</v>
      </c>
      <c r="H366" s="22" t="n">
        <v>100000000</v>
      </c>
      <c r="I366" s="22" t="n">
        <v>0</v>
      </c>
      <c r="J366" s="0" t="n">
        <v>2014</v>
      </c>
      <c r="K366" s="23" t="n">
        <v>41640</v>
      </c>
      <c r="L366" s="23" t="n">
        <v>43831</v>
      </c>
      <c r="M366" s="23" t="n">
        <v>43831</v>
      </c>
      <c r="N366" s="23" t="n">
        <v>44196</v>
      </c>
      <c r="O366" s="24" t="s">
        <v>98</v>
      </c>
      <c r="P366" s="24" t="s">
        <v>98</v>
      </c>
      <c r="Q366" s="22" t="s">
        <v>99</v>
      </c>
      <c r="R366" s="24" t="s">
        <v>98</v>
      </c>
      <c r="S366" s="24" t="s">
        <v>98</v>
      </c>
      <c r="T366" s="24" t="s">
        <v>98</v>
      </c>
      <c r="U366" s="24" t="s">
        <v>98</v>
      </c>
      <c r="V366" s="24" t="s">
        <v>98</v>
      </c>
      <c r="W366" s="24" t="s">
        <v>98</v>
      </c>
      <c r="X366" s="24" t="s">
        <v>98</v>
      </c>
      <c r="Y366" s="22" t="n">
        <v>500000</v>
      </c>
      <c r="Z366" s="23" t="n">
        <f aca="false">DATE(YEAR(M366)+1,MONTH(M366),DAY(M366))</f>
        <v>44197</v>
      </c>
      <c r="AA366" s="25" t="n">
        <f aca="false">IF(N366&lt;=Z366, VLOOKUP(DATEDIF(M366,N366,"m"),Parameters!$L$2:$M$6,2,1), 0)</f>
        <v>1</v>
      </c>
      <c r="AB366" s="0" t="n">
        <f aca="false">IF(D366="Trong nước", DATEDIF(DATE(YEAR(K366),MONTH(K366),1),DATE(YEAR(L366),MONTH(L366),1),"m"), DATEDIF(DATE(J366,1,1),DATE(YEAR(L366),MONTH(L366),1),"m"))</f>
        <v>72</v>
      </c>
      <c r="AC366" s="0" t="str">
        <f aca="false">VLOOKUP(AB366,Parameters!$A$2:$B$6,2,1)</f>
        <v>72-120</v>
      </c>
      <c r="AD366" s="26" t="n">
        <v>1</v>
      </c>
      <c r="AE366" s="27" t="n">
        <f aca="false">IF(G366&lt;=$AE$2,INDEX('Bieu phi VCX'!$D$8:$H$33,MATCH(C366,'Bieu phi VCX'!$A$8:$A$33,0),MATCH(AC366,'Bieu phi VCX'!$D$7:$H$7,)),INDEX('Bieu phi VCX'!$I$8:$M$33,MATCH(C366,'Bieu phi VCX'!$A$8:$A$33,0),MATCH(AC366,'Bieu phi VCX'!$I$7:$M$7,)))</f>
        <v>0.041</v>
      </c>
      <c r="AF366" s="27" t="n">
        <f aca="false">IF(O366="Y",$AF$2,0)</f>
        <v>0</v>
      </c>
      <c r="AG366" s="27" t="n">
        <f aca="false">IF(P366="Y", INDEX('Bieu phi VCX'!$P$8:$T$31,MATCH(C366,'Bieu phi VCX'!$A$8:$A$33,0),MATCH(AC366,'Bieu phi VCX'!$P$7:$T$7,0)), 0)</f>
        <v>0</v>
      </c>
      <c r="AH366" s="22" t="n">
        <f aca="false">VLOOKUP(Q366,Parameters!$F$2:$G$5,2,0)</f>
        <v>0</v>
      </c>
      <c r="AI366" s="27" t="n">
        <f aca="false">IF(R366="Y", INDEX('Bieu phi VCX'!$V$8:$Z$31,MATCH(C366,'Bieu phi VCX'!$A$8:$A$33,0),MATCH(AC366,'Bieu phi VCX'!$V$7:$Z$7,0)),0)</f>
        <v>0</v>
      </c>
      <c r="AJ366" s="27" t="n">
        <f aca="false">IF(S366="Y",INDEX('Bieu phi VCX'!$AG$8:$AI$31,MATCH(C366,'Bieu phi VCX'!$A$8:$A$33,0),MATCH(VLOOKUP(I366,Parameters!$I$2:$J$4,2),'Bieu phi VCX'!$AG$7:$AI$7,0))-AE366, 0)</f>
        <v>0</v>
      </c>
      <c r="AK366" s="0" t="n">
        <f aca="false">IF(T366="Y",$AK$2,1)</f>
        <v>1</v>
      </c>
      <c r="AL366" s="27" t="n">
        <f aca="false">IF(U366="Y", INDEX('Bieu phi VCX'!$AB$8:$AB$33,MATCH(C366,'Bieu phi VCX'!$A$8:$A$33,0),0),0)</f>
        <v>0</v>
      </c>
      <c r="AM366" s="27" t="n">
        <f aca="false">IF(V366="Y",IF(AB366&lt;120,IF(OR(C366='Bieu phi VCX'!$A$24,C366='Bieu phi VCX'!$A$25,C366='Bieu phi VCX'!$A$27),0.2%,IF(OR(AND(OR(E366="SEDAN",E366="HATCHBACK"),G366&gt;$AM$2),AND(OR(E366="SEDAN",E366="HATCHBACK"),F366="GERMANY")),INDEX('Bieu phi VCX'!$AC$8:$AC$33,MATCH(C366,'Bieu phi VCX'!$A$8:$A$33,0),0),INDEX('Bieu phi VCX'!$AD$8:$AD$33,MATCH(C366,'Bieu phi VCX'!$A$8:$A$33,0),0))),"NA"),0)</f>
        <v>0</v>
      </c>
      <c r="AN366" s="28" t="n">
        <f aca="false">IF(X366="Y",$AN$2,0)</f>
        <v>0</v>
      </c>
      <c r="AO366" s="29" t="n">
        <f aca="false">IF(W366="Y",IF(N366-M366&gt;$AO$2,1.5%*15/365,1.5%*(N366-M366)/365),0)</f>
        <v>0</v>
      </c>
      <c r="AP366" s="30" t="n">
        <f aca="false">IF(N366&lt;=Z366,VLOOKUP(DATEDIF(M366,N366,"m"),Parameters!$L$2:$M$6,2,1),(DATEDIF(M366,N366,"m")+1)/12)</f>
        <v>1</v>
      </c>
      <c r="AQ366" s="31" t="n">
        <f aca="false">(AK366*(SUM(AE366,AF366,AG366,AI366,AJ366,AL366,AM366,AN366)*H366+AH366)+AO366*H366)*AP366</f>
        <v>4100000</v>
      </c>
    </row>
    <row r="367" customFormat="false" ht="15" hidden="false" customHeight="false" outlineLevel="0" collapsed="false">
      <c r="A367" s="20"/>
      <c r="B367" s="20" t="s">
        <v>102</v>
      </c>
      <c r="C367" s="21" t="s">
        <v>135</v>
      </c>
      <c r="D367" s="21" t="s">
        <v>95</v>
      </c>
      <c r="E367" s="21" t="s">
        <v>134</v>
      </c>
      <c r="F367" s="21" t="s">
        <v>97</v>
      </c>
      <c r="G367" s="22" t="n">
        <v>390000000</v>
      </c>
      <c r="H367" s="22" t="n">
        <v>100000000</v>
      </c>
      <c r="I367" s="22" t="n">
        <v>0</v>
      </c>
      <c r="J367" s="0" t="n">
        <v>2010</v>
      </c>
      <c r="K367" s="23" t="n">
        <v>40179</v>
      </c>
      <c r="L367" s="23" t="n">
        <v>43831</v>
      </c>
      <c r="M367" s="23" t="n">
        <v>43831</v>
      </c>
      <c r="N367" s="23" t="n">
        <v>44196</v>
      </c>
      <c r="O367" s="24" t="s">
        <v>98</v>
      </c>
      <c r="P367" s="24" t="s">
        <v>98</v>
      </c>
      <c r="Q367" s="22" t="s">
        <v>99</v>
      </c>
      <c r="R367" s="24" t="s">
        <v>98</v>
      </c>
      <c r="S367" s="24" t="s">
        <v>98</v>
      </c>
      <c r="T367" s="24" t="s">
        <v>98</v>
      </c>
      <c r="U367" s="24" t="s">
        <v>98</v>
      </c>
      <c r="V367" s="24" t="s">
        <v>98</v>
      </c>
      <c r="W367" s="24" t="s">
        <v>98</v>
      </c>
      <c r="X367" s="24" t="s">
        <v>98</v>
      </c>
      <c r="Y367" s="22" t="n">
        <v>500000</v>
      </c>
      <c r="Z367" s="23" t="n">
        <f aca="false">DATE(YEAR(M367)+1,MONTH(M367),DAY(M367))</f>
        <v>44197</v>
      </c>
      <c r="AA367" s="25" t="n">
        <f aca="false">IF(N367&lt;=Z367, VLOOKUP(DATEDIF(M367,N367,"m"),Parameters!$L$2:$M$6,2,1), 0)</f>
        <v>1</v>
      </c>
      <c r="AB367" s="0" t="n">
        <f aca="false">IF(D367="Trong nước", DATEDIF(DATE(YEAR(K367),MONTH(K367),1),DATE(YEAR(L367),MONTH(L367),1),"m"), DATEDIF(DATE(J367,1,1),DATE(YEAR(L367),MONTH(L367),1),"m"))</f>
        <v>120</v>
      </c>
      <c r="AC367" s="0" t="str">
        <f aca="false">VLOOKUP(AB367,Parameters!$A$2:$B$6,2,1)</f>
        <v>&gt;=120</v>
      </c>
      <c r="AD367" s="26" t="n">
        <v>1</v>
      </c>
      <c r="AE367" s="27" t="n">
        <f aca="false">IF(G367&lt;=$AE$2,INDEX('Bieu phi VCX'!$D$8:$H$33,MATCH(C367,'Bieu phi VCX'!$A$8:$A$33,0),MATCH(AC367,'Bieu phi VCX'!$D$7:$H$7,)),INDEX('Bieu phi VCX'!$I$8:$M$33,MATCH(C367,'Bieu phi VCX'!$A$8:$A$33,0),MATCH(AC367,'Bieu phi VCX'!$I$7:$M$7,)))</f>
        <v>0.044</v>
      </c>
      <c r="AF367" s="27" t="n">
        <f aca="false">IF(O367="Y",$AF$2,0)</f>
        <v>0</v>
      </c>
      <c r="AG367" s="27" t="n">
        <f aca="false">IF(P367="Y", INDEX('Bieu phi VCX'!$P$8:$T$31,MATCH(C367,'Bieu phi VCX'!$A$8:$A$33,0),MATCH(AC367,'Bieu phi VCX'!$P$7:$T$7,0)), 0)</f>
        <v>0</v>
      </c>
      <c r="AH367" s="22" t="n">
        <f aca="false">VLOOKUP(Q367,Parameters!$F$2:$G$5,2,0)</f>
        <v>0</v>
      </c>
      <c r="AI367" s="27" t="n">
        <f aca="false">IF(R367="Y", INDEX('Bieu phi VCX'!$V$8:$Z$31,MATCH(C367,'Bieu phi VCX'!$A$8:$A$33,0),MATCH(AC367,'Bieu phi VCX'!$V$7:$Z$7,0)),0)</f>
        <v>0</v>
      </c>
      <c r="AJ367" s="27" t="n">
        <f aca="false">IF(S367="Y",INDEX('Bieu phi VCX'!$AG$8:$AI$31,MATCH(C367,'Bieu phi VCX'!$A$8:$A$33,0),MATCH(VLOOKUP(I367,Parameters!$I$2:$J$4,2),'Bieu phi VCX'!$AG$7:$AI$7,0))-AE367, 0)</f>
        <v>0</v>
      </c>
      <c r="AK367" s="0" t="n">
        <f aca="false">IF(T367="Y",$AK$2,1)</f>
        <v>1</v>
      </c>
      <c r="AL367" s="27" t="n">
        <f aca="false">IF(U367="Y", INDEX('Bieu phi VCX'!$AB$8:$AB$33,MATCH(C367,'Bieu phi VCX'!$A$8:$A$33,0),0),0)</f>
        <v>0</v>
      </c>
      <c r="AM367" s="27" t="n">
        <f aca="false">IF(V367="Y",IF(AB367&lt;120,IF(OR(C367='Bieu phi VCX'!$A$24,C367='Bieu phi VCX'!$A$25,C367='Bieu phi VCX'!$A$27),0.2%,IF(OR(AND(OR(E367="SEDAN",E367="HATCHBACK"),G367&gt;$AM$2),AND(OR(E367="SEDAN",E367="HATCHBACK"),F367="GERMANY")),INDEX('Bieu phi VCX'!$AC$8:$AC$33,MATCH(C367,'Bieu phi VCX'!$A$8:$A$33,0),0),INDEX('Bieu phi VCX'!$AD$8:$AD$33,MATCH(C367,'Bieu phi VCX'!$A$8:$A$33,0),0))),"NA"),0)</f>
        <v>0</v>
      </c>
      <c r="AN367" s="28" t="n">
        <f aca="false">IF(X367="Y",$AN$2,0)</f>
        <v>0</v>
      </c>
      <c r="AO367" s="29" t="n">
        <f aca="false">IF(W367="Y",IF(N367-M367&gt;$AO$2,1.5%*15/365,1.5%*(N367-M367)/365),0)</f>
        <v>0</v>
      </c>
      <c r="AP367" s="30" t="n">
        <f aca="false">IF(N367&lt;=Z367,VLOOKUP(DATEDIF(M367,N367,"m"),Parameters!$L$2:$M$6,2,1),(DATEDIF(M367,N367,"m")+1)/12)</f>
        <v>1</v>
      </c>
      <c r="AQ367" s="31" t="n">
        <f aca="false">(AK367*(SUM(AE367,AF367,AG367,AI367,AJ367,AL367,AM367,AN367)*H367+AH367)+AO367*H367)*AP367</f>
        <v>4400000</v>
      </c>
    </row>
    <row r="368" customFormat="false" ht="15" hidden="false" customHeight="false" outlineLevel="0" collapsed="false">
      <c r="A368" s="20" t="s">
        <v>103</v>
      </c>
      <c r="B368" s="20" t="s">
        <v>93</v>
      </c>
      <c r="C368" s="21" t="s">
        <v>135</v>
      </c>
      <c r="D368" s="21" t="s">
        <v>95</v>
      </c>
      <c r="E368" s="21" t="s">
        <v>134</v>
      </c>
      <c r="F368" s="21" t="s">
        <v>97</v>
      </c>
      <c r="G368" s="22" t="n">
        <v>400000000</v>
      </c>
      <c r="H368" s="22" t="n">
        <v>400000000</v>
      </c>
      <c r="I368" s="22" t="n">
        <v>0</v>
      </c>
      <c r="J368" s="0" t="n">
        <v>2020</v>
      </c>
      <c r="K368" s="23" t="n">
        <v>43831</v>
      </c>
      <c r="L368" s="23" t="n">
        <v>43831</v>
      </c>
      <c r="M368" s="23" t="n">
        <v>43831</v>
      </c>
      <c r="N368" s="23" t="n">
        <v>44196</v>
      </c>
      <c r="O368" s="24" t="s">
        <v>98</v>
      </c>
      <c r="P368" s="24" t="s">
        <v>98</v>
      </c>
      <c r="Q368" s="22" t="s">
        <v>99</v>
      </c>
      <c r="R368" s="24" t="s">
        <v>98</v>
      </c>
      <c r="S368" s="24" t="s">
        <v>98</v>
      </c>
      <c r="T368" s="24" t="s">
        <v>98</v>
      </c>
      <c r="U368" s="24" t="s">
        <v>98</v>
      </c>
      <c r="V368" s="24" t="s">
        <v>98</v>
      </c>
      <c r="W368" s="24" t="s">
        <v>98</v>
      </c>
      <c r="X368" s="24" t="s">
        <v>98</v>
      </c>
      <c r="Y368" s="22" t="n">
        <v>500000</v>
      </c>
      <c r="Z368" s="23" t="n">
        <f aca="false">DATE(YEAR(M368)+1,MONTH(M368),DAY(M368))</f>
        <v>44197</v>
      </c>
      <c r="AA368" s="25" t="n">
        <f aca="false">IF(N368&lt;=Z368, VLOOKUP(DATEDIF(M368,N368,"m"),Parameters!$L$2:$M$6,2,1), 0)</f>
        <v>1</v>
      </c>
      <c r="AB368" s="0" t="n">
        <f aca="false">IF(D368="Trong nước", DATEDIF(DATE(YEAR(K368),MONTH(K368),1),DATE(YEAR(L368),MONTH(L368),1),"m"), DATEDIF(DATE(J368,1,1),DATE(YEAR(L368),MONTH(L368),1),"m"))</f>
        <v>0</v>
      </c>
      <c r="AC368" s="0" t="str">
        <f aca="false">VLOOKUP(AB368,Parameters!$A$2:$B$6,2,1)</f>
        <v>&lt;6</v>
      </c>
      <c r="AD368" s="26" t="n">
        <v>1</v>
      </c>
      <c r="AE368" s="27" t="n">
        <f aca="false">IF(G368&lt;=$AE$2,INDEX('Bieu phi VCX'!$D$8:$H$33,MATCH(C368,'Bieu phi VCX'!$A$8:$A$33,0),MATCH(AC368,'Bieu phi VCX'!$D$7:$H$7,)),INDEX('Bieu phi VCX'!$I$8:$M$33,MATCH(C368,'Bieu phi VCX'!$A$8:$A$33,0),MATCH(AC368,'Bieu phi VCX'!$I$7:$M$7,)))</f>
        <v>0.017</v>
      </c>
      <c r="AF368" s="27" t="n">
        <f aca="false">IF(O368="Y",$AF$2,0)</f>
        <v>0</v>
      </c>
      <c r="AG368" s="27" t="n">
        <f aca="false">IF(P368="Y", INDEX('Bieu phi VCX'!$P$8:$T$31,MATCH(C368,'Bieu phi VCX'!$A$8:$A$33,0),MATCH(AC368,'Bieu phi VCX'!$P$7:$T$7,0)), 0)</f>
        <v>0</v>
      </c>
      <c r="AH368" s="22" t="n">
        <f aca="false">VLOOKUP(Q368,Parameters!$F$2:$G$5,2,0)</f>
        <v>0</v>
      </c>
      <c r="AI368" s="27" t="n">
        <f aca="false">IF(R368="Y", INDEX('Bieu phi VCX'!$V$8:$Z$31,MATCH(C368,'Bieu phi VCX'!$A$8:$A$33,0),MATCH(AC368,'Bieu phi VCX'!$V$7:$Z$7,0)),0)</f>
        <v>0</v>
      </c>
      <c r="AJ368" s="27" t="n">
        <f aca="false">IF(S368="Y",INDEX('Bieu phi VCX'!$AG$8:$AI$31,MATCH(C368,'Bieu phi VCX'!$A$8:$A$33,0),MATCH(VLOOKUP(I368,Parameters!$I$2:$J$4,2),'Bieu phi VCX'!$AG$7:$AI$7,0))-AE368, 0)</f>
        <v>0</v>
      </c>
      <c r="AK368" s="0" t="n">
        <f aca="false">IF(T368="Y",$AK$2,1)</f>
        <v>1</v>
      </c>
      <c r="AL368" s="27" t="n">
        <f aca="false">IF(U368="Y", INDEX('Bieu phi VCX'!$AB$8:$AB$33,MATCH(C368,'Bieu phi VCX'!$A$8:$A$33,0),0),0)</f>
        <v>0</v>
      </c>
      <c r="AM368" s="27" t="n">
        <f aca="false">IF(V368="Y",IF(AB368&lt;120,IF(OR(C368='Bieu phi VCX'!$A$24,C368='Bieu phi VCX'!$A$25,C368='Bieu phi VCX'!$A$27),0.2%,IF(OR(AND(OR(E368="SEDAN",E368="HATCHBACK"),G368&gt;$AM$2),AND(OR(E368="SEDAN",E368="HATCHBACK"),F368="GERMANY")),INDEX('Bieu phi VCX'!$AC$8:$AC$33,MATCH(C368,'Bieu phi VCX'!$A$8:$A$33,0),0),INDEX('Bieu phi VCX'!$AD$8:$AD$33,MATCH(C368,'Bieu phi VCX'!$A$8:$A$33,0),0))),"NA"),0)</f>
        <v>0</v>
      </c>
      <c r="AN368" s="28" t="n">
        <f aca="false">IF(X368="Y",$AN$2,0)</f>
        <v>0</v>
      </c>
      <c r="AO368" s="29" t="n">
        <f aca="false">IF(W368="Y",IF(N368-M368&gt;$AO$2,1.5%*15/365,1.5%*(N368-M368)/365),0)</f>
        <v>0</v>
      </c>
      <c r="AP368" s="30" t="n">
        <f aca="false">IF(N368&lt;=Z368,VLOOKUP(DATEDIF(M368,N368,"m"),Parameters!$L$2:$M$6,2,1),(DATEDIF(M368,N368,"m")+1)/12)</f>
        <v>1</v>
      </c>
      <c r="AQ368" s="31" t="n">
        <f aca="false">(AK368*(SUM(AE368,AF368,AG368,AI368,AJ368,AL368,AM368,AN368)*H368+AH368)+AO368*H368)*AP368</f>
        <v>6800000</v>
      </c>
    </row>
    <row r="369" customFormat="false" ht="15" hidden="false" customHeight="false" outlineLevel="0" collapsed="false">
      <c r="A369" s="20"/>
      <c r="B369" s="20" t="s">
        <v>100</v>
      </c>
      <c r="C369" s="21" t="s">
        <v>135</v>
      </c>
      <c r="D369" s="21" t="s">
        <v>95</v>
      </c>
      <c r="E369" s="21" t="s">
        <v>134</v>
      </c>
      <c r="F369" s="21" t="s">
        <v>97</v>
      </c>
      <c r="G369" s="22" t="n">
        <v>400000000</v>
      </c>
      <c r="H369" s="22" t="n">
        <v>400000000</v>
      </c>
      <c r="I369" s="22" t="n">
        <v>0</v>
      </c>
      <c r="J369" s="0" t="n">
        <v>2017</v>
      </c>
      <c r="K369" s="23" t="n">
        <v>42736</v>
      </c>
      <c r="L369" s="23" t="n">
        <v>43831</v>
      </c>
      <c r="M369" s="23" t="n">
        <v>43831</v>
      </c>
      <c r="N369" s="23" t="n">
        <v>44196</v>
      </c>
      <c r="O369" s="24" t="s">
        <v>98</v>
      </c>
      <c r="P369" s="24" t="s">
        <v>98</v>
      </c>
      <c r="Q369" s="22" t="s">
        <v>99</v>
      </c>
      <c r="R369" s="24" t="s">
        <v>98</v>
      </c>
      <c r="S369" s="24" t="s">
        <v>98</v>
      </c>
      <c r="T369" s="24" t="s">
        <v>98</v>
      </c>
      <c r="U369" s="24" t="s">
        <v>98</v>
      </c>
      <c r="V369" s="24" t="s">
        <v>98</v>
      </c>
      <c r="W369" s="24" t="s">
        <v>98</v>
      </c>
      <c r="X369" s="24" t="s">
        <v>98</v>
      </c>
      <c r="Y369" s="22" t="n">
        <v>500000</v>
      </c>
      <c r="Z369" s="23" t="n">
        <f aca="false">DATE(YEAR(M369)+1,MONTH(M369),DAY(M369))</f>
        <v>44197</v>
      </c>
      <c r="AA369" s="25" t="n">
        <f aca="false">IF(N369&lt;=Z369, VLOOKUP(DATEDIF(M369,N369,"m"),Parameters!$L$2:$M$6,2,1), 0)</f>
        <v>1</v>
      </c>
      <c r="AB369" s="0" t="n">
        <f aca="false">IF(D369="Trong nước", DATEDIF(DATE(YEAR(K369),MONTH(K369),1),DATE(YEAR(L369),MONTH(L369),1),"m"), DATEDIF(DATE(J369,1,1),DATE(YEAR(L369),MONTH(L369),1),"m"))</f>
        <v>36</v>
      </c>
      <c r="AC369" s="0" t="str">
        <f aca="false">VLOOKUP(AB369,Parameters!$A$2:$B$6,2,1)</f>
        <v>36-72</v>
      </c>
      <c r="AD369" s="26" t="n">
        <v>1</v>
      </c>
      <c r="AE369" s="27" t="n">
        <f aca="false">IF(G369&lt;=$AE$2,INDEX('Bieu phi VCX'!$D$8:$H$33,MATCH(C369,'Bieu phi VCX'!$A$8:$A$33,0),MATCH(AC369,'Bieu phi VCX'!$D$7:$H$7,)),INDEX('Bieu phi VCX'!$I$8:$M$33,MATCH(C369,'Bieu phi VCX'!$A$8:$A$33,0),MATCH(AC369,'Bieu phi VCX'!$I$7:$M$7,)))</f>
        <v>0.019</v>
      </c>
      <c r="AF369" s="27" t="n">
        <f aca="false">IF(O369="Y",$AF$2,0)</f>
        <v>0</v>
      </c>
      <c r="AG369" s="27" t="n">
        <f aca="false">IF(P369="Y", INDEX('Bieu phi VCX'!$P$8:$T$31,MATCH(C369,'Bieu phi VCX'!$A$8:$A$33,0),MATCH(AC369,'Bieu phi VCX'!$P$7:$T$7,0)), 0)</f>
        <v>0</v>
      </c>
      <c r="AH369" s="22" t="n">
        <f aca="false">VLOOKUP(Q369,Parameters!$F$2:$G$5,2,0)</f>
        <v>0</v>
      </c>
      <c r="AI369" s="27" t="n">
        <f aca="false">IF(R369="Y", INDEX('Bieu phi VCX'!$V$8:$Z$31,MATCH(C369,'Bieu phi VCX'!$A$8:$A$33,0),MATCH(AC369,'Bieu phi VCX'!$V$7:$Z$7,0)),0)</f>
        <v>0</v>
      </c>
      <c r="AJ369" s="27" t="n">
        <f aca="false">IF(S369="Y",INDEX('Bieu phi VCX'!$AG$8:$AI$31,MATCH(C369,'Bieu phi VCX'!$A$8:$A$33,0),MATCH(VLOOKUP(I369,Parameters!$I$2:$J$4,2),'Bieu phi VCX'!$AG$7:$AI$7,0))-AE369, 0)</f>
        <v>0</v>
      </c>
      <c r="AK369" s="0" t="n">
        <f aca="false">IF(T369="Y",$AK$2,1)</f>
        <v>1</v>
      </c>
      <c r="AL369" s="27" t="n">
        <f aca="false">IF(U369="Y", INDEX('Bieu phi VCX'!$AB$8:$AB$33,MATCH(C369,'Bieu phi VCX'!$A$8:$A$33,0),0),0)</f>
        <v>0</v>
      </c>
      <c r="AM369" s="27" t="n">
        <f aca="false">IF(V369="Y",IF(AB369&lt;120,IF(OR(C369='Bieu phi VCX'!$A$24,C369='Bieu phi VCX'!$A$25,C369='Bieu phi VCX'!$A$27),0.2%,IF(OR(AND(OR(E369="SEDAN",E369="HATCHBACK"),G369&gt;$AM$2),AND(OR(E369="SEDAN",E369="HATCHBACK"),F369="GERMANY")),INDEX('Bieu phi VCX'!$AC$8:$AC$33,MATCH(C369,'Bieu phi VCX'!$A$8:$A$33,0),0),INDEX('Bieu phi VCX'!$AD$8:$AD$33,MATCH(C369,'Bieu phi VCX'!$A$8:$A$33,0),0))),"NA"),0)</f>
        <v>0</v>
      </c>
      <c r="AN369" s="28" t="n">
        <f aca="false">IF(X369="Y",$AN$2,0)</f>
        <v>0</v>
      </c>
      <c r="AO369" s="29" t="n">
        <f aca="false">IF(W369="Y",IF(N369-M369&gt;$AO$2,1.5%*15/365,1.5%*(N369-M369)/365),0)</f>
        <v>0</v>
      </c>
      <c r="AP369" s="30" t="n">
        <f aca="false">IF(N369&lt;=Z369,VLOOKUP(DATEDIF(M369,N369,"m"),Parameters!$L$2:$M$6,2,1),(DATEDIF(M369,N369,"m")+1)/12)</f>
        <v>1</v>
      </c>
      <c r="AQ369" s="31" t="n">
        <f aca="false">(AK369*(SUM(AE369,AF369,AG369,AI369,AJ369,AL369,AM369,AN369)*H369+AH369)+AO369*H369)*AP369</f>
        <v>7600000</v>
      </c>
    </row>
    <row r="370" customFormat="false" ht="15" hidden="false" customHeight="false" outlineLevel="0" collapsed="false">
      <c r="A370" s="20"/>
      <c r="B370" s="20" t="s">
        <v>101</v>
      </c>
      <c r="C370" s="21" t="s">
        <v>135</v>
      </c>
      <c r="D370" s="21" t="s">
        <v>95</v>
      </c>
      <c r="E370" s="21" t="s">
        <v>134</v>
      </c>
      <c r="F370" s="21" t="s">
        <v>97</v>
      </c>
      <c r="G370" s="22" t="n">
        <v>400000000</v>
      </c>
      <c r="H370" s="22" t="n">
        <v>400000000</v>
      </c>
      <c r="I370" s="22" t="n">
        <v>0</v>
      </c>
      <c r="J370" s="0" t="n">
        <v>2014</v>
      </c>
      <c r="K370" s="23" t="n">
        <v>41640</v>
      </c>
      <c r="L370" s="23" t="n">
        <v>43831</v>
      </c>
      <c r="M370" s="23" t="n">
        <v>43831</v>
      </c>
      <c r="N370" s="23" t="n">
        <v>44196</v>
      </c>
      <c r="O370" s="24" t="s">
        <v>98</v>
      </c>
      <c r="P370" s="24" t="s">
        <v>98</v>
      </c>
      <c r="Q370" s="22" t="s">
        <v>99</v>
      </c>
      <c r="R370" s="24" t="s">
        <v>98</v>
      </c>
      <c r="S370" s="24" t="s">
        <v>98</v>
      </c>
      <c r="T370" s="24" t="s">
        <v>98</v>
      </c>
      <c r="U370" s="24" t="s">
        <v>98</v>
      </c>
      <c r="V370" s="24" t="s">
        <v>98</v>
      </c>
      <c r="W370" s="24" t="s">
        <v>98</v>
      </c>
      <c r="X370" s="24" t="s">
        <v>98</v>
      </c>
      <c r="Y370" s="22" t="n">
        <v>500000</v>
      </c>
      <c r="Z370" s="23" t="n">
        <f aca="false">DATE(YEAR(M370)+1,MONTH(M370),DAY(M370))</f>
        <v>44197</v>
      </c>
      <c r="AA370" s="25" t="n">
        <f aca="false">IF(N370&lt;=Z370, VLOOKUP(DATEDIF(M370,N370,"m"),Parameters!$L$2:$M$6,2,1), 0)</f>
        <v>1</v>
      </c>
      <c r="AB370" s="0" t="n">
        <f aca="false">IF(D370="Trong nước", DATEDIF(DATE(YEAR(K370),MONTH(K370),1),DATE(YEAR(L370),MONTH(L370),1),"m"), DATEDIF(DATE(J370,1,1),DATE(YEAR(L370),MONTH(L370),1),"m"))</f>
        <v>72</v>
      </c>
      <c r="AC370" s="0" t="str">
        <f aca="false">VLOOKUP(AB370,Parameters!$A$2:$B$6,2,1)</f>
        <v>72-120</v>
      </c>
      <c r="AD370" s="26" t="n">
        <v>1</v>
      </c>
      <c r="AE370" s="27" t="n">
        <f aca="false">IF(G370&lt;=$AE$2,INDEX('Bieu phi VCX'!$D$8:$H$33,MATCH(C370,'Bieu phi VCX'!$A$8:$A$33,0),MATCH(AC370,'Bieu phi VCX'!$D$7:$H$7,)),INDEX('Bieu phi VCX'!$I$8:$M$33,MATCH(C370,'Bieu phi VCX'!$A$8:$A$33,0),MATCH(AC370,'Bieu phi VCX'!$I$7:$M$7,)))</f>
        <v>0.041</v>
      </c>
      <c r="AF370" s="27" t="n">
        <f aca="false">IF(O370="Y",$AF$2,0)</f>
        <v>0</v>
      </c>
      <c r="AG370" s="27" t="n">
        <f aca="false">IF(P370="Y", INDEX('Bieu phi VCX'!$P$8:$T$31,MATCH(C370,'Bieu phi VCX'!$A$8:$A$33,0),MATCH(AC370,'Bieu phi VCX'!$P$7:$T$7,0)), 0)</f>
        <v>0</v>
      </c>
      <c r="AH370" s="22" t="n">
        <f aca="false">VLOOKUP(Q370,Parameters!$F$2:$G$5,2,0)</f>
        <v>0</v>
      </c>
      <c r="AI370" s="27" t="n">
        <f aca="false">IF(R370="Y", INDEX('Bieu phi VCX'!$V$8:$Z$31,MATCH(C370,'Bieu phi VCX'!$A$8:$A$33,0),MATCH(AC370,'Bieu phi VCX'!$V$7:$Z$7,0)),0)</f>
        <v>0</v>
      </c>
      <c r="AJ370" s="27" t="n">
        <f aca="false">IF(S370="Y",INDEX('Bieu phi VCX'!$AG$8:$AI$31,MATCH(C370,'Bieu phi VCX'!$A$8:$A$33,0),MATCH(VLOOKUP(I370,Parameters!$I$2:$J$4,2),'Bieu phi VCX'!$AG$7:$AI$7,0))-AE370, 0)</f>
        <v>0</v>
      </c>
      <c r="AK370" s="0" t="n">
        <f aca="false">IF(T370="Y",$AK$2,1)</f>
        <v>1</v>
      </c>
      <c r="AL370" s="27" t="n">
        <f aca="false">IF(U370="Y", INDEX('Bieu phi VCX'!$AB$8:$AB$33,MATCH(C370,'Bieu phi VCX'!$A$8:$A$33,0),0),0)</f>
        <v>0</v>
      </c>
      <c r="AM370" s="27" t="n">
        <f aca="false">IF(V370="Y",IF(AB370&lt;120,IF(OR(C370='Bieu phi VCX'!$A$24,C370='Bieu phi VCX'!$A$25,C370='Bieu phi VCX'!$A$27),0.2%,IF(OR(AND(OR(E370="SEDAN",E370="HATCHBACK"),G370&gt;$AM$2),AND(OR(E370="SEDAN",E370="HATCHBACK"),F370="GERMANY")),INDEX('Bieu phi VCX'!$AC$8:$AC$33,MATCH(C370,'Bieu phi VCX'!$A$8:$A$33,0),0),INDEX('Bieu phi VCX'!$AD$8:$AD$33,MATCH(C370,'Bieu phi VCX'!$A$8:$A$33,0),0))),"NA"),0)</f>
        <v>0</v>
      </c>
      <c r="AN370" s="28" t="n">
        <f aca="false">IF(X370="Y",$AN$2,0)</f>
        <v>0</v>
      </c>
      <c r="AO370" s="29" t="n">
        <f aca="false">IF(W370="Y",IF(N370-M370&gt;$AO$2,1.5%*15/365,1.5%*(N370-M370)/365),0)</f>
        <v>0</v>
      </c>
      <c r="AP370" s="30" t="n">
        <f aca="false">IF(N370&lt;=Z370,VLOOKUP(DATEDIF(M370,N370,"m"),Parameters!$L$2:$M$6,2,1),(DATEDIF(M370,N370,"m")+1)/12)</f>
        <v>1</v>
      </c>
      <c r="AQ370" s="31" t="n">
        <f aca="false">(AK370*(SUM(AE370,AF370,AG370,AI370,AJ370,AL370,AM370,AN370)*H370+AH370)+AO370*H370)*AP370</f>
        <v>16400000</v>
      </c>
    </row>
    <row r="371" customFormat="false" ht="15" hidden="false" customHeight="false" outlineLevel="0" collapsed="false">
      <c r="A371" s="20"/>
      <c r="B371" s="20" t="s">
        <v>102</v>
      </c>
      <c r="C371" s="21" t="s">
        <v>135</v>
      </c>
      <c r="D371" s="21" t="s">
        <v>95</v>
      </c>
      <c r="E371" s="21" t="s">
        <v>134</v>
      </c>
      <c r="F371" s="21" t="s">
        <v>97</v>
      </c>
      <c r="G371" s="22" t="n">
        <v>400000000</v>
      </c>
      <c r="H371" s="22" t="n">
        <v>400000000</v>
      </c>
      <c r="I371" s="22" t="n">
        <v>0</v>
      </c>
      <c r="J371" s="0" t="n">
        <v>2010</v>
      </c>
      <c r="K371" s="23" t="n">
        <v>40179</v>
      </c>
      <c r="L371" s="23" t="n">
        <v>43831</v>
      </c>
      <c r="M371" s="23" t="n">
        <v>43831</v>
      </c>
      <c r="N371" s="23" t="n">
        <v>44196</v>
      </c>
      <c r="O371" s="24" t="s">
        <v>98</v>
      </c>
      <c r="P371" s="24" t="s">
        <v>98</v>
      </c>
      <c r="Q371" s="22" t="s">
        <v>99</v>
      </c>
      <c r="R371" s="24" t="s">
        <v>98</v>
      </c>
      <c r="S371" s="24" t="s">
        <v>98</v>
      </c>
      <c r="T371" s="24" t="s">
        <v>98</v>
      </c>
      <c r="U371" s="24" t="s">
        <v>98</v>
      </c>
      <c r="V371" s="24" t="s">
        <v>98</v>
      </c>
      <c r="W371" s="24" t="s">
        <v>98</v>
      </c>
      <c r="X371" s="24" t="s">
        <v>98</v>
      </c>
      <c r="Y371" s="22" t="n">
        <v>500000</v>
      </c>
      <c r="Z371" s="23" t="n">
        <f aca="false">DATE(YEAR(M371)+1,MONTH(M371),DAY(M371))</f>
        <v>44197</v>
      </c>
      <c r="AA371" s="25" t="n">
        <f aca="false">IF(N371&lt;=Z371, VLOOKUP(DATEDIF(M371,N371,"m"),Parameters!$L$2:$M$6,2,1), 0)</f>
        <v>1</v>
      </c>
      <c r="AB371" s="0" t="n">
        <f aca="false">IF(D371="Trong nước", DATEDIF(DATE(YEAR(K371),MONTH(K371),1),DATE(YEAR(L371),MONTH(L371),1),"m"), DATEDIF(DATE(J371,1,1),DATE(YEAR(L371),MONTH(L371),1),"m"))</f>
        <v>120</v>
      </c>
      <c r="AC371" s="0" t="str">
        <f aca="false">VLOOKUP(AB371,Parameters!$A$2:$B$6,2,1)</f>
        <v>&gt;=120</v>
      </c>
      <c r="AD371" s="26" t="n">
        <v>1</v>
      </c>
      <c r="AE371" s="27" t="n">
        <f aca="false">IF(G371&lt;=$AE$2,INDEX('Bieu phi VCX'!$D$8:$H$33,MATCH(C371,'Bieu phi VCX'!$A$8:$A$33,0),MATCH(AC371,'Bieu phi VCX'!$D$7:$H$7,)),INDEX('Bieu phi VCX'!$I$8:$M$33,MATCH(C371,'Bieu phi VCX'!$A$8:$A$33,0),MATCH(AC371,'Bieu phi VCX'!$I$7:$M$7,)))</f>
        <v>0.044</v>
      </c>
      <c r="AF371" s="27" t="n">
        <f aca="false">IF(O371="Y",$AF$2,0)</f>
        <v>0</v>
      </c>
      <c r="AG371" s="27" t="n">
        <f aca="false">IF(P371="Y", INDEX('Bieu phi VCX'!$P$8:$T$31,MATCH(C371,'Bieu phi VCX'!$A$8:$A$33,0),MATCH(AC371,'Bieu phi VCX'!$P$7:$T$7,0)), 0)</f>
        <v>0</v>
      </c>
      <c r="AH371" s="22" t="n">
        <f aca="false">VLOOKUP(Q371,Parameters!$F$2:$G$5,2,0)</f>
        <v>0</v>
      </c>
      <c r="AI371" s="27" t="n">
        <f aca="false">IF(R371="Y", INDEX('Bieu phi VCX'!$V$8:$Z$31,MATCH(C371,'Bieu phi VCX'!$A$8:$A$33,0),MATCH(AC371,'Bieu phi VCX'!$V$7:$Z$7,0)),0)</f>
        <v>0</v>
      </c>
      <c r="AJ371" s="27" t="n">
        <f aca="false">IF(S371="Y",INDEX('Bieu phi VCX'!$AG$8:$AI$31,MATCH(C371,'Bieu phi VCX'!$A$8:$A$33,0),MATCH(VLOOKUP(I371,Parameters!$I$2:$J$4,2),'Bieu phi VCX'!$AG$7:$AI$7,0))-AE371, 0)</f>
        <v>0</v>
      </c>
      <c r="AK371" s="0" t="n">
        <f aca="false">IF(T371="Y",$AK$2,1)</f>
        <v>1</v>
      </c>
      <c r="AL371" s="27" t="n">
        <f aca="false">IF(U371="Y", INDEX('Bieu phi VCX'!$AB$8:$AB$33,MATCH(C371,'Bieu phi VCX'!$A$8:$A$33,0),0),0)</f>
        <v>0</v>
      </c>
      <c r="AM371" s="27" t="n">
        <f aca="false">IF(V371="Y",IF(AB371&lt;120,IF(OR(C371='Bieu phi VCX'!$A$24,C371='Bieu phi VCX'!$A$25,C371='Bieu phi VCX'!$A$27),0.2%,IF(OR(AND(OR(E371="SEDAN",E371="HATCHBACK"),G371&gt;$AM$2),AND(OR(E371="SEDAN",E371="HATCHBACK"),F371="GERMANY")),INDEX('Bieu phi VCX'!$AC$8:$AC$33,MATCH(C371,'Bieu phi VCX'!$A$8:$A$33,0),0),INDEX('Bieu phi VCX'!$AD$8:$AD$33,MATCH(C371,'Bieu phi VCX'!$A$8:$A$33,0),0))),"NA"),0)</f>
        <v>0</v>
      </c>
      <c r="AN371" s="28" t="n">
        <f aca="false">IF(X371="Y",$AN$2,0)</f>
        <v>0</v>
      </c>
      <c r="AO371" s="29" t="n">
        <f aca="false">IF(W371="Y",IF(N371-M371&gt;$AO$2,1.5%*15/365,1.5%*(N371-M371)/365),0)</f>
        <v>0</v>
      </c>
      <c r="AP371" s="30" t="n">
        <f aca="false">IF(N371&lt;=Z371,VLOOKUP(DATEDIF(M371,N371,"m"),Parameters!$L$2:$M$6,2,1),(DATEDIF(M371,N371,"m")+1)/12)</f>
        <v>1</v>
      </c>
      <c r="AQ371" s="31" t="n">
        <f aca="false">(AK371*(SUM(AE371,AF371,AG371,AI371,AJ371,AL371,AM371,AN371)*H371+AH371)+AO371*H371)*AP371</f>
        <v>17600000</v>
      </c>
    </row>
    <row r="372" customFormat="false" ht="15" hidden="false" customHeight="false" outlineLevel="0" collapsed="false">
      <c r="A372" s="20" t="s">
        <v>104</v>
      </c>
      <c r="B372" s="20" t="s">
        <v>105</v>
      </c>
      <c r="C372" s="21" t="s">
        <v>135</v>
      </c>
      <c r="D372" s="21" t="s">
        <v>95</v>
      </c>
      <c r="E372" s="21" t="s">
        <v>134</v>
      </c>
      <c r="F372" s="21" t="s">
        <v>97</v>
      </c>
      <c r="G372" s="22" t="n">
        <v>390000000</v>
      </c>
      <c r="H372" s="22" t="n">
        <v>100000000</v>
      </c>
      <c r="I372" s="22" t="n">
        <v>0</v>
      </c>
      <c r="J372" s="0" t="n">
        <v>2020</v>
      </c>
      <c r="K372" s="23" t="n">
        <v>43831</v>
      </c>
      <c r="L372" s="23" t="n">
        <v>43831</v>
      </c>
      <c r="M372" s="23" t="n">
        <v>43831</v>
      </c>
      <c r="N372" s="23" t="n">
        <v>44196</v>
      </c>
      <c r="O372" s="24" t="s">
        <v>106</v>
      </c>
      <c r="P372" s="24" t="s">
        <v>106</v>
      </c>
      <c r="Q372" s="22" t="n">
        <v>9000000</v>
      </c>
      <c r="R372" s="24" t="s">
        <v>106</v>
      </c>
      <c r="S372" s="24" t="s">
        <v>106</v>
      </c>
      <c r="T372" s="24" t="s">
        <v>106</v>
      </c>
      <c r="U372" s="24" t="s">
        <v>106</v>
      </c>
      <c r="V372" s="24" t="s">
        <v>106</v>
      </c>
      <c r="W372" s="24" t="s">
        <v>106</v>
      </c>
      <c r="X372" s="24" t="s">
        <v>106</v>
      </c>
      <c r="Y372" s="22" t="n">
        <v>500000</v>
      </c>
      <c r="Z372" s="23" t="n">
        <f aca="false">DATE(YEAR(M372)+1,MONTH(M372),DAY(M372))</f>
        <v>44197</v>
      </c>
      <c r="AA372" s="25" t="n">
        <f aca="false">IF(N372&lt;=Z372, VLOOKUP(DATEDIF(M372,N372,"m"),Parameters!$L$2:$M$6,2,1), 0)</f>
        <v>1</v>
      </c>
      <c r="AB372" s="0" t="n">
        <f aca="false">IF(D372="Trong nước", DATEDIF(DATE(YEAR(K372),MONTH(K372),1),DATE(YEAR(L372),MONTH(L372),1),"m"), DATEDIF(DATE(J372,1,1),DATE(YEAR(L372),MONTH(L372),1),"m"))</f>
        <v>0</v>
      </c>
      <c r="AC372" s="0" t="str">
        <f aca="false">VLOOKUP(AB372,Parameters!$A$2:$B$6,2,1)</f>
        <v>&lt;6</v>
      </c>
      <c r="AD372" s="26" t="n">
        <v>1</v>
      </c>
      <c r="AE372" s="27" t="n">
        <f aca="false">IF(G372&lt;=$AE$2,INDEX('Bieu phi VCX'!$D$8:$H$33,MATCH(C372,'Bieu phi VCX'!$A$8:$A$33,0),MATCH(AC372,'Bieu phi VCX'!$D$7:$H$7,)),INDEX('Bieu phi VCX'!$I$8:$M$33,MATCH(C372,'Bieu phi VCX'!$A$8:$A$33,0),MATCH(AC372,'Bieu phi VCX'!$I$7:$M$7,)))</f>
        <v>0.017</v>
      </c>
      <c r="AF372" s="27" t="n">
        <f aca="false">IF(O372="Y",$AF$2,0)</f>
        <v>0.0005</v>
      </c>
      <c r="AG372" s="27" t="n">
        <f aca="false">IF(P372="Y", INDEX('Bieu phi VCX'!$P$8:$T$31,MATCH(C372,'Bieu phi VCX'!$A$8:$A$33,0),MATCH(AC372,'Bieu phi VCX'!$P$7:$T$7,0)), 0)</f>
        <v>0</v>
      </c>
      <c r="AH372" s="22" t="n">
        <f aca="false">VLOOKUP(Q372,Parameters!$F$2:$G$5,2,0)</f>
        <v>1400000</v>
      </c>
      <c r="AI372" s="27" t="n">
        <f aca="false">IF(R372="Y", INDEX('Bieu phi VCX'!$V$8:$Z$31,MATCH(C372,'Bieu phi VCX'!$A$8:$A$33,0),MATCH(AC372,'Bieu phi VCX'!$V$7:$Z$7,0)),0)</f>
        <v>0.001</v>
      </c>
      <c r="AJ372" s="27" t="n">
        <f aca="false">IF(S372="Y",INDEX('Bieu phi VCX'!$AG$8:$AI$31,MATCH(C372,'Bieu phi VCX'!$A$8:$A$33,0),MATCH(VLOOKUP(I372,Parameters!$I$2:$J$4,2),'Bieu phi VCX'!$AG$7:$AI$7,0))-AE372, 0)</f>
        <v>0.033</v>
      </c>
      <c r="AK372" s="0" t="n">
        <f aca="false">IF(T372="Y",$AK$2,1)</f>
        <v>1.5</v>
      </c>
      <c r="AL372" s="27" t="n">
        <f aca="false">IF(U372="Y", INDEX('Bieu phi VCX'!$AB$8:$AB$33,MATCH(C372,'Bieu phi VCX'!$A$8:$A$33,0),0),0)</f>
        <v>0.0015</v>
      </c>
      <c r="AM372" s="27" t="n">
        <f aca="false">IF(V372="Y",IF(AB372&lt;120,IF(OR(C372='Bieu phi VCX'!$A$24,C372='Bieu phi VCX'!$A$25,C372='Bieu phi VCX'!$A$27),0.2%,IF(OR(AND(OR(E372="SEDAN",E372="HATCHBACK"),G372&gt;$AM$2),AND(OR(E372="SEDAN",E372="HATCHBACK"),F372="GERMANY")),INDEX('Bieu phi VCX'!$AC$8:$AC$33,MATCH(C372,'Bieu phi VCX'!$A$8:$A$33,0),0),INDEX('Bieu phi VCX'!$AD$8:$AD$33,MATCH(C372,'Bieu phi VCX'!$A$8:$A$33,0),0))),"NA"),0)</f>
        <v>0.0005</v>
      </c>
      <c r="AN372" s="28" t="n">
        <f aca="false">IF(X372="Y",$AN$2,0)</f>
        <v>0.003</v>
      </c>
      <c r="AO372" s="29" t="n">
        <f aca="false">IF(W372="Y",IF(N372-M372&gt;$AO$2,1.5%*15/365,1.5%*(N372-M372)/365),0)</f>
        <v>0.000616438356164384</v>
      </c>
      <c r="AP372" s="30" t="n">
        <f aca="false">IF(N372&lt;=Z372,VLOOKUP(DATEDIF(M372,N372,"m"),Parameters!$L$2:$M$6,2,1),(DATEDIF(M372,N372,"m")+1)/12)</f>
        <v>1</v>
      </c>
      <c r="AQ372" s="31" t="n">
        <f aca="false">(AK372*(SUM(AE372,AF372,AG372,AI372,AJ372,AL372,AM372,AN372)*H372+AH372)+AO372*H372)*AP372</f>
        <v>10636643.8356164</v>
      </c>
    </row>
    <row r="373" customFormat="false" ht="15" hidden="false" customHeight="false" outlineLevel="0" collapsed="false">
      <c r="A373" s="20"/>
      <c r="B373" s="20" t="s">
        <v>107</v>
      </c>
      <c r="C373" s="21" t="s">
        <v>135</v>
      </c>
      <c r="D373" s="21" t="s">
        <v>95</v>
      </c>
      <c r="E373" s="21" t="s">
        <v>134</v>
      </c>
      <c r="F373" s="21" t="s">
        <v>97</v>
      </c>
      <c r="G373" s="22" t="n">
        <v>390000000</v>
      </c>
      <c r="H373" s="22" t="n">
        <v>100000000</v>
      </c>
      <c r="I373" s="22" t="n">
        <v>0</v>
      </c>
      <c r="J373" s="0" t="n">
        <v>2020</v>
      </c>
      <c r="K373" s="23" t="n">
        <v>43831</v>
      </c>
      <c r="L373" s="23" t="n">
        <v>43831</v>
      </c>
      <c r="M373" s="23" t="n">
        <v>43831</v>
      </c>
      <c r="N373" s="23" t="n">
        <v>44196</v>
      </c>
      <c r="O373" s="24" t="s">
        <v>106</v>
      </c>
      <c r="P373" s="24" t="s">
        <v>98</v>
      </c>
      <c r="Q373" s="22" t="s">
        <v>99</v>
      </c>
      <c r="R373" s="24" t="s">
        <v>98</v>
      </c>
      <c r="S373" s="24" t="s">
        <v>98</v>
      </c>
      <c r="T373" s="24" t="s">
        <v>98</v>
      </c>
      <c r="U373" s="24" t="s">
        <v>98</v>
      </c>
      <c r="V373" s="24" t="s">
        <v>98</v>
      </c>
      <c r="W373" s="24" t="s">
        <v>98</v>
      </c>
      <c r="X373" s="24" t="s">
        <v>98</v>
      </c>
      <c r="Y373" s="22" t="n">
        <v>500000</v>
      </c>
      <c r="Z373" s="23" t="n">
        <f aca="false">DATE(YEAR(M373)+1,MONTH(M373),DAY(M373))</f>
        <v>44197</v>
      </c>
      <c r="AA373" s="25" t="n">
        <f aca="false">IF(N373&lt;=Z373, VLOOKUP(DATEDIF(M373,N373,"m"),Parameters!$L$2:$M$6,2,1), 0)</f>
        <v>1</v>
      </c>
      <c r="AB373" s="0" t="n">
        <f aca="false">IF(D373="Trong nước", DATEDIF(DATE(YEAR(K373),MONTH(K373),1),DATE(YEAR(L373),MONTH(L373),1),"m"), DATEDIF(DATE(J373,1,1),DATE(YEAR(L373),MONTH(L373),1),"m"))</f>
        <v>0</v>
      </c>
      <c r="AC373" s="0" t="str">
        <f aca="false">VLOOKUP(AB373,Parameters!$A$2:$B$6,2,1)</f>
        <v>&lt;6</v>
      </c>
      <c r="AD373" s="26" t="n">
        <v>1</v>
      </c>
      <c r="AE373" s="27" t="n">
        <f aca="false">IF(G373&lt;=$AE$2,INDEX('Bieu phi VCX'!$D$8:$H$33,MATCH(C373,'Bieu phi VCX'!$A$8:$A$33,0),MATCH(AC373,'Bieu phi VCX'!$D$7:$H$7,)),INDEX('Bieu phi VCX'!$I$8:$M$33,MATCH(C373,'Bieu phi VCX'!$A$8:$A$33,0),MATCH(AC373,'Bieu phi VCX'!$I$7:$M$7,)))</f>
        <v>0.017</v>
      </c>
      <c r="AF373" s="27" t="n">
        <f aca="false">IF(O373="Y",$AF$2,0)</f>
        <v>0.0005</v>
      </c>
      <c r="AG373" s="27" t="n">
        <f aca="false">IF(P373="Y", INDEX('Bieu phi VCX'!$P$8:$T$31,MATCH(C373,'Bieu phi VCX'!$A$8:$A$33,0),MATCH(AC373,'Bieu phi VCX'!$P$7:$T$7,0)), 0)</f>
        <v>0</v>
      </c>
      <c r="AH373" s="22" t="n">
        <f aca="false">VLOOKUP(Q373,Parameters!$F$2:$G$5,2,0)</f>
        <v>0</v>
      </c>
      <c r="AI373" s="27" t="n">
        <f aca="false">IF(R373="Y", INDEX('Bieu phi VCX'!$V$8:$Z$31,MATCH(C373,'Bieu phi VCX'!$A$8:$A$33,0),MATCH(AC373,'Bieu phi VCX'!$V$7:$Z$7,0)),0)</f>
        <v>0</v>
      </c>
      <c r="AJ373" s="27" t="n">
        <f aca="false">IF(S373="Y",INDEX('Bieu phi VCX'!$AG$8:$AI$31,MATCH(C373,'Bieu phi VCX'!$A$8:$A$33,0),MATCH(VLOOKUP(I373,Parameters!$I$2:$J$4,2),'Bieu phi VCX'!$AG$7:$AI$7,0))-AE373, 0)</f>
        <v>0</v>
      </c>
      <c r="AK373" s="0" t="n">
        <f aca="false">IF(T373="Y",$AK$2,1)</f>
        <v>1</v>
      </c>
      <c r="AL373" s="27" t="n">
        <f aca="false">IF(U373="Y", INDEX('Bieu phi VCX'!$AB$8:$AB$33,MATCH(C373,'Bieu phi VCX'!$A$8:$A$33,0),0),0)</f>
        <v>0</v>
      </c>
      <c r="AM373" s="27" t="n">
        <f aca="false">IF(V373="Y",IF(AB373&lt;120,IF(OR(C373='Bieu phi VCX'!$A$24,C373='Bieu phi VCX'!$A$25,C373='Bieu phi VCX'!$A$27),0.2%,IF(OR(AND(OR(E373="SEDAN",E373="HATCHBACK"),G373&gt;$AM$2),AND(OR(E373="SEDAN",E373="HATCHBACK"),F373="GERMANY")),INDEX('Bieu phi VCX'!$AC$8:$AC$33,MATCH(C373,'Bieu phi VCX'!$A$8:$A$33,0),0),INDEX('Bieu phi VCX'!$AD$8:$AD$33,MATCH(C373,'Bieu phi VCX'!$A$8:$A$33,0),0))),"NA"),0)</f>
        <v>0</v>
      </c>
      <c r="AN373" s="28" t="n">
        <f aca="false">IF(X373="Y",$AN$2,0)</f>
        <v>0</v>
      </c>
      <c r="AO373" s="29" t="n">
        <f aca="false">IF(W373="Y",IF(N373-M373&gt;$AO$2,1.5%*15/365,1.5%*(N373-M373)/365),0)</f>
        <v>0</v>
      </c>
      <c r="AP373" s="30" t="n">
        <f aca="false">IF(N373&lt;=Z373,VLOOKUP(DATEDIF(M373,N373,"m"),Parameters!$L$2:$M$6,2,1),(DATEDIF(M373,N373,"m")+1)/12)</f>
        <v>1</v>
      </c>
      <c r="AQ373" s="31" t="n">
        <f aca="false">(AK373*(SUM(AE373,AF373,AG373,AI373,AJ373,AL373,AM373,AN373)*H373+AH373)+AO373*H373)*AP373</f>
        <v>1750000</v>
      </c>
    </row>
    <row r="374" customFormat="false" ht="15" hidden="false" customHeight="false" outlineLevel="0" collapsed="false">
      <c r="A374" s="20"/>
      <c r="B374" s="20" t="s">
        <v>108</v>
      </c>
      <c r="C374" s="21" t="s">
        <v>135</v>
      </c>
      <c r="D374" s="21" t="s">
        <v>95</v>
      </c>
      <c r="E374" s="21" t="s">
        <v>134</v>
      </c>
      <c r="F374" s="21" t="s">
        <v>97</v>
      </c>
      <c r="G374" s="22" t="n">
        <v>390000000</v>
      </c>
      <c r="H374" s="22" t="n">
        <v>100000000</v>
      </c>
      <c r="I374" s="22" t="n">
        <v>0</v>
      </c>
      <c r="J374" s="0" t="n">
        <v>2020</v>
      </c>
      <c r="K374" s="23" t="n">
        <v>43831</v>
      </c>
      <c r="L374" s="23" t="n">
        <v>43831</v>
      </c>
      <c r="M374" s="23" t="n">
        <v>43831</v>
      </c>
      <c r="N374" s="23" t="n">
        <v>44196</v>
      </c>
      <c r="O374" s="24" t="s">
        <v>98</v>
      </c>
      <c r="P374" s="24" t="s">
        <v>106</v>
      </c>
      <c r="Q374" s="22" t="s">
        <v>99</v>
      </c>
      <c r="R374" s="24" t="s">
        <v>98</v>
      </c>
      <c r="S374" s="24" t="s">
        <v>98</v>
      </c>
      <c r="T374" s="24" t="s">
        <v>98</v>
      </c>
      <c r="U374" s="24" t="s">
        <v>98</v>
      </c>
      <c r="V374" s="24" t="s">
        <v>98</v>
      </c>
      <c r="W374" s="24" t="s">
        <v>98</v>
      </c>
      <c r="X374" s="24" t="s">
        <v>98</v>
      </c>
      <c r="Y374" s="22" t="n">
        <v>500000</v>
      </c>
      <c r="Z374" s="23" t="n">
        <f aca="false">DATE(YEAR(M374)+1,MONTH(M374),DAY(M374))</f>
        <v>44197</v>
      </c>
      <c r="AA374" s="25" t="n">
        <f aca="false">IF(N374&lt;=Z374, VLOOKUP(DATEDIF(M374,N374,"m"),Parameters!$L$2:$M$6,2,1), 0)</f>
        <v>1</v>
      </c>
      <c r="AB374" s="0" t="n">
        <f aca="false">IF(D374="Trong nước", DATEDIF(DATE(YEAR(K374),MONTH(K374),1),DATE(YEAR(L374),MONTH(L374),1),"m"), DATEDIF(DATE(J374,1,1),DATE(YEAR(L374),MONTH(L374),1),"m"))</f>
        <v>0</v>
      </c>
      <c r="AC374" s="0" t="str">
        <f aca="false">VLOOKUP(AB374,Parameters!$A$2:$B$6,2,1)</f>
        <v>&lt;6</v>
      </c>
      <c r="AD374" s="26" t="n">
        <v>1</v>
      </c>
      <c r="AE374" s="27" t="n">
        <f aca="false">IF(G374&lt;=$AE$2,INDEX('Bieu phi VCX'!$D$8:$H$33,MATCH(C374,'Bieu phi VCX'!$A$8:$A$33,0),MATCH(AC374,'Bieu phi VCX'!$D$7:$H$7,)),INDEX('Bieu phi VCX'!$I$8:$M$33,MATCH(C374,'Bieu phi VCX'!$A$8:$A$33,0),MATCH(AC374,'Bieu phi VCX'!$I$7:$M$7,)))</f>
        <v>0.017</v>
      </c>
      <c r="AF374" s="27" t="n">
        <f aca="false">IF(O374="Y",$AF$2,0)</f>
        <v>0</v>
      </c>
      <c r="AG374" s="27" t="n">
        <f aca="false">IF(P374="Y", INDEX('Bieu phi VCX'!$P$8:$T$31,MATCH(C374,'Bieu phi VCX'!$A$8:$A$33,0),MATCH(AC374,'Bieu phi VCX'!$P$7:$T$7,0)), 0)</f>
        <v>0</v>
      </c>
      <c r="AH374" s="22" t="n">
        <f aca="false">VLOOKUP(Q374,Parameters!$F$2:$G$5,2,0)</f>
        <v>0</v>
      </c>
      <c r="AI374" s="27" t="n">
        <f aca="false">IF(R374="Y", INDEX('Bieu phi VCX'!$V$8:$Z$31,MATCH(C374,'Bieu phi VCX'!$A$8:$A$33,0),MATCH(AC374,'Bieu phi VCX'!$V$7:$Z$7,0)),0)</f>
        <v>0</v>
      </c>
      <c r="AJ374" s="27" t="n">
        <f aca="false">IF(S374="Y",INDEX('Bieu phi VCX'!$AG$8:$AI$31,MATCH(C374,'Bieu phi VCX'!$A$8:$A$33,0),MATCH(VLOOKUP(I374,Parameters!$I$2:$J$4,2),'Bieu phi VCX'!$AG$7:$AI$7,0))-AE374, 0)</f>
        <v>0</v>
      </c>
      <c r="AK374" s="0" t="n">
        <f aca="false">IF(T374="Y",$AK$2,1)</f>
        <v>1</v>
      </c>
      <c r="AL374" s="27" t="n">
        <f aca="false">IF(U374="Y", INDEX('Bieu phi VCX'!$AB$8:$AB$33,MATCH(C374,'Bieu phi VCX'!$A$8:$A$33,0),0),0)</f>
        <v>0</v>
      </c>
      <c r="AM374" s="27" t="n">
        <f aca="false">IF(V374="Y",IF(AB374&lt;120,IF(OR(C374='Bieu phi VCX'!$A$24,C374='Bieu phi VCX'!$A$25,C374='Bieu phi VCX'!$A$27),0.2%,IF(OR(AND(OR(E374="SEDAN",E374="HATCHBACK"),G374&gt;$AM$2),AND(OR(E374="SEDAN",E374="HATCHBACK"),F374="GERMANY")),INDEX('Bieu phi VCX'!$AC$8:$AC$33,MATCH(C374,'Bieu phi VCX'!$A$8:$A$33,0),0),INDEX('Bieu phi VCX'!$AD$8:$AD$33,MATCH(C374,'Bieu phi VCX'!$A$8:$A$33,0),0))),"NA"),0)</f>
        <v>0</v>
      </c>
      <c r="AN374" s="28" t="n">
        <f aca="false">IF(X374="Y",$AN$2,0)</f>
        <v>0</v>
      </c>
      <c r="AO374" s="29" t="n">
        <f aca="false">IF(W374="Y",IF(N374-M374&gt;$AO$2,1.5%*15/365,1.5%*(N374-M374)/365),0)</f>
        <v>0</v>
      </c>
      <c r="AP374" s="30" t="n">
        <f aca="false">IF(N374&lt;=Z374,VLOOKUP(DATEDIF(M374,N374,"m"),Parameters!$L$2:$M$6,2,1),(DATEDIF(M374,N374,"m")+1)/12)</f>
        <v>1</v>
      </c>
      <c r="AQ374" s="31" t="n">
        <f aca="false">(AK374*(SUM(AE374,AF374,AG374,AI374,AJ374,AL374,AM374,AN374)*H374+AH374)+AO374*H374)*AP374</f>
        <v>1700000</v>
      </c>
    </row>
    <row r="375" customFormat="false" ht="15" hidden="false" customHeight="false" outlineLevel="0" collapsed="false">
      <c r="A375" s="20"/>
      <c r="B375" s="20" t="s">
        <v>109</v>
      </c>
      <c r="C375" s="21" t="s">
        <v>135</v>
      </c>
      <c r="D375" s="21" t="s">
        <v>95</v>
      </c>
      <c r="E375" s="21" t="s">
        <v>134</v>
      </c>
      <c r="F375" s="21" t="s">
        <v>97</v>
      </c>
      <c r="G375" s="22" t="n">
        <v>390000000</v>
      </c>
      <c r="H375" s="22" t="n">
        <v>100000000</v>
      </c>
      <c r="I375" s="22" t="n">
        <v>0</v>
      </c>
      <c r="J375" s="0" t="n">
        <v>2020</v>
      </c>
      <c r="K375" s="23" t="n">
        <v>43831</v>
      </c>
      <c r="L375" s="23" t="n">
        <v>43831</v>
      </c>
      <c r="M375" s="23" t="n">
        <v>43831</v>
      </c>
      <c r="N375" s="23" t="n">
        <v>44196</v>
      </c>
      <c r="O375" s="24" t="s">
        <v>98</v>
      </c>
      <c r="P375" s="24" t="s">
        <v>98</v>
      </c>
      <c r="Q375" s="22" t="n">
        <v>9000000</v>
      </c>
      <c r="R375" s="24" t="s">
        <v>98</v>
      </c>
      <c r="S375" s="24" t="s">
        <v>98</v>
      </c>
      <c r="T375" s="24" t="s">
        <v>98</v>
      </c>
      <c r="U375" s="24" t="s">
        <v>98</v>
      </c>
      <c r="V375" s="24" t="s">
        <v>98</v>
      </c>
      <c r="W375" s="24" t="s">
        <v>98</v>
      </c>
      <c r="X375" s="24" t="s">
        <v>98</v>
      </c>
      <c r="Y375" s="22" t="n">
        <v>500000</v>
      </c>
      <c r="Z375" s="23" t="n">
        <f aca="false">DATE(YEAR(M375)+1,MONTH(M375),DAY(M375))</f>
        <v>44197</v>
      </c>
      <c r="AA375" s="25" t="n">
        <f aca="false">IF(N375&lt;=Z375, VLOOKUP(DATEDIF(M375,N375,"m"),Parameters!$L$2:$M$6,2,1), 0)</f>
        <v>1</v>
      </c>
      <c r="AB375" s="0" t="n">
        <f aca="false">IF(D375="Trong nước", DATEDIF(DATE(YEAR(K375),MONTH(K375),1),DATE(YEAR(L375),MONTH(L375),1),"m"), DATEDIF(DATE(J375,1,1),DATE(YEAR(L375),MONTH(L375),1),"m"))</f>
        <v>0</v>
      </c>
      <c r="AC375" s="0" t="str">
        <f aca="false">VLOOKUP(AB375,Parameters!$A$2:$B$6,2,1)</f>
        <v>&lt;6</v>
      </c>
      <c r="AD375" s="26" t="n">
        <v>1</v>
      </c>
      <c r="AE375" s="27" t="n">
        <f aca="false">IF(G375&lt;=$AE$2,INDEX('Bieu phi VCX'!$D$8:$H$33,MATCH(C375,'Bieu phi VCX'!$A$8:$A$33,0),MATCH(AC375,'Bieu phi VCX'!$D$7:$H$7,)),INDEX('Bieu phi VCX'!$I$8:$M$33,MATCH(C375,'Bieu phi VCX'!$A$8:$A$33,0),MATCH(AC375,'Bieu phi VCX'!$I$7:$M$7,)))</f>
        <v>0.017</v>
      </c>
      <c r="AF375" s="27" t="n">
        <f aca="false">IF(O375="Y",$AF$2,0)</f>
        <v>0</v>
      </c>
      <c r="AG375" s="27" t="n">
        <f aca="false">IF(P375="Y", INDEX('Bieu phi VCX'!$P$8:$T$31,MATCH(C375,'Bieu phi VCX'!$A$8:$A$33,0),MATCH(AC375,'Bieu phi VCX'!$P$7:$T$7,0)), 0)</f>
        <v>0</v>
      </c>
      <c r="AH375" s="22" t="n">
        <f aca="false">VLOOKUP(Q375,Parameters!$F$2:$G$5,2,0)</f>
        <v>1400000</v>
      </c>
      <c r="AI375" s="27" t="n">
        <f aca="false">IF(R375="Y", INDEX('Bieu phi VCX'!$V$8:$Z$31,MATCH(C375,'Bieu phi VCX'!$A$8:$A$33,0),MATCH(AC375,'Bieu phi VCX'!$V$7:$Z$7,0)),0)</f>
        <v>0</v>
      </c>
      <c r="AJ375" s="27" t="n">
        <f aca="false">IF(S375="Y",INDEX('Bieu phi VCX'!$AG$8:$AI$31,MATCH(C375,'Bieu phi VCX'!$A$8:$A$33,0),MATCH(VLOOKUP(I375,Parameters!$I$2:$J$4,2),'Bieu phi VCX'!$AG$7:$AI$7,0))-AE375, 0)</f>
        <v>0</v>
      </c>
      <c r="AK375" s="0" t="n">
        <f aca="false">IF(T375="Y",$AK$2,1)</f>
        <v>1</v>
      </c>
      <c r="AL375" s="27" t="n">
        <f aca="false">IF(U375="Y", INDEX('Bieu phi VCX'!$AB$8:$AB$33,MATCH(C375,'Bieu phi VCX'!$A$8:$A$33,0),0),0)</f>
        <v>0</v>
      </c>
      <c r="AM375" s="27" t="n">
        <f aca="false">IF(V375="Y",IF(AB375&lt;120,IF(OR(C375='Bieu phi VCX'!$A$24,C375='Bieu phi VCX'!$A$25,C375='Bieu phi VCX'!$A$27),0.2%,IF(OR(AND(OR(E375="SEDAN",E375="HATCHBACK"),G375&gt;$AM$2),AND(OR(E375="SEDAN",E375="HATCHBACK"),F375="GERMANY")),INDEX('Bieu phi VCX'!$AC$8:$AC$33,MATCH(C375,'Bieu phi VCX'!$A$8:$A$33,0),0),INDEX('Bieu phi VCX'!$AD$8:$AD$33,MATCH(C375,'Bieu phi VCX'!$A$8:$A$33,0),0))),"NA"),0)</f>
        <v>0</v>
      </c>
      <c r="AN375" s="28" t="n">
        <f aca="false">IF(X375="Y",$AN$2,0)</f>
        <v>0</v>
      </c>
      <c r="AO375" s="29" t="n">
        <f aca="false">IF(W375="Y",IF(N375-M375&gt;$AO$2,1.5%*15/365,1.5%*(N375-M375)/365),0)</f>
        <v>0</v>
      </c>
      <c r="AP375" s="30" t="n">
        <f aca="false">IF(N375&lt;=Z375,VLOOKUP(DATEDIF(M375,N375,"m"),Parameters!$L$2:$M$6,2,1),(DATEDIF(M375,N375,"m")+1)/12)</f>
        <v>1</v>
      </c>
      <c r="AQ375" s="31" t="n">
        <f aca="false">(AK375*(SUM(AE375,AF375,AG375,AI375,AJ375,AL375,AM375,AN375)*H375+AH375)+AO375*H375)*AP375</f>
        <v>3100000</v>
      </c>
    </row>
    <row r="376" customFormat="false" ht="15" hidden="false" customHeight="false" outlineLevel="0" collapsed="false">
      <c r="A376" s="20"/>
      <c r="B376" s="20" t="s">
        <v>110</v>
      </c>
      <c r="C376" s="21" t="s">
        <v>135</v>
      </c>
      <c r="D376" s="21" t="s">
        <v>95</v>
      </c>
      <c r="E376" s="21" t="s">
        <v>134</v>
      </c>
      <c r="F376" s="21" t="s">
        <v>97</v>
      </c>
      <c r="G376" s="22" t="n">
        <v>390000000</v>
      </c>
      <c r="H376" s="22" t="n">
        <v>100000000</v>
      </c>
      <c r="I376" s="22" t="n">
        <v>0</v>
      </c>
      <c r="J376" s="0" t="n">
        <v>2020</v>
      </c>
      <c r="K376" s="23" t="n">
        <v>43831</v>
      </c>
      <c r="L376" s="23" t="n">
        <v>43831</v>
      </c>
      <c r="M376" s="23" t="n">
        <v>43831</v>
      </c>
      <c r="N376" s="23" t="n">
        <v>44196</v>
      </c>
      <c r="O376" s="24" t="s">
        <v>98</v>
      </c>
      <c r="P376" s="24" t="s">
        <v>98</v>
      </c>
      <c r="Q376" s="22" t="s">
        <v>99</v>
      </c>
      <c r="R376" s="24" t="s">
        <v>106</v>
      </c>
      <c r="S376" s="24" t="s">
        <v>98</v>
      </c>
      <c r="T376" s="24" t="s">
        <v>98</v>
      </c>
      <c r="U376" s="24" t="s">
        <v>98</v>
      </c>
      <c r="V376" s="24" t="s">
        <v>98</v>
      </c>
      <c r="W376" s="24" t="s">
        <v>98</v>
      </c>
      <c r="X376" s="24" t="s">
        <v>98</v>
      </c>
      <c r="Y376" s="22" t="n">
        <v>500000</v>
      </c>
      <c r="Z376" s="23" t="n">
        <f aca="false">DATE(YEAR(M376)+1,MONTH(M376),DAY(M376))</f>
        <v>44197</v>
      </c>
      <c r="AA376" s="25" t="n">
        <f aca="false">IF(N376&lt;=Z376, VLOOKUP(DATEDIF(M376,N376,"m"),Parameters!$L$2:$M$6,2,1), 0)</f>
        <v>1</v>
      </c>
      <c r="AB376" s="0" t="n">
        <f aca="false">IF(D376="Trong nước", DATEDIF(DATE(YEAR(K376),MONTH(K376),1),DATE(YEAR(L376),MONTH(L376),1),"m"), DATEDIF(DATE(J376,1,1),DATE(YEAR(L376),MONTH(L376),1),"m"))</f>
        <v>0</v>
      </c>
      <c r="AC376" s="0" t="str">
        <f aca="false">VLOOKUP(AB376,Parameters!$A$2:$B$6,2,1)</f>
        <v>&lt;6</v>
      </c>
      <c r="AD376" s="26" t="n">
        <v>1</v>
      </c>
      <c r="AE376" s="27" t="n">
        <f aca="false">IF(G376&lt;=$AE$2,INDEX('Bieu phi VCX'!$D$8:$H$33,MATCH(C376,'Bieu phi VCX'!$A$8:$A$33,0),MATCH(AC376,'Bieu phi VCX'!$D$7:$H$7,)),INDEX('Bieu phi VCX'!$I$8:$M$33,MATCH(C376,'Bieu phi VCX'!$A$8:$A$33,0),MATCH(AC376,'Bieu phi VCX'!$I$7:$M$7,)))</f>
        <v>0.017</v>
      </c>
      <c r="AF376" s="27" t="n">
        <f aca="false">IF(O376="Y",$AF$2,0)</f>
        <v>0</v>
      </c>
      <c r="AG376" s="27" t="n">
        <f aca="false">IF(P376="Y", INDEX('Bieu phi VCX'!$P$8:$T$31,MATCH(C376,'Bieu phi VCX'!$A$8:$A$33,0),MATCH(AC376,'Bieu phi VCX'!$P$7:$T$7,0)), 0)</f>
        <v>0</v>
      </c>
      <c r="AH376" s="22" t="n">
        <f aca="false">VLOOKUP(Q376,Parameters!$F$2:$G$5,2,0)</f>
        <v>0</v>
      </c>
      <c r="AI376" s="27" t="n">
        <f aca="false">IF(R376="Y", INDEX('Bieu phi VCX'!$V$8:$Z$31,MATCH(C376,'Bieu phi VCX'!$A$8:$A$33,0),MATCH(AC376,'Bieu phi VCX'!$V$7:$Z$7,0)),0)</f>
        <v>0.001</v>
      </c>
      <c r="AJ376" s="27" t="n">
        <f aca="false">IF(S376="Y",INDEX('Bieu phi VCX'!$AG$8:$AI$31,MATCH(C376,'Bieu phi VCX'!$A$8:$A$33,0),MATCH(VLOOKUP(I376,Parameters!$I$2:$J$4,2),'Bieu phi VCX'!$AG$7:$AI$7,0))-AE376, 0)</f>
        <v>0</v>
      </c>
      <c r="AK376" s="0" t="n">
        <f aca="false">IF(T376="Y",$AK$2,1)</f>
        <v>1</v>
      </c>
      <c r="AL376" s="27" t="n">
        <f aca="false">IF(U376="Y", INDEX('Bieu phi VCX'!$AB$8:$AB$33,MATCH(C376,'Bieu phi VCX'!$A$8:$A$33,0),0),0)</f>
        <v>0</v>
      </c>
      <c r="AM376" s="27" t="n">
        <f aca="false">IF(V376="Y",IF(AB376&lt;120,IF(OR(C376='Bieu phi VCX'!$A$24,C376='Bieu phi VCX'!$A$25,C376='Bieu phi VCX'!$A$27),0.2%,IF(OR(AND(OR(E376="SEDAN",E376="HATCHBACK"),G376&gt;$AM$2),AND(OR(E376="SEDAN",E376="HATCHBACK"),F376="GERMANY")),INDEX('Bieu phi VCX'!$AC$8:$AC$33,MATCH(C376,'Bieu phi VCX'!$A$8:$A$33,0),0),INDEX('Bieu phi VCX'!$AD$8:$AD$33,MATCH(C376,'Bieu phi VCX'!$A$8:$A$33,0),0))),"NA"),0)</f>
        <v>0</v>
      </c>
      <c r="AN376" s="28" t="n">
        <f aca="false">IF(X376="Y",$AN$2,0)</f>
        <v>0</v>
      </c>
      <c r="AO376" s="29" t="n">
        <f aca="false">IF(W376="Y",IF(N376-M376&gt;$AO$2,1.5%*15/365,1.5%*(N376-M376)/365),0)</f>
        <v>0</v>
      </c>
      <c r="AP376" s="30" t="n">
        <f aca="false">IF(N376&lt;=Z376,VLOOKUP(DATEDIF(M376,N376,"m"),Parameters!$L$2:$M$6,2,1),(DATEDIF(M376,N376,"m")+1)/12)</f>
        <v>1</v>
      </c>
      <c r="AQ376" s="31" t="n">
        <f aca="false">(AK376*(SUM(AE376,AF376,AG376,AI376,AJ376,AL376,AM376,AN376)*H376+AH376)+AO376*H376)*AP376</f>
        <v>1800000</v>
      </c>
    </row>
    <row r="377" customFormat="false" ht="15" hidden="false" customHeight="false" outlineLevel="0" collapsed="false">
      <c r="A377" s="20"/>
      <c r="B377" s="20" t="s">
        <v>111</v>
      </c>
      <c r="C377" s="21" t="s">
        <v>135</v>
      </c>
      <c r="D377" s="21" t="s">
        <v>95</v>
      </c>
      <c r="E377" s="21" t="s">
        <v>134</v>
      </c>
      <c r="F377" s="21" t="s">
        <v>97</v>
      </c>
      <c r="G377" s="22" t="n">
        <v>390000000</v>
      </c>
      <c r="H377" s="22" t="n">
        <v>100000000</v>
      </c>
      <c r="I377" s="22" t="n">
        <v>0</v>
      </c>
      <c r="J377" s="0" t="n">
        <v>2020</v>
      </c>
      <c r="K377" s="23" t="n">
        <v>43831</v>
      </c>
      <c r="L377" s="23" t="n">
        <v>43831</v>
      </c>
      <c r="M377" s="23" t="n">
        <v>43831</v>
      </c>
      <c r="N377" s="23" t="n">
        <v>44196</v>
      </c>
      <c r="O377" s="24" t="s">
        <v>98</v>
      </c>
      <c r="P377" s="24" t="s">
        <v>98</v>
      </c>
      <c r="Q377" s="22" t="s">
        <v>99</v>
      </c>
      <c r="R377" s="24" t="s">
        <v>98</v>
      </c>
      <c r="S377" s="24" t="s">
        <v>106</v>
      </c>
      <c r="T377" s="24" t="s">
        <v>98</v>
      </c>
      <c r="U377" s="24" t="s">
        <v>98</v>
      </c>
      <c r="V377" s="24" t="s">
        <v>98</v>
      </c>
      <c r="W377" s="24" t="s">
        <v>98</v>
      </c>
      <c r="X377" s="24" t="s">
        <v>98</v>
      </c>
      <c r="Y377" s="22" t="n">
        <v>500000</v>
      </c>
      <c r="Z377" s="23" t="n">
        <f aca="false">DATE(YEAR(M377)+1,MONTH(M377),DAY(M377))</f>
        <v>44197</v>
      </c>
      <c r="AA377" s="25" t="n">
        <f aca="false">IF(N377&lt;=Z377, VLOOKUP(DATEDIF(M377,N377,"m"),Parameters!$L$2:$M$6,2,1), 0)</f>
        <v>1</v>
      </c>
      <c r="AB377" s="0" t="n">
        <f aca="false">IF(D377="Trong nước", DATEDIF(DATE(YEAR(K377),MONTH(K377),1),DATE(YEAR(L377),MONTH(L377),1),"m"), DATEDIF(DATE(J377,1,1),DATE(YEAR(L377),MONTH(L377),1),"m"))</f>
        <v>0</v>
      </c>
      <c r="AC377" s="0" t="str">
        <f aca="false">VLOOKUP(AB377,Parameters!$A$2:$B$6,2,1)</f>
        <v>&lt;6</v>
      </c>
      <c r="AD377" s="26" t="n">
        <v>1</v>
      </c>
      <c r="AE377" s="27" t="n">
        <f aca="false">IF(G377&lt;=$AE$2,INDEX('Bieu phi VCX'!$D$8:$H$33,MATCH(C377,'Bieu phi VCX'!$A$8:$A$33,0),MATCH(AC377,'Bieu phi VCX'!$D$7:$H$7,)),INDEX('Bieu phi VCX'!$I$8:$M$33,MATCH(C377,'Bieu phi VCX'!$A$8:$A$33,0),MATCH(AC377,'Bieu phi VCX'!$I$7:$M$7,)))</f>
        <v>0.017</v>
      </c>
      <c r="AF377" s="27" t="n">
        <f aca="false">IF(O377="Y",$AF$2,0)</f>
        <v>0</v>
      </c>
      <c r="AG377" s="27" t="n">
        <f aca="false">IF(P377="Y", INDEX('Bieu phi VCX'!$P$8:$T$31,MATCH(C377,'Bieu phi VCX'!$A$8:$A$33,0),MATCH(AC377,'Bieu phi VCX'!$P$7:$T$7,0)), 0)</f>
        <v>0</v>
      </c>
      <c r="AH377" s="22" t="n">
        <f aca="false">VLOOKUP(Q377,Parameters!$F$2:$G$5,2,0)</f>
        <v>0</v>
      </c>
      <c r="AI377" s="27" t="n">
        <f aca="false">IF(R377="Y", INDEX('Bieu phi VCX'!$V$8:$Z$31,MATCH(C377,'Bieu phi VCX'!$A$8:$A$33,0),MATCH(AC377,'Bieu phi VCX'!$V$7:$Z$7,0)),0)</f>
        <v>0</v>
      </c>
      <c r="AJ377" s="27" t="n">
        <f aca="false">IF(S377="Y",INDEX('Bieu phi VCX'!$AG$8:$AI$31,MATCH(C377,'Bieu phi VCX'!$A$8:$A$33,0),MATCH(VLOOKUP(I377,Parameters!$I$2:$J$4,2),'Bieu phi VCX'!$AG$7:$AI$7,0))-AE377, 0)</f>
        <v>0.033</v>
      </c>
      <c r="AK377" s="0" t="n">
        <f aca="false">IF(T377="Y",$AK$2,1)</f>
        <v>1</v>
      </c>
      <c r="AL377" s="27" t="n">
        <f aca="false">IF(U377="Y", INDEX('Bieu phi VCX'!$AB$8:$AB$33,MATCH(C377,'Bieu phi VCX'!$A$8:$A$33,0),0),0)</f>
        <v>0</v>
      </c>
      <c r="AM377" s="27" t="n">
        <f aca="false">IF(V377="Y",IF(AB377&lt;120,IF(OR(C377='Bieu phi VCX'!$A$24,C377='Bieu phi VCX'!$A$25,C377='Bieu phi VCX'!$A$27),0.2%,IF(OR(AND(OR(E377="SEDAN",E377="HATCHBACK"),G377&gt;$AM$2),AND(OR(E377="SEDAN",E377="HATCHBACK"),F377="GERMANY")),INDEX('Bieu phi VCX'!$AC$8:$AC$33,MATCH(C377,'Bieu phi VCX'!$A$8:$A$33,0),0),INDEX('Bieu phi VCX'!$AD$8:$AD$33,MATCH(C377,'Bieu phi VCX'!$A$8:$A$33,0),0))),"NA"),0)</f>
        <v>0</v>
      </c>
      <c r="AN377" s="28" t="n">
        <f aca="false">IF(X377="Y",$AN$2,0)</f>
        <v>0</v>
      </c>
      <c r="AO377" s="29" t="n">
        <f aca="false">IF(W377="Y",IF(N377-M377&gt;$AO$2,1.5%*15/365,1.5%*(N377-M377)/365),0)</f>
        <v>0</v>
      </c>
      <c r="AP377" s="30" t="n">
        <f aca="false">IF(N377&lt;=Z377,VLOOKUP(DATEDIF(M377,N377,"m"),Parameters!$L$2:$M$6,2,1),(DATEDIF(M377,N377,"m")+1)/12)</f>
        <v>1</v>
      </c>
      <c r="AQ377" s="31" t="n">
        <f aca="false">(AK377*(SUM(AE377,AF377,AG377,AI377,AJ377,AL377,AM377,AN377)*H377+AH377)+AO377*H377)*AP377</f>
        <v>5000000</v>
      </c>
    </row>
    <row r="378" customFormat="false" ht="15" hidden="false" customHeight="false" outlineLevel="0" collapsed="false">
      <c r="A378" s="20"/>
      <c r="B378" s="20" t="s">
        <v>112</v>
      </c>
      <c r="C378" s="21" t="s">
        <v>135</v>
      </c>
      <c r="D378" s="21" t="s">
        <v>95</v>
      </c>
      <c r="E378" s="21" t="s">
        <v>134</v>
      </c>
      <c r="F378" s="21" t="s">
        <v>97</v>
      </c>
      <c r="G378" s="22" t="n">
        <v>390000000</v>
      </c>
      <c r="H378" s="22" t="n">
        <v>100000000</v>
      </c>
      <c r="I378" s="22" t="n">
        <v>0</v>
      </c>
      <c r="J378" s="0" t="n">
        <v>2020</v>
      </c>
      <c r="K378" s="23" t="n">
        <v>43831</v>
      </c>
      <c r="L378" s="23" t="n">
        <v>43831</v>
      </c>
      <c r="M378" s="23" t="n">
        <v>43831</v>
      </c>
      <c r="N378" s="23" t="n">
        <v>44196</v>
      </c>
      <c r="O378" s="24" t="s">
        <v>98</v>
      </c>
      <c r="P378" s="24" t="s">
        <v>98</v>
      </c>
      <c r="Q378" s="22" t="s">
        <v>99</v>
      </c>
      <c r="R378" s="24" t="s">
        <v>98</v>
      </c>
      <c r="S378" s="24" t="s">
        <v>98</v>
      </c>
      <c r="T378" s="24" t="s">
        <v>106</v>
      </c>
      <c r="U378" s="24" t="s">
        <v>98</v>
      </c>
      <c r="V378" s="24" t="s">
        <v>98</v>
      </c>
      <c r="W378" s="24" t="s">
        <v>98</v>
      </c>
      <c r="X378" s="24" t="s">
        <v>98</v>
      </c>
      <c r="Y378" s="22" t="n">
        <v>500000</v>
      </c>
      <c r="Z378" s="23" t="n">
        <f aca="false">DATE(YEAR(M378)+1,MONTH(M378),DAY(M378))</f>
        <v>44197</v>
      </c>
      <c r="AA378" s="25" t="n">
        <f aca="false">IF(N378&lt;=Z378, VLOOKUP(DATEDIF(M378,N378,"m"),Parameters!$L$2:$M$6,2,1), 0)</f>
        <v>1</v>
      </c>
      <c r="AB378" s="0" t="n">
        <f aca="false">IF(D378="Trong nước", DATEDIF(DATE(YEAR(K378),MONTH(K378),1),DATE(YEAR(L378),MONTH(L378),1),"m"), DATEDIF(DATE(J378,1,1),DATE(YEAR(L378),MONTH(L378),1),"m"))</f>
        <v>0</v>
      </c>
      <c r="AC378" s="0" t="str">
        <f aca="false">VLOOKUP(AB378,Parameters!$A$2:$B$6,2,1)</f>
        <v>&lt;6</v>
      </c>
      <c r="AD378" s="26" t="n">
        <v>1</v>
      </c>
      <c r="AE378" s="27" t="n">
        <f aca="false">IF(G378&lt;=$AE$2,INDEX('Bieu phi VCX'!$D$8:$H$33,MATCH(C378,'Bieu phi VCX'!$A$8:$A$33,0),MATCH(AC378,'Bieu phi VCX'!$D$7:$H$7,)),INDEX('Bieu phi VCX'!$I$8:$M$33,MATCH(C378,'Bieu phi VCX'!$A$8:$A$33,0),MATCH(AC378,'Bieu phi VCX'!$I$7:$M$7,)))</f>
        <v>0.017</v>
      </c>
      <c r="AF378" s="27" t="n">
        <f aca="false">IF(O378="Y",$AF$2,0)</f>
        <v>0</v>
      </c>
      <c r="AG378" s="27" t="n">
        <f aca="false">IF(P378="Y", INDEX('Bieu phi VCX'!$P$8:$T$31,MATCH(C378,'Bieu phi VCX'!$A$8:$A$33,0),MATCH(AC378,'Bieu phi VCX'!$P$7:$T$7,0)), 0)</f>
        <v>0</v>
      </c>
      <c r="AH378" s="22" t="n">
        <f aca="false">VLOOKUP(Q378,Parameters!$F$2:$G$5,2,0)</f>
        <v>0</v>
      </c>
      <c r="AI378" s="27" t="n">
        <f aca="false">IF(R378="Y", INDEX('Bieu phi VCX'!$V$8:$Z$31,MATCH(C378,'Bieu phi VCX'!$A$8:$A$33,0),MATCH(AC378,'Bieu phi VCX'!$V$7:$Z$7,0)),0)</f>
        <v>0</v>
      </c>
      <c r="AJ378" s="27" t="n">
        <f aca="false">IF(S378="Y",INDEX('Bieu phi VCX'!$AG$8:$AI$31,MATCH(C378,'Bieu phi VCX'!$A$8:$A$33,0),MATCH(VLOOKUP(I378,Parameters!$I$2:$J$4,2),'Bieu phi VCX'!$AG$7:$AI$7,0))-AE378, 0)</f>
        <v>0</v>
      </c>
      <c r="AK378" s="0" t="n">
        <f aca="false">IF(T378="Y",$AK$2,1)</f>
        <v>1.5</v>
      </c>
      <c r="AL378" s="27" t="n">
        <f aca="false">IF(U378="Y", INDEX('Bieu phi VCX'!$AB$8:$AB$33,MATCH(C378,'Bieu phi VCX'!$A$8:$A$33,0),0),0)</f>
        <v>0</v>
      </c>
      <c r="AM378" s="27" t="n">
        <f aca="false">IF(V378="Y",IF(AB378&lt;120,IF(OR(C378='Bieu phi VCX'!$A$24,C378='Bieu phi VCX'!$A$25,C378='Bieu phi VCX'!$A$27),0.2%,IF(OR(AND(OR(E378="SEDAN",E378="HATCHBACK"),G378&gt;$AM$2),AND(OR(E378="SEDAN",E378="HATCHBACK"),F378="GERMANY")),INDEX('Bieu phi VCX'!$AC$8:$AC$33,MATCH(C378,'Bieu phi VCX'!$A$8:$A$33,0),0),INDEX('Bieu phi VCX'!$AD$8:$AD$33,MATCH(C378,'Bieu phi VCX'!$A$8:$A$33,0),0))),"NA"),0)</f>
        <v>0</v>
      </c>
      <c r="AN378" s="28" t="n">
        <f aca="false">IF(X378="Y",$AN$2,0)</f>
        <v>0</v>
      </c>
      <c r="AO378" s="29" t="n">
        <f aca="false">IF(W378="Y",IF(N378-M378&gt;$AO$2,1.5%*15/365,1.5%*(N378-M378)/365),0)</f>
        <v>0</v>
      </c>
      <c r="AP378" s="30" t="n">
        <f aca="false">IF(N378&lt;=Z378,VLOOKUP(DATEDIF(M378,N378,"m"),Parameters!$L$2:$M$6,2,1),(DATEDIF(M378,N378,"m")+1)/12)</f>
        <v>1</v>
      </c>
      <c r="AQ378" s="31" t="n">
        <f aca="false">(AK378*(SUM(AE378,AF378,AG378,AI378,AJ378,AL378,AM378,AN378)*H378+AH378)+AO378*H378)*AP378</f>
        <v>2550000</v>
      </c>
    </row>
    <row r="379" customFormat="false" ht="15" hidden="false" customHeight="false" outlineLevel="0" collapsed="false">
      <c r="A379" s="20"/>
      <c r="B379" s="20" t="s">
        <v>113</v>
      </c>
      <c r="C379" s="21" t="s">
        <v>135</v>
      </c>
      <c r="D379" s="21" t="s">
        <v>95</v>
      </c>
      <c r="E379" s="21" t="s">
        <v>134</v>
      </c>
      <c r="F379" s="21" t="s">
        <v>97</v>
      </c>
      <c r="G379" s="22" t="n">
        <v>390000000</v>
      </c>
      <c r="H379" s="22" t="n">
        <v>100000000</v>
      </c>
      <c r="I379" s="22" t="n">
        <v>0</v>
      </c>
      <c r="J379" s="0" t="n">
        <v>2020</v>
      </c>
      <c r="K379" s="23" t="n">
        <v>43831</v>
      </c>
      <c r="L379" s="23" t="n">
        <v>43831</v>
      </c>
      <c r="M379" s="23" t="n">
        <v>43831</v>
      </c>
      <c r="N379" s="23" t="n">
        <v>44196</v>
      </c>
      <c r="O379" s="24" t="s">
        <v>98</v>
      </c>
      <c r="P379" s="24" t="s">
        <v>98</v>
      </c>
      <c r="Q379" s="22" t="s">
        <v>99</v>
      </c>
      <c r="R379" s="24" t="s">
        <v>98</v>
      </c>
      <c r="S379" s="24" t="s">
        <v>98</v>
      </c>
      <c r="T379" s="24" t="s">
        <v>98</v>
      </c>
      <c r="U379" s="24" t="s">
        <v>106</v>
      </c>
      <c r="V379" s="24" t="s">
        <v>98</v>
      </c>
      <c r="W379" s="24" t="s">
        <v>98</v>
      </c>
      <c r="X379" s="24" t="s">
        <v>98</v>
      </c>
      <c r="Y379" s="22" t="n">
        <v>500000</v>
      </c>
      <c r="Z379" s="23" t="n">
        <f aca="false">DATE(YEAR(M379)+1,MONTH(M379),DAY(M379))</f>
        <v>44197</v>
      </c>
      <c r="AA379" s="25" t="n">
        <f aca="false">IF(N379&lt;=Z379, VLOOKUP(DATEDIF(M379,N379,"m"),Parameters!$L$2:$M$6,2,1), 0)</f>
        <v>1</v>
      </c>
      <c r="AB379" s="0" t="n">
        <f aca="false">IF(D379="Trong nước", DATEDIF(DATE(YEAR(K379),MONTH(K379),1),DATE(YEAR(L379),MONTH(L379),1),"m"), DATEDIF(DATE(J379,1,1),DATE(YEAR(L379),MONTH(L379),1),"m"))</f>
        <v>0</v>
      </c>
      <c r="AC379" s="0" t="str">
        <f aca="false">VLOOKUP(AB379,Parameters!$A$2:$B$6,2,1)</f>
        <v>&lt;6</v>
      </c>
      <c r="AD379" s="26" t="n">
        <v>1</v>
      </c>
      <c r="AE379" s="27" t="n">
        <f aca="false">IF(G379&lt;=$AE$2,INDEX('Bieu phi VCX'!$D$8:$H$33,MATCH(C379,'Bieu phi VCX'!$A$8:$A$33,0),MATCH(AC379,'Bieu phi VCX'!$D$7:$H$7,)),INDEX('Bieu phi VCX'!$I$8:$M$33,MATCH(C379,'Bieu phi VCX'!$A$8:$A$33,0),MATCH(AC379,'Bieu phi VCX'!$I$7:$M$7,)))</f>
        <v>0.017</v>
      </c>
      <c r="AF379" s="27" t="n">
        <f aca="false">IF(O379="Y",$AF$2,0)</f>
        <v>0</v>
      </c>
      <c r="AG379" s="27" t="n">
        <f aca="false">IF(P379="Y", INDEX('Bieu phi VCX'!$P$8:$T$31,MATCH(C379,'Bieu phi VCX'!$A$8:$A$33,0),MATCH(AC379,'Bieu phi VCX'!$P$7:$T$7,0)), 0)</f>
        <v>0</v>
      </c>
      <c r="AH379" s="22" t="n">
        <f aca="false">VLOOKUP(Q379,Parameters!$F$2:$G$5,2,0)</f>
        <v>0</v>
      </c>
      <c r="AI379" s="27" t="n">
        <f aca="false">IF(R379="Y", INDEX('Bieu phi VCX'!$V$8:$Z$31,MATCH(C379,'Bieu phi VCX'!$A$8:$A$33,0),MATCH(AC379,'Bieu phi VCX'!$V$7:$Z$7,0)),0)</f>
        <v>0</v>
      </c>
      <c r="AJ379" s="27" t="n">
        <f aca="false">IF(S379="Y",INDEX('Bieu phi VCX'!$AG$8:$AI$31,MATCH(C379,'Bieu phi VCX'!$A$8:$A$33,0),MATCH(VLOOKUP(I379,Parameters!$I$2:$J$4,2),'Bieu phi VCX'!$AG$7:$AI$7,0))-AE379, 0)</f>
        <v>0</v>
      </c>
      <c r="AK379" s="0" t="n">
        <f aca="false">IF(T379="Y",$AK$2,1)</f>
        <v>1</v>
      </c>
      <c r="AL379" s="27" t="n">
        <f aca="false">IF(U379="Y", INDEX('Bieu phi VCX'!$AB$8:$AB$33,MATCH(C379,'Bieu phi VCX'!$A$8:$A$33,0),0),0)</f>
        <v>0.0015</v>
      </c>
      <c r="AM379" s="27" t="n">
        <f aca="false">IF(V379="Y",IF(AB379&lt;120,IF(OR(C379='Bieu phi VCX'!$A$24,C379='Bieu phi VCX'!$A$25,C379='Bieu phi VCX'!$A$27),0.2%,IF(OR(AND(OR(E379="SEDAN",E379="HATCHBACK"),G379&gt;$AM$2),AND(OR(E379="SEDAN",E379="HATCHBACK"),F379="GERMANY")),INDEX('Bieu phi VCX'!$AC$8:$AC$33,MATCH(C379,'Bieu phi VCX'!$A$8:$A$33,0),0),INDEX('Bieu phi VCX'!$AD$8:$AD$33,MATCH(C379,'Bieu phi VCX'!$A$8:$A$33,0),0))),"NA"),0)</f>
        <v>0</v>
      </c>
      <c r="AN379" s="28" t="n">
        <f aca="false">IF(X379="Y",$AN$2,0)</f>
        <v>0</v>
      </c>
      <c r="AO379" s="29" t="n">
        <f aca="false">IF(W379="Y",IF(N379-M379&gt;$AO$2,1.5%*15/365,1.5%*(N379-M379)/365),0)</f>
        <v>0</v>
      </c>
      <c r="AP379" s="30" t="n">
        <f aca="false">IF(N379&lt;=Z379,VLOOKUP(DATEDIF(M379,N379,"m"),Parameters!$L$2:$M$6,2,1),(DATEDIF(M379,N379,"m")+1)/12)</f>
        <v>1</v>
      </c>
      <c r="AQ379" s="31" t="n">
        <f aca="false">(AK379*(SUM(AE379,AF379,AG379,AI379,AJ379,AL379,AM379,AN379)*H379+AH379)+AO379*H379)*AP379</f>
        <v>1850000</v>
      </c>
    </row>
    <row r="380" customFormat="false" ht="15" hidden="false" customHeight="false" outlineLevel="0" collapsed="false">
      <c r="A380" s="20"/>
      <c r="B380" s="20" t="s">
        <v>114</v>
      </c>
      <c r="C380" s="21" t="s">
        <v>135</v>
      </c>
      <c r="D380" s="21" t="s">
        <v>95</v>
      </c>
      <c r="E380" s="21" t="s">
        <v>134</v>
      </c>
      <c r="F380" s="21" t="s">
        <v>97</v>
      </c>
      <c r="G380" s="22" t="n">
        <v>390000000</v>
      </c>
      <c r="H380" s="22" t="n">
        <v>100000000</v>
      </c>
      <c r="I380" s="22" t="n">
        <v>0</v>
      </c>
      <c r="J380" s="0" t="n">
        <v>2020</v>
      </c>
      <c r="K380" s="23" t="n">
        <v>43831</v>
      </c>
      <c r="L380" s="23" t="n">
        <v>43831</v>
      </c>
      <c r="M380" s="23" t="n">
        <v>43831</v>
      </c>
      <c r="N380" s="23" t="n">
        <v>44196</v>
      </c>
      <c r="O380" s="24" t="s">
        <v>98</v>
      </c>
      <c r="P380" s="24" t="s">
        <v>98</v>
      </c>
      <c r="Q380" s="22" t="s">
        <v>99</v>
      </c>
      <c r="R380" s="24" t="s">
        <v>98</v>
      </c>
      <c r="S380" s="24" t="s">
        <v>98</v>
      </c>
      <c r="T380" s="24" t="s">
        <v>98</v>
      </c>
      <c r="U380" s="24" t="s">
        <v>98</v>
      </c>
      <c r="V380" s="24" t="s">
        <v>106</v>
      </c>
      <c r="W380" s="24" t="s">
        <v>98</v>
      </c>
      <c r="X380" s="24" t="s">
        <v>98</v>
      </c>
      <c r="Y380" s="22" t="n">
        <v>500000</v>
      </c>
      <c r="Z380" s="23" t="n">
        <f aca="false">DATE(YEAR(M380)+1,MONTH(M380),DAY(M380))</f>
        <v>44197</v>
      </c>
      <c r="AA380" s="25" t="n">
        <f aca="false">IF(N380&lt;=Z380, VLOOKUP(DATEDIF(M380,N380,"m"),Parameters!$L$2:$M$6,2,1), 0)</f>
        <v>1</v>
      </c>
      <c r="AB380" s="0" t="n">
        <f aca="false">IF(D380="Trong nước", DATEDIF(DATE(YEAR(K380),MONTH(K380),1),DATE(YEAR(L380),MONTH(L380),1),"m"), DATEDIF(DATE(J380,1,1),DATE(YEAR(L380),MONTH(L380),1),"m"))</f>
        <v>0</v>
      </c>
      <c r="AC380" s="0" t="str">
        <f aca="false">VLOOKUP(AB380,Parameters!$A$2:$B$6,2,1)</f>
        <v>&lt;6</v>
      </c>
      <c r="AD380" s="26" t="n">
        <v>1</v>
      </c>
      <c r="AE380" s="27" t="n">
        <f aca="false">IF(G380&lt;=$AE$2,INDEX('Bieu phi VCX'!$D$8:$H$33,MATCH(C380,'Bieu phi VCX'!$A$8:$A$33,0),MATCH(AC380,'Bieu phi VCX'!$D$7:$H$7,)),INDEX('Bieu phi VCX'!$I$8:$M$33,MATCH(C380,'Bieu phi VCX'!$A$8:$A$33,0),MATCH(AC380,'Bieu phi VCX'!$I$7:$M$7,)))</f>
        <v>0.017</v>
      </c>
      <c r="AF380" s="27" t="n">
        <f aca="false">IF(O380="Y",$AF$2,0)</f>
        <v>0</v>
      </c>
      <c r="AG380" s="27" t="n">
        <f aca="false">IF(P380="Y", INDEX('Bieu phi VCX'!$P$8:$T$31,MATCH(C380,'Bieu phi VCX'!$A$8:$A$33,0),MATCH(AC380,'Bieu phi VCX'!$P$7:$T$7,0)), 0)</f>
        <v>0</v>
      </c>
      <c r="AH380" s="22" t="n">
        <f aca="false">VLOOKUP(Q380,Parameters!$F$2:$G$5,2,0)</f>
        <v>0</v>
      </c>
      <c r="AI380" s="27" t="n">
        <f aca="false">IF(R380="Y", INDEX('Bieu phi VCX'!$V$8:$Z$31,MATCH(C380,'Bieu phi VCX'!$A$8:$A$33,0),MATCH(AC380,'Bieu phi VCX'!$V$7:$Z$7,0)),0)</f>
        <v>0</v>
      </c>
      <c r="AJ380" s="27" t="n">
        <f aca="false">IF(S380="Y",INDEX('Bieu phi VCX'!$AG$8:$AI$31,MATCH(C380,'Bieu phi VCX'!$A$8:$A$33,0),MATCH(VLOOKUP(I380,Parameters!$I$2:$J$4,2),'Bieu phi VCX'!$AG$7:$AI$7,0))-AE380, 0)</f>
        <v>0</v>
      </c>
      <c r="AK380" s="0" t="n">
        <f aca="false">IF(T380="Y",$AK$2,1)</f>
        <v>1</v>
      </c>
      <c r="AL380" s="27" t="n">
        <f aca="false">IF(U380="Y", INDEX('Bieu phi VCX'!$AB$8:$AB$33,MATCH(C380,'Bieu phi VCX'!$A$8:$A$33,0),0),0)</f>
        <v>0</v>
      </c>
      <c r="AM380" s="27" t="n">
        <f aca="false">IF(V380="Y",IF(AB380&lt;120,IF(OR(C380='Bieu phi VCX'!$A$24,C380='Bieu phi VCX'!$A$25,C380='Bieu phi VCX'!$A$27),0.2%,IF(OR(AND(OR(E380="SEDAN",E380="HATCHBACK"),G380&gt;$AM$2),AND(OR(E380="SEDAN",E380="HATCHBACK"),F380="GERMANY")),INDEX('Bieu phi VCX'!$AC$8:$AC$33,MATCH(C380,'Bieu phi VCX'!$A$8:$A$33,0),0),INDEX('Bieu phi VCX'!$AD$8:$AD$33,MATCH(C380,'Bieu phi VCX'!$A$8:$A$33,0),0))),"NA"),0)</f>
        <v>0.0005</v>
      </c>
      <c r="AN380" s="28" t="n">
        <f aca="false">IF(X380="Y",$AN$2,0)</f>
        <v>0</v>
      </c>
      <c r="AO380" s="29" t="n">
        <f aca="false">IF(W380="Y",IF(N380-M380&gt;$AO$2,1.5%*15/365,1.5%*(N380-M380)/365),0)</f>
        <v>0</v>
      </c>
      <c r="AP380" s="30" t="n">
        <f aca="false">IF(N380&lt;=Z380,VLOOKUP(DATEDIF(M380,N380,"m"),Parameters!$L$2:$M$6,2,1),(DATEDIF(M380,N380,"m")+1)/12)</f>
        <v>1</v>
      </c>
      <c r="AQ380" s="31" t="n">
        <f aca="false">(AK380*(SUM(AE380,AF380,AG380,AI380,AJ380,AL380,AM380,AN380)*H380+AH380)+AO380*H380)*AP380</f>
        <v>1750000</v>
      </c>
    </row>
    <row r="381" customFormat="false" ht="15" hidden="false" customHeight="false" outlineLevel="0" collapsed="false">
      <c r="A381" s="20"/>
      <c r="B381" s="20" t="s">
        <v>115</v>
      </c>
      <c r="C381" s="21" t="s">
        <v>135</v>
      </c>
      <c r="D381" s="21" t="s">
        <v>95</v>
      </c>
      <c r="E381" s="21" t="s">
        <v>134</v>
      </c>
      <c r="F381" s="21" t="s">
        <v>97</v>
      </c>
      <c r="G381" s="22" t="n">
        <v>390000000</v>
      </c>
      <c r="H381" s="22" t="n">
        <v>100000000</v>
      </c>
      <c r="I381" s="22" t="n">
        <v>0</v>
      </c>
      <c r="J381" s="0" t="n">
        <v>2020</v>
      </c>
      <c r="K381" s="23" t="n">
        <v>43831</v>
      </c>
      <c r="L381" s="23" t="n">
        <v>43831</v>
      </c>
      <c r="M381" s="23" t="n">
        <v>43831</v>
      </c>
      <c r="N381" s="23" t="n">
        <v>44196</v>
      </c>
      <c r="O381" s="24" t="s">
        <v>98</v>
      </c>
      <c r="P381" s="24" t="s">
        <v>98</v>
      </c>
      <c r="Q381" s="22" t="s">
        <v>99</v>
      </c>
      <c r="R381" s="24" t="s">
        <v>98</v>
      </c>
      <c r="S381" s="24" t="s">
        <v>98</v>
      </c>
      <c r="T381" s="24" t="s">
        <v>98</v>
      </c>
      <c r="U381" s="24" t="s">
        <v>98</v>
      </c>
      <c r="V381" s="24" t="s">
        <v>98</v>
      </c>
      <c r="W381" s="24" t="s">
        <v>106</v>
      </c>
      <c r="X381" s="24" t="s">
        <v>98</v>
      </c>
      <c r="Y381" s="22" t="n">
        <v>500000</v>
      </c>
      <c r="Z381" s="23" t="n">
        <f aca="false">DATE(YEAR(M381)+1,MONTH(M381),DAY(M381))</f>
        <v>44197</v>
      </c>
      <c r="AA381" s="25" t="n">
        <f aca="false">IF(N381&lt;=Z381, VLOOKUP(DATEDIF(M381,N381,"m"),Parameters!$L$2:$M$6,2,1), 0)</f>
        <v>1</v>
      </c>
      <c r="AB381" s="0" t="n">
        <f aca="false">IF(D381="Trong nước", DATEDIF(DATE(YEAR(K381),MONTH(K381),1),DATE(YEAR(L381),MONTH(L381),1),"m"), DATEDIF(DATE(J381,1,1),DATE(YEAR(L381),MONTH(L381),1),"m"))</f>
        <v>0</v>
      </c>
      <c r="AC381" s="0" t="str">
        <f aca="false">VLOOKUP(AB381,Parameters!$A$2:$B$6,2,1)</f>
        <v>&lt;6</v>
      </c>
      <c r="AD381" s="26" t="n">
        <v>1</v>
      </c>
      <c r="AE381" s="27" t="n">
        <f aca="false">IF(G381&lt;=$AE$2,INDEX('Bieu phi VCX'!$D$8:$H$33,MATCH(C381,'Bieu phi VCX'!$A$8:$A$33,0),MATCH(AC381,'Bieu phi VCX'!$D$7:$H$7,)),INDEX('Bieu phi VCX'!$I$8:$M$33,MATCH(C381,'Bieu phi VCX'!$A$8:$A$33,0),MATCH(AC381,'Bieu phi VCX'!$I$7:$M$7,)))</f>
        <v>0.017</v>
      </c>
      <c r="AF381" s="27" t="n">
        <f aca="false">IF(O381="Y",$AF$2,0)</f>
        <v>0</v>
      </c>
      <c r="AG381" s="27" t="n">
        <f aca="false">IF(P381="Y", INDEX('Bieu phi VCX'!$P$8:$T$31,MATCH(C381,'Bieu phi VCX'!$A$8:$A$33,0),MATCH(AC381,'Bieu phi VCX'!$P$7:$T$7,0)), 0)</f>
        <v>0</v>
      </c>
      <c r="AH381" s="22" t="n">
        <f aca="false">VLOOKUP(Q381,Parameters!$F$2:$G$5,2,0)</f>
        <v>0</v>
      </c>
      <c r="AI381" s="27" t="n">
        <f aca="false">IF(R381="Y", INDEX('Bieu phi VCX'!$V$8:$Z$31,MATCH(C381,'Bieu phi VCX'!$A$8:$A$33,0),MATCH(AC381,'Bieu phi VCX'!$V$7:$Z$7,0)),0)</f>
        <v>0</v>
      </c>
      <c r="AJ381" s="27" t="n">
        <f aca="false">IF(S381="Y",INDEX('Bieu phi VCX'!$AG$8:$AI$31,MATCH(C381,'Bieu phi VCX'!$A$8:$A$33,0),MATCH(VLOOKUP(I381,Parameters!$I$2:$J$4,2),'Bieu phi VCX'!$AG$7:$AI$7,0))-AE381, 0)</f>
        <v>0</v>
      </c>
      <c r="AK381" s="0" t="n">
        <f aca="false">IF(T381="Y",$AK$2,1)</f>
        <v>1</v>
      </c>
      <c r="AL381" s="27" t="n">
        <f aca="false">IF(U381="Y", INDEX('Bieu phi VCX'!$AB$8:$AB$33,MATCH(C381,'Bieu phi VCX'!$A$8:$A$33,0),0),0)</f>
        <v>0</v>
      </c>
      <c r="AM381" s="27" t="n">
        <f aca="false">IF(V381="Y",IF(AB381&lt;120,IF(OR(C381='Bieu phi VCX'!$A$24,C381='Bieu phi VCX'!$A$25,C381='Bieu phi VCX'!$A$27),0.2%,IF(OR(AND(OR(E381="SEDAN",E381="HATCHBACK"),G381&gt;$AM$2),AND(OR(E381="SEDAN",E381="HATCHBACK"),F381="GERMANY")),INDEX('Bieu phi VCX'!$AC$8:$AC$33,MATCH(C381,'Bieu phi VCX'!$A$8:$A$33,0),0),INDEX('Bieu phi VCX'!$AD$8:$AD$33,MATCH(C381,'Bieu phi VCX'!$A$8:$A$33,0),0))),"NA"),0)</f>
        <v>0</v>
      </c>
      <c r="AN381" s="28" t="n">
        <f aca="false">IF(X381="Y",$AN$2,0)</f>
        <v>0</v>
      </c>
      <c r="AO381" s="29" t="n">
        <f aca="false">IF(W381="Y",IF(N381-M381&gt;$AO$2,1.5%*15/365,1.5%*(N381-M381)/365),0)</f>
        <v>0.000616438356164384</v>
      </c>
      <c r="AP381" s="30" t="n">
        <f aca="false">IF(N381&lt;=Z381,VLOOKUP(DATEDIF(M381,N381,"m"),Parameters!$L$2:$M$6,2,1),(DATEDIF(M381,N381,"m")+1)/12)</f>
        <v>1</v>
      </c>
      <c r="AQ381" s="31" t="n">
        <f aca="false">(AK381*(SUM(AE381,AF381,AG381,AI381,AJ381,AL381,AM381,AN381)*H381+AH381)+AO381*H381)*AP381</f>
        <v>1761643.83561644</v>
      </c>
    </row>
    <row r="382" customFormat="false" ht="15" hidden="false" customHeight="false" outlineLevel="0" collapsed="false">
      <c r="A382" s="20"/>
      <c r="B382" s="20" t="s">
        <v>116</v>
      </c>
      <c r="C382" s="21" t="s">
        <v>135</v>
      </c>
      <c r="D382" s="21" t="s">
        <v>95</v>
      </c>
      <c r="E382" s="21" t="s">
        <v>134</v>
      </c>
      <c r="F382" s="21" t="s">
        <v>97</v>
      </c>
      <c r="G382" s="22" t="n">
        <v>390000000</v>
      </c>
      <c r="H382" s="22" t="n">
        <v>100000000</v>
      </c>
      <c r="I382" s="22" t="n">
        <v>0</v>
      </c>
      <c r="J382" s="0" t="n">
        <v>2020</v>
      </c>
      <c r="K382" s="23" t="n">
        <v>43831</v>
      </c>
      <c r="L382" s="23" t="n">
        <v>43831</v>
      </c>
      <c r="M382" s="23" t="n">
        <v>43831</v>
      </c>
      <c r="N382" s="23" t="n">
        <v>44196</v>
      </c>
      <c r="O382" s="24" t="s">
        <v>98</v>
      </c>
      <c r="P382" s="24" t="s">
        <v>98</v>
      </c>
      <c r="Q382" s="22" t="s">
        <v>99</v>
      </c>
      <c r="R382" s="24" t="s">
        <v>98</v>
      </c>
      <c r="S382" s="24" t="s">
        <v>98</v>
      </c>
      <c r="T382" s="24" t="s">
        <v>98</v>
      </c>
      <c r="U382" s="24" t="s">
        <v>98</v>
      </c>
      <c r="V382" s="24" t="s">
        <v>98</v>
      </c>
      <c r="W382" s="24" t="s">
        <v>98</v>
      </c>
      <c r="X382" s="24" t="s">
        <v>106</v>
      </c>
      <c r="Y382" s="22" t="n">
        <v>500000</v>
      </c>
      <c r="Z382" s="23" t="n">
        <f aca="false">DATE(YEAR(M382)+1,MONTH(M382),DAY(M382))</f>
        <v>44197</v>
      </c>
      <c r="AA382" s="25" t="n">
        <f aca="false">IF(N382&lt;=Z382, VLOOKUP(DATEDIF(M382,N382,"m"),Parameters!$L$2:$M$6,2,1), 0)</f>
        <v>1</v>
      </c>
      <c r="AB382" s="0" t="n">
        <f aca="false">IF(D382="Trong nước", DATEDIF(DATE(YEAR(K382),MONTH(K382),1),DATE(YEAR(L382),MONTH(L382),1),"m"), DATEDIF(DATE(J382,1,1),DATE(YEAR(L382),MONTH(L382),1),"m"))</f>
        <v>0</v>
      </c>
      <c r="AC382" s="0" t="str">
        <f aca="false">VLOOKUP(AB382,Parameters!$A$2:$B$6,2,1)</f>
        <v>&lt;6</v>
      </c>
      <c r="AD382" s="26" t="n">
        <v>1</v>
      </c>
      <c r="AE382" s="27" t="n">
        <f aca="false">IF(G382&lt;=$AE$2,INDEX('Bieu phi VCX'!$D$8:$H$33,MATCH(C382,'Bieu phi VCX'!$A$8:$A$33,0),MATCH(AC382,'Bieu phi VCX'!$D$7:$H$7,)),INDEX('Bieu phi VCX'!$I$8:$M$33,MATCH(C382,'Bieu phi VCX'!$A$8:$A$33,0),MATCH(AC382,'Bieu phi VCX'!$I$7:$M$7,)))</f>
        <v>0.017</v>
      </c>
      <c r="AF382" s="27" t="n">
        <f aca="false">IF(O382="Y",$AF$2,0)</f>
        <v>0</v>
      </c>
      <c r="AG382" s="27" t="n">
        <f aca="false">IF(P382="Y", INDEX('Bieu phi VCX'!$P$8:$T$31,MATCH(C382,'Bieu phi VCX'!$A$8:$A$33,0),MATCH(AC382,'Bieu phi VCX'!$P$7:$T$7,0)), 0)</f>
        <v>0</v>
      </c>
      <c r="AH382" s="22" t="n">
        <f aca="false">VLOOKUP(Q382,Parameters!$F$2:$G$5,2,0)</f>
        <v>0</v>
      </c>
      <c r="AI382" s="27" t="n">
        <f aca="false">IF(R382="Y", INDEX('Bieu phi VCX'!$V$8:$Z$31,MATCH(C382,'Bieu phi VCX'!$A$8:$A$33,0),MATCH(AC382,'Bieu phi VCX'!$V$7:$Z$7,0)),0)</f>
        <v>0</v>
      </c>
      <c r="AJ382" s="27" t="n">
        <f aca="false">IF(S382="Y",INDEX('Bieu phi VCX'!$AG$8:$AI$31,MATCH(C382,'Bieu phi VCX'!$A$8:$A$33,0),MATCH(VLOOKUP(I382,Parameters!$I$2:$J$4,2),'Bieu phi VCX'!$AG$7:$AI$7,0))-AE382, 0)</f>
        <v>0</v>
      </c>
      <c r="AK382" s="0" t="n">
        <f aca="false">IF(T382="Y",$AK$2,1)</f>
        <v>1</v>
      </c>
      <c r="AL382" s="27" t="n">
        <f aca="false">IF(U382="Y", INDEX('Bieu phi VCX'!$AB$8:$AB$33,MATCH(C382,'Bieu phi VCX'!$A$8:$A$33,0),0),0)</f>
        <v>0</v>
      </c>
      <c r="AM382" s="27" t="n">
        <f aca="false">IF(V382="Y",IF(AB382&lt;120,IF(OR(C382='Bieu phi VCX'!$A$24,C382='Bieu phi VCX'!$A$25,C382='Bieu phi VCX'!$A$27),0.2%,IF(OR(AND(OR(E382="SEDAN",E382="HATCHBACK"),G382&gt;$AM$2),AND(OR(E382="SEDAN",E382="HATCHBACK"),F382="GERMANY")),INDEX('Bieu phi VCX'!$AC$8:$AC$33,MATCH(C382,'Bieu phi VCX'!$A$8:$A$33,0),0),INDEX('Bieu phi VCX'!$AD$8:$AD$33,MATCH(C382,'Bieu phi VCX'!$A$8:$A$33,0),0))),"NA"),0)</f>
        <v>0</v>
      </c>
      <c r="AN382" s="28" t="n">
        <f aca="false">IF(X382="Y",$AN$2,0)</f>
        <v>0.003</v>
      </c>
      <c r="AO382" s="29" t="n">
        <f aca="false">IF(W382="Y",IF(N382-M382&gt;$AO$2,1.5%*15/365,1.5%*(N382-M382)/365),0)</f>
        <v>0</v>
      </c>
      <c r="AP382" s="30" t="n">
        <f aca="false">IF(N382&lt;=Z382,VLOOKUP(DATEDIF(M382,N382,"m"),Parameters!$L$2:$M$6,2,1),(DATEDIF(M382,N382,"m")+1)/12)</f>
        <v>1</v>
      </c>
      <c r="AQ382" s="31" t="n">
        <f aca="false">(AK382*(SUM(AE382,AF382,AG382,AI382,AJ382,AL382,AM382,AN382)*H382+AH382)+AO382*H382)*AP382</f>
        <v>2000000</v>
      </c>
    </row>
    <row r="383" customFormat="false" ht="15" hidden="false" customHeight="false" outlineLevel="0" collapsed="false">
      <c r="A383" s="20" t="s">
        <v>117</v>
      </c>
      <c r="B383" s="20" t="s">
        <v>105</v>
      </c>
      <c r="C383" s="21" t="s">
        <v>135</v>
      </c>
      <c r="D383" s="21" t="s">
        <v>95</v>
      </c>
      <c r="E383" s="21" t="s">
        <v>134</v>
      </c>
      <c r="F383" s="21" t="s">
        <v>97</v>
      </c>
      <c r="G383" s="22" t="n">
        <v>400000000</v>
      </c>
      <c r="H383" s="22" t="n">
        <v>400000000</v>
      </c>
      <c r="I383" s="22" t="n">
        <v>0</v>
      </c>
      <c r="J383" s="0" t="n">
        <v>2020</v>
      </c>
      <c r="K383" s="23" t="n">
        <v>43831</v>
      </c>
      <c r="L383" s="23" t="n">
        <v>43831</v>
      </c>
      <c r="M383" s="23" t="n">
        <v>43831</v>
      </c>
      <c r="N383" s="23" t="n">
        <v>44196</v>
      </c>
      <c r="O383" s="24" t="s">
        <v>106</v>
      </c>
      <c r="P383" s="24" t="s">
        <v>106</v>
      </c>
      <c r="Q383" s="22" t="n">
        <v>9000000</v>
      </c>
      <c r="R383" s="24" t="s">
        <v>106</v>
      </c>
      <c r="S383" s="24" t="s">
        <v>106</v>
      </c>
      <c r="T383" s="24" t="s">
        <v>106</v>
      </c>
      <c r="U383" s="24" t="s">
        <v>106</v>
      </c>
      <c r="V383" s="24" t="s">
        <v>106</v>
      </c>
      <c r="W383" s="24" t="s">
        <v>106</v>
      </c>
      <c r="X383" s="24" t="s">
        <v>106</v>
      </c>
      <c r="Y383" s="22" t="n">
        <v>500000</v>
      </c>
      <c r="Z383" s="23" t="n">
        <f aca="false">DATE(YEAR(M383)+1,MONTH(M383),DAY(M383))</f>
        <v>44197</v>
      </c>
      <c r="AA383" s="25" t="n">
        <f aca="false">IF(N383&lt;=Z383, VLOOKUP(DATEDIF(M383,N383,"m"),Parameters!$L$2:$M$6,2,1), 0)</f>
        <v>1</v>
      </c>
      <c r="AB383" s="0" t="n">
        <f aca="false">IF(D383="Trong nước", DATEDIF(DATE(YEAR(K383),MONTH(K383),1),DATE(YEAR(L383),MONTH(L383),1),"m"), DATEDIF(DATE(J383,1,1),DATE(YEAR(L383),MONTH(L383),1),"m"))</f>
        <v>0</v>
      </c>
      <c r="AC383" s="0" t="str">
        <f aca="false">VLOOKUP(AB383,Parameters!$A$2:$B$6,2,1)</f>
        <v>&lt;6</v>
      </c>
      <c r="AD383" s="26" t="n">
        <v>1</v>
      </c>
      <c r="AE383" s="27" t="n">
        <f aca="false">IF(G383&lt;=$AE$2,INDEX('Bieu phi VCX'!$D$8:$H$33,MATCH(C383,'Bieu phi VCX'!$A$8:$A$33,0),MATCH(AC383,'Bieu phi VCX'!$D$7:$H$7,)),INDEX('Bieu phi VCX'!$I$8:$M$33,MATCH(C383,'Bieu phi VCX'!$A$8:$A$33,0),MATCH(AC383,'Bieu phi VCX'!$I$7:$M$7,)))</f>
        <v>0.017</v>
      </c>
      <c r="AF383" s="27" t="n">
        <f aca="false">IF(O383="Y",$AF$2,0)</f>
        <v>0.0005</v>
      </c>
      <c r="AG383" s="27" t="n">
        <f aca="false">IF(P383="Y", INDEX('Bieu phi VCX'!$P$8:$T$31,MATCH(C383,'Bieu phi VCX'!$A$8:$A$33,0),MATCH(AC383,'Bieu phi VCX'!$P$7:$T$7,0)), 0)</f>
        <v>0</v>
      </c>
      <c r="AH383" s="22" t="n">
        <f aca="false">VLOOKUP(Q383,Parameters!$F$2:$G$5,2,0)</f>
        <v>1400000</v>
      </c>
      <c r="AI383" s="27" t="n">
        <f aca="false">IF(R383="Y", INDEX('Bieu phi VCX'!$V$8:$Z$31,MATCH(C383,'Bieu phi VCX'!$A$8:$A$33,0),MATCH(AC383,'Bieu phi VCX'!$V$7:$Z$7,0)),0)</f>
        <v>0.001</v>
      </c>
      <c r="AJ383" s="27" t="n">
        <f aca="false">IF(S383="Y",INDEX('Bieu phi VCX'!$AG$8:$AI$31,MATCH(C383,'Bieu phi VCX'!$A$8:$A$33,0),MATCH(VLOOKUP(I383,Parameters!$I$2:$J$4,2),'Bieu phi VCX'!$AG$7:$AI$7,0))-AE383, 0)</f>
        <v>0.033</v>
      </c>
      <c r="AK383" s="0" t="n">
        <f aca="false">IF(T383="Y",$AK$2,1)</f>
        <v>1.5</v>
      </c>
      <c r="AL383" s="27" t="n">
        <f aca="false">IF(U383="Y", INDEX('Bieu phi VCX'!$AB$8:$AB$33,MATCH(C383,'Bieu phi VCX'!$A$8:$A$33,0),0),0)</f>
        <v>0.0015</v>
      </c>
      <c r="AM383" s="27" t="n">
        <f aca="false">IF(V383="Y",IF(AB383&lt;120,IF(OR(C383='Bieu phi VCX'!$A$24,C383='Bieu phi VCX'!$A$25,C383='Bieu phi VCX'!$A$27),0.2%,IF(OR(AND(OR(E383="SEDAN",E383="HATCHBACK"),G383&gt;$AM$2),AND(OR(E383="SEDAN",E383="HATCHBACK"),F383="GERMANY")),INDEX('Bieu phi VCX'!$AC$8:$AC$33,MATCH(C383,'Bieu phi VCX'!$A$8:$A$33,0),0),INDEX('Bieu phi VCX'!$AD$8:$AD$33,MATCH(C383,'Bieu phi VCX'!$A$8:$A$33,0),0))),"NA"),0)</f>
        <v>0.0005</v>
      </c>
      <c r="AN383" s="28" t="n">
        <f aca="false">IF(X383="Y",$AN$2,0)</f>
        <v>0.003</v>
      </c>
      <c r="AO383" s="29" t="n">
        <f aca="false">IF(W383="Y",IF(N383-M383&gt;$AO$2,1.5%*15/365,1.5%*(N383-M383)/365),0)</f>
        <v>0.000616438356164384</v>
      </c>
      <c r="AP383" s="30" t="n">
        <f aca="false">IF(N383&lt;=Z383,VLOOKUP(DATEDIF(M383,N383,"m"),Parameters!$L$2:$M$6,2,1),(DATEDIF(M383,N383,"m")+1)/12)</f>
        <v>1</v>
      </c>
      <c r="AQ383" s="31" t="n">
        <f aca="false">(AK383*(SUM(AE383,AF383,AG383,AI383,AJ383,AL383,AM383,AN383)*H383+AH383)+AO383*H383)*AP383</f>
        <v>36246575.3424658</v>
      </c>
    </row>
    <row r="384" customFormat="false" ht="15" hidden="false" customHeight="false" outlineLevel="0" collapsed="false">
      <c r="A384" s="20"/>
      <c r="B384" s="20" t="s">
        <v>107</v>
      </c>
      <c r="C384" s="21" t="s">
        <v>135</v>
      </c>
      <c r="D384" s="21" t="s">
        <v>95</v>
      </c>
      <c r="E384" s="21" t="s">
        <v>134</v>
      </c>
      <c r="F384" s="21" t="s">
        <v>97</v>
      </c>
      <c r="G384" s="22" t="n">
        <v>400000000</v>
      </c>
      <c r="H384" s="22" t="n">
        <v>400000000</v>
      </c>
      <c r="I384" s="22" t="n">
        <v>0</v>
      </c>
      <c r="J384" s="0" t="n">
        <v>2020</v>
      </c>
      <c r="K384" s="23" t="n">
        <v>43831</v>
      </c>
      <c r="L384" s="23" t="n">
        <v>43831</v>
      </c>
      <c r="M384" s="23" t="n">
        <v>43831</v>
      </c>
      <c r="N384" s="23" t="n">
        <v>44196</v>
      </c>
      <c r="O384" s="24" t="s">
        <v>106</v>
      </c>
      <c r="P384" s="24" t="s">
        <v>98</v>
      </c>
      <c r="Q384" s="22" t="s">
        <v>99</v>
      </c>
      <c r="R384" s="24" t="s">
        <v>98</v>
      </c>
      <c r="S384" s="24" t="s">
        <v>98</v>
      </c>
      <c r="T384" s="24" t="s">
        <v>98</v>
      </c>
      <c r="U384" s="24" t="s">
        <v>98</v>
      </c>
      <c r="V384" s="24" t="s">
        <v>98</v>
      </c>
      <c r="W384" s="24" t="s">
        <v>98</v>
      </c>
      <c r="X384" s="24" t="s">
        <v>98</v>
      </c>
      <c r="Y384" s="22" t="n">
        <v>500000</v>
      </c>
      <c r="Z384" s="23" t="n">
        <f aca="false">DATE(YEAR(M384)+1,MONTH(M384),DAY(M384))</f>
        <v>44197</v>
      </c>
      <c r="AA384" s="25" t="n">
        <f aca="false">IF(N384&lt;=Z384, VLOOKUP(DATEDIF(M384,N384,"m"),Parameters!$L$2:$M$6,2,1), 0)</f>
        <v>1</v>
      </c>
      <c r="AB384" s="0" t="n">
        <f aca="false">IF(D384="Trong nước", DATEDIF(DATE(YEAR(K384),MONTH(K384),1),DATE(YEAR(L384),MONTH(L384),1),"m"), DATEDIF(DATE(J384,1,1),DATE(YEAR(L384),MONTH(L384),1),"m"))</f>
        <v>0</v>
      </c>
      <c r="AC384" s="0" t="str">
        <f aca="false">VLOOKUP(AB384,Parameters!$A$2:$B$6,2,1)</f>
        <v>&lt;6</v>
      </c>
      <c r="AD384" s="26" t="n">
        <v>1</v>
      </c>
      <c r="AE384" s="27" t="n">
        <f aca="false">IF(G384&lt;=$AE$2,INDEX('Bieu phi VCX'!$D$8:$H$33,MATCH(C384,'Bieu phi VCX'!$A$8:$A$33,0),MATCH(AC384,'Bieu phi VCX'!$D$7:$H$7,)),INDEX('Bieu phi VCX'!$I$8:$M$33,MATCH(C384,'Bieu phi VCX'!$A$8:$A$33,0),MATCH(AC384,'Bieu phi VCX'!$I$7:$M$7,)))</f>
        <v>0.017</v>
      </c>
      <c r="AF384" s="27" t="n">
        <f aca="false">IF(O384="Y",$AF$2,0)</f>
        <v>0.0005</v>
      </c>
      <c r="AG384" s="27" t="n">
        <f aca="false">IF(P384="Y", INDEX('Bieu phi VCX'!$P$8:$T$31,MATCH(C384,'Bieu phi VCX'!$A$8:$A$33,0),MATCH(AC384,'Bieu phi VCX'!$P$7:$T$7,0)), 0)</f>
        <v>0</v>
      </c>
      <c r="AH384" s="22" t="n">
        <f aca="false">VLOOKUP(Q384,Parameters!$F$2:$G$5,2,0)</f>
        <v>0</v>
      </c>
      <c r="AI384" s="27" t="n">
        <f aca="false">IF(R384="Y", INDEX('Bieu phi VCX'!$V$8:$Z$31,MATCH(C384,'Bieu phi VCX'!$A$8:$A$33,0),MATCH(AC384,'Bieu phi VCX'!$V$7:$Z$7,0)),0)</f>
        <v>0</v>
      </c>
      <c r="AJ384" s="27" t="n">
        <f aca="false">IF(S384="Y",INDEX('Bieu phi VCX'!$AG$8:$AI$31,MATCH(C384,'Bieu phi VCX'!$A$8:$A$33,0),MATCH(VLOOKUP(I384,Parameters!$I$2:$J$4,2),'Bieu phi VCX'!$AG$7:$AI$7,0))-AE384, 0)</f>
        <v>0</v>
      </c>
      <c r="AK384" s="0" t="n">
        <f aca="false">IF(T384="Y",$AK$2,1)</f>
        <v>1</v>
      </c>
      <c r="AL384" s="27" t="n">
        <f aca="false">IF(U384="Y", INDEX('Bieu phi VCX'!$AB$8:$AB$33,MATCH(C384,'Bieu phi VCX'!$A$8:$A$33,0),0),0)</f>
        <v>0</v>
      </c>
      <c r="AM384" s="27" t="n">
        <f aca="false">IF(V384="Y",IF(AB384&lt;120,IF(OR(C384='Bieu phi VCX'!$A$24,C384='Bieu phi VCX'!$A$25,C384='Bieu phi VCX'!$A$27),0.2%,IF(OR(AND(OR(E384="SEDAN",E384="HATCHBACK"),G384&gt;$AM$2),AND(OR(E384="SEDAN",E384="HATCHBACK"),F384="GERMANY")),INDEX('Bieu phi VCX'!$AC$8:$AC$33,MATCH(C384,'Bieu phi VCX'!$A$8:$A$33,0),0),INDEX('Bieu phi VCX'!$AD$8:$AD$33,MATCH(C384,'Bieu phi VCX'!$A$8:$A$33,0),0))),"NA"),0)</f>
        <v>0</v>
      </c>
      <c r="AN384" s="28" t="n">
        <f aca="false">IF(X384="Y",$AN$2,0)</f>
        <v>0</v>
      </c>
      <c r="AO384" s="29" t="n">
        <f aca="false">IF(W384="Y",IF(N384-M384&gt;$AO$2,1.5%*15/365,1.5%*(N384-M384)/365),0)</f>
        <v>0</v>
      </c>
      <c r="AP384" s="30" t="n">
        <f aca="false">IF(N384&lt;=Z384,VLOOKUP(DATEDIF(M384,N384,"m"),Parameters!$L$2:$M$6,2,1),(DATEDIF(M384,N384,"m")+1)/12)</f>
        <v>1</v>
      </c>
      <c r="AQ384" s="31" t="n">
        <f aca="false">(AK384*(SUM(AE384,AF384,AG384,AI384,AJ384,AL384,AM384,AN384)*H384+AH384)+AO384*H384)*AP384</f>
        <v>7000000</v>
      </c>
    </row>
    <row r="385" customFormat="false" ht="15" hidden="false" customHeight="false" outlineLevel="0" collapsed="false">
      <c r="A385" s="20"/>
      <c r="B385" s="20" t="s">
        <v>108</v>
      </c>
      <c r="C385" s="21" t="s">
        <v>135</v>
      </c>
      <c r="D385" s="21" t="s">
        <v>95</v>
      </c>
      <c r="E385" s="21" t="s">
        <v>134</v>
      </c>
      <c r="F385" s="21" t="s">
        <v>97</v>
      </c>
      <c r="G385" s="22" t="n">
        <v>400000000</v>
      </c>
      <c r="H385" s="22" t="n">
        <v>400000000</v>
      </c>
      <c r="I385" s="22" t="n">
        <v>0</v>
      </c>
      <c r="J385" s="0" t="n">
        <v>2020</v>
      </c>
      <c r="K385" s="23" t="n">
        <v>43831</v>
      </c>
      <c r="L385" s="23" t="n">
        <v>43831</v>
      </c>
      <c r="M385" s="23" t="n">
        <v>43831</v>
      </c>
      <c r="N385" s="23" t="n">
        <v>44196</v>
      </c>
      <c r="O385" s="24" t="s">
        <v>98</v>
      </c>
      <c r="P385" s="24" t="s">
        <v>106</v>
      </c>
      <c r="Q385" s="22" t="s">
        <v>99</v>
      </c>
      <c r="R385" s="24" t="s">
        <v>98</v>
      </c>
      <c r="S385" s="24" t="s">
        <v>98</v>
      </c>
      <c r="T385" s="24" t="s">
        <v>98</v>
      </c>
      <c r="U385" s="24" t="s">
        <v>98</v>
      </c>
      <c r="V385" s="24" t="s">
        <v>98</v>
      </c>
      <c r="W385" s="24" t="s">
        <v>98</v>
      </c>
      <c r="X385" s="24" t="s">
        <v>98</v>
      </c>
      <c r="Y385" s="22" t="n">
        <v>500000</v>
      </c>
      <c r="Z385" s="23" t="n">
        <f aca="false">DATE(YEAR(M385)+1,MONTH(M385),DAY(M385))</f>
        <v>44197</v>
      </c>
      <c r="AA385" s="25" t="n">
        <f aca="false">IF(N385&lt;=Z385, VLOOKUP(DATEDIF(M385,N385,"m"),Parameters!$L$2:$M$6,2,1), 0)</f>
        <v>1</v>
      </c>
      <c r="AB385" s="0" t="n">
        <f aca="false">IF(D385="Trong nước", DATEDIF(DATE(YEAR(K385),MONTH(K385),1),DATE(YEAR(L385),MONTH(L385),1),"m"), DATEDIF(DATE(J385,1,1),DATE(YEAR(L385),MONTH(L385),1),"m"))</f>
        <v>0</v>
      </c>
      <c r="AC385" s="0" t="str">
        <f aca="false">VLOOKUP(AB385,Parameters!$A$2:$B$6,2,1)</f>
        <v>&lt;6</v>
      </c>
      <c r="AD385" s="26" t="n">
        <v>1</v>
      </c>
      <c r="AE385" s="27" t="n">
        <f aca="false">IF(G385&lt;=$AE$2,INDEX('Bieu phi VCX'!$D$8:$H$33,MATCH(C385,'Bieu phi VCX'!$A$8:$A$33,0),MATCH(AC385,'Bieu phi VCX'!$D$7:$H$7,)),INDEX('Bieu phi VCX'!$I$8:$M$33,MATCH(C385,'Bieu phi VCX'!$A$8:$A$33,0),MATCH(AC385,'Bieu phi VCX'!$I$7:$M$7,)))</f>
        <v>0.017</v>
      </c>
      <c r="AF385" s="27" t="n">
        <f aca="false">IF(O385="Y",$AF$2,0)</f>
        <v>0</v>
      </c>
      <c r="AG385" s="27" t="n">
        <f aca="false">IF(P385="Y", INDEX('Bieu phi VCX'!$P$8:$T$31,MATCH(C385,'Bieu phi VCX'!$A$8:$A$33,0),MATCH(AC385,'Bieu phi VCX'!$P$7:$T$7,0)), 0)</f>
        <v>0</v>
      </c>
      <c r="AH385" s="22" t="n">
        <f aca="false">VLOOKUP(Q385,Parameters!$F$2:$G$5,2,0)</f>
        <v>0</v>
      </c>
      <c r="AI385" s="27" t="n">
        <f aca="false">IF(R385="Y", INDEX('Bieu phi VCX'!$V$8:$Z$31,MATCH(C385,'Bieu phi VCX'!$A$8:$A$33,0),MATCH(AC385,'Bieu phi VCX'!$V$7:$Z$7,0)),0)</f>
        <v>0</v>
      </c>
      <c r="AJ385" s="27" t="n">
        <f aca="false">IF(S385="Y",INDEX('Bieu phi VCX'!$AG$8:$AI$31,MATCH(C385,'Bieu phi VCX'!$A$8:$A$33,0),MATCH(VLOOKUP(I385,Parameters!$I$2:$J$4,2),'Bieu phi VCX'!$AG$7:$AI$7,0))-AE385, 0)</f>
        <v>0</v>
      </c>
      <c r="AK385" s="0" t="n">
        <f aca="false">IF(T385="Y",$AK$2,1)</f>
        <v>1</v>
      </c>
      <c r="AL385" s="27" t="n">
        <f aca="false">IF(U385="Y", INDEX('Bieu phi VCX'!$AB$8:$AB$33,MATCH(C385,'Bieu phi VCX'!$A$8:$A$33,0),0),0)</f>
        <v>0</v>
      </c>
      <c r="AM385" s="27" t="n">
        <f aca="false">IF(V385="Y",IF(AB385&lt;120,IF(OR(C385='Bieu phi VCX'!$A$24,C385='Bieu phi VCX'!$A$25,C385='Bieu phi VCX'!$A$27),0.2%,IF(OR(AND(OR(E385="SEDAN",E385="HATCHBACK"),G385&gt;$AM$2),AND(OR(E385="SEDAN",E385="HATCHBACK"),F385="GERMANY")),INDEX('Bieu phi VCX'!$AC$8:$AC$33,MATCH(C385,'Bieu phi VCX'!$A$8:$A$33,0),0),INDEX('Bieu phi VCX'!$AD$8:$AD$33,MATCH(C385,'Bieu phi VCX'!$A$8:$A$33,0),0))),"NA"),0)</f>
        <v>0</v>
      </c>
      <c r="AN385" s="28" t="n">
        <f aca="false">IF(X385="Y",$AN$2,0)</f>
        <v>0</v>
      </c>
      <c r="AO385" s="29" t="n">
        <f aca="false">IF(W385="Y",IF(N385-M385&gt;$AO$2,1.5%*15/365,1.5%*(N385-M385)/365),0)</f>
        <v>0</v>
      </c>
      <c r="AP385" s="30" t="n">
        <f aca="false">IF(N385&lt;=Z385,VLOOKUP(DATEDIF(M385,N385,"m"),Parameters!$L$2:$M$6,2,1),(DATEDIF(M385,N385,"m")+1)/12)</f>
        <v>1</v>
      </c>
      <c r="AQ385" s="31" t="n">
        <f aca="false">(AK385*(SUM(AE385,AF385,AG385,AI385,AJ385,AL385,AM385,AN385)*H385+AH385)+AO385*H385)*AP385</f>
        <v>6800000</v>
      </c>
    </row>
    <row r="386" customFormat="false" ht="15" hidden="false" customHeight="false" outlineLevel="0" collapsed="false">
      <c r="A386" s="20"/>
      <c r="B386" s="20" t="s">
        <v>109</v>
      </c>
      <c r="C386" s="21" t="s">
        <v>135</v>
      </c>
      <c r="D386" s="21" t="s">
        <v>95</v>
      </c>
      <c r="E386" s="21" t="s">
        <v>134</v>
      </c>
      <c r="F386" s="21" t="s">
        <v>97</v>
      </c>
      <c r="G386" s="22" t="n">
        <v>400000000</v>
      </c>
      <c r="H386" s="22" t="n">
        <v>400000000</v>
      </c>
      <c r="I386" s="22" t="n">
        <v>0</v>
      </c>
      <c r="J386" s="0" t="n">
        <v>2020</v>
      </c>
      <c r="K386" s="23" t="n">
        <v>43831</v>
      </c>
      <c r="L386" s="23" t="n">
        <v>43831</v>
      </c>
      <c r="M386" s="23" t="n">
        <v>43831</v>
      </c>
      <c r="N386" s="23" t="n">
        <v>44196</v>
      </c>
      <c r="O386" s="24" t="s">
        <v>98</v>
      </c>
      <c r="P386" s="24" t="s">
        <v>98</v>
      </c>
      <c r="Q386" s="22" t="n">
        <v>9000000</v>
      </c>
      <c r="R386" s="24" t="s">
        <v>98</v>
      </c>
      <c r="S386" s="24" t="s">
        <v>98</v>
      </c>
      <c r="T386" s="24" t="s">
        <v>98</v>
      </c>
      <c r="U386" s="24" t="s">
        <v>98</v>
      </c>
      <c r="V386" s="24" t="s">
        <v>98</v>
      </c>
      <c r="W386" s="24" t="s">
        <v>98</v>
      </c>
      <c r="X386" s="24" t="s">
        <v>98</v>
      </c>
      <c r="Y386" s="22" t="n">
        <v>500000</v>
      </c>
      <c r="Z386" s="23" t="n">
        <f aca="false">DATE(YEAR(M386)+1,MONTH(M386),DAY(M386))</f>
        <v>44197</v>
      </c>
      <c r="AA386" s="25" t="n">
        <f aca="false">IF(N386&lt;=Z386, VLOOKUP(DATEDIF(M386,N386,"m"),Parameters!$L$2:$M$6,2,1), 0)</f>
        <v>1</v>
      </c>
      <c r="AB386" s="0" t="n">
        <f aca="false">IF(D386="Trong nước", DATEDIF(DATE(YEAR(K386),MONTH(K386),1),DATE(YEAR(L386),MONTH(L386),1),"m"), DATEDIF(DATE(J386,1,1),DATE(YEAR(L386),MONTH(L386),1),"m"))</f>
        <v>0</v>
      </c>
      <c r="AC386" s="0" t="str">
        <f aca="false">VLOOKUP(AB386,Parameters!$A$2:$B$6,2,1)</f>
        <v>&lt;6</v>
      </c>
      <c r="AD386" s="26" t="n">
        <v>1</v>
      </c>
      <c r="AE386" s="27" t="n">
        <f aca="false">IF(G386&lt;=$AE$2,INDEX('Bieu phi VCX'!$D$8:$H$33,MATCH(C386,'Bieu phi VCX'!$A$8:$A$33,0),MATCH(AC386,'Bieu phi VCX'!$D$7:$H$7,)),INDEX('Bieu phi VCX'!$I$8:$M$33,MATCH(C386,'Bieu phi VCX'!$A$8:$A$33,0),MATCH(AC386,'Bieu phi VCX'!$I$7:$M$7,)))</f>
        <v>0.017</v>
      </c>
      <c r="AF386" s="27" t="n">
        <f aca="false">IF(O386="Y",$AF$2,0)</f>
        <v>0</v>
      </c>
      <c r="AG386" s="27" t="n">
        <f aca="false">IF(P386="Y", INDEX('Bieu phi VCX'!$P$8:$T$31,MATCH(C386,'Bieu phi VCX'!$A$8:$A$33,0),MATCH(AC386,'Bieu phi VCX'!$P$7:$T$7,0)), 0)</f>
        <v>0</v>
      </c>
      <c r="AH386" s="22" t="n">
        <f aca="false">VLOOKUP(Q386,Parameters!$F$2:$G$5,2,0)</f>
        <v>1400000</v>
      </c>
      <c r="AI386" s="27" t="n">
        <f aca="false">IF(R386="Y", INDEX('Bieu phi VCX'!$V$8:$Z$31,MATCH(C386,'Bieu phi VCX'!$A$8:$A$33,0),MATCH(AC386,'Bieu phi VCX'!$V$7:$Z$7,0)),0)</f>
        <v>0</v>
      </c>
      <c r="AJ386" s="27" t="n">
        <f aca="false">IF(S386="Y",INDEX('Bieu phi VCX'!$AG$8:$AI$31,MATCH(C386,'Bieu phi VCX'!$A$8:$A$33,0),MATCH(VLOOKUP(I386,Parameters!$I$2:$J$4,2),'Bieu phi VCX'!$AG$7:$AI$7,0))-AE386, 0)</f>
        <v>0</v>
      </c>
      <c r="AK386" s="0" t="n">
        <f aca="false">IF(T386="Y",$AK$2,1)</f>
        <v>1</v>
      </c>
      <c r="AL386" s="27" t="n">
        <f aca="false">IF(U386="Y", INDEX('Bieu phi VCX'!$AB$8:$AB$33,MATCH(C386,'Bieu phi VCX'!$A$8:$A$33,0),0),0)</f>
        <v>0</v>
      </c>
      <c r="AM386" s="27" t="n">
        <f aca="false">IF(V386="Y",IF(AB386&lt;120,IF(OR(C386='Bieu phi VCX'!$A$24,C386='Bieu phi VCX'!$A$25,C386='Bieu phi VCX'!$A$27),0.2%,IF(OR(AND(OR(E386="SEDAN",E386="HATCHBACK"),G386&gt;$AM$2),AND(OR(E386="SEDAN",E386="HATCHBACK"),F386="GERMANY")),INDEX('Bieu phi VCX'!$AC$8:$AC$33,MATCH(C386,'Bieu phi VCX'!$A$8:$A$33,0),0),INDEX('Bieu phi VCX'!$AD$8:$AD$33,MATCH(C386,'Bieu phi VCX'!$A$8:$A$33,0),0))),"NA"),0)</f>
        <v>0</v>
      </c>
      <c r="AN386" s="28" t="n">
        <f aca="false">IF(X386="Y",$AN$2,0)</f>
        <v>0</v>
      </c>
      <c r="AO386" s="29" t="n">
        <f aca="false">IF(W386="Y",IF(N386-M386&gt;$AO$2,1.5%*15/365,1.5%*(N386-M386)/365),0)</f>
        <v>0</v>
      </c>
      <c r="AP386" s="30" t="n">
        <f aca="false">IF(N386&lt;=Z386,VLOOKUP(DATEDIF(M386,N386,"m"),Parameters!$L$2:$M$6,2,1),(DATEDIF(M386,N386,"m")+1)/12)</f>
        <v>1</v>
      </c>
      <c r="AQ386" s="31" t="n">
        <f aca="false">(AK386*(SUM(AE386,AF386,AG386,AI386,AJ386,AL386,AM386,AN386)*H386+AH386)+AO386*H386)*AP386</f>
        <v>8200000</v>
      </c>
    </row>
    <row r="387" customFormat="false" ht="15" hidden="false" customHeight="false" outlineLevel="0" collapsed="false">
      <c r="A387" s="20"/>
      <c r="B387" s="20" t="s">
        <v>110</v>
      </c>
      <c r="C387" s="21" t="s">
        <v>135</v>
      </c>
      <c r="D387" s="21" t="s">
        <v>95</v>
      </c>
      <c r="E387" s="21" t="s">
        <v>134</v>
      </c>
      <c r="F387" s="21" t="s">
        <v>97</v>
      </c>
      <c r="G387" s="22" t="n">
        <v>400000000</v>
      </c>
      <c r="H387" s="22" t="n">
        <v>400000000</v>
      </c>
      <c r="I387" s="22" t="n">
        <v>0</v>
      </c>
      <c r="J387" s="0" t="n">
        <v>2020</v>
      </c>
      <c r="K387" s="23" t="n">
        <v>43831</v>
      </c>
      <c r="L387" s="23" t="n">
        <v>43831</v>
      </c>
      <c r="M387" s="23" t="n">
        <v>43831</v>
      </c>
      <c r="N387" s="23" t="n">
        <v>44196</v>
      </c>
      <c r="O387" s="24" t="s">
        <v>98</v>
      </c>
      <c r="P387" s="24" t="s">
        <v>98</v>
      </c>
      <c r="Q387" s="22" t="s">
        <v>99</v>
      </c>
      <c r="R387" s="24" t="s">
        <v>106</v>
      </c>
      <c r="S387" s="24" t="s">
        <v>98</v>
      </c>
      <c r="T387" s="24" t="s">
        <v>98</v>
      </c>
      <c r="U387" s="24" t="s">
        <v>98</v>
      </c>
      <c r="V387" s="24" t="s">
        <v>98</v>
      </c>
      <c r="W387" s="24" t="s">
        <v>98</v>
      </c>
      <c r="X387" s="24" t="s">
        <v>98</v>
      </c>
      <c r="Y387" s="22" t="n">
        <v>500000</v>
      </c>
      <c r="Z387" s="23" t="n">
        <f aca="false">DATE(YEAR(M387)+1,MONTH(M387),DAY(M387))</f>
        <v>44197</v>
      </c>
      <c r="AA387" s="25" t="n">
        <f aca="false">IF(N387&lt;=Z387, VLOOKUP(DATEDIF(M387,N387,"m"),Parameters!$L$2:$M$6,2,1), 0)</f>
        <v>1</v>
      </c>
      <c r="AB387" s="0" t="n">
        <f aca="false">IF(D387="Trong nước", DATEDIF(DATE(YEAR(K387),MONTH(K387),1),DATE(YEAR(L387),MONTH(L387),1),"m"), DATEDIF(DATE(J387,1,1),DATE(YEAR(L387),MONTH(L387),1),"m"))</f>
        <v>0</v>
      </c>
      <c r="AC387" s="0" t="str">
        <f aca="false">VLOOKUP(AB387,Parameters!$A$2:$B$6,2,1)</f>
        <v>&lt;6</v>
      </c>
      <c r="AD387" s="26" t="n">
        <v>1</v>
      </c>
      <c r="AE387" s="27" t="n">
        <f aca="false">IF(G387&lt;=$AE$2,INDEX('Bieu phi VCX'!$D$8:$H$33,MATCH(C387,'Bieu phi VCX'!$A$8:$A$33,0),MATCH(AC387,'Bieu phi VCX'!$D$7:$H$7,)),INDEX('Bieu phi VCX'!$I$8:$M$33,MATCH(C387,'Bieu phi VCX'!$A$8:$A$33,0),MATCH(AC387,'Bieu phi VCX'!$I$7:$M$7,)))</f>
        <v>0.017</v>
      </c>
      <c r="AF387" s="27" t="n">
        <f aca="false">IF(O387="Y",$AF$2,0)</f>
        <v>0</v>
      </c>
      <c r="AG387" s="27" t="n">
        <f aca="false">IF(P387="Y", INDEX('Bieu phi VCX'!$P$8:$T$31,MATCH(C387,'Bieu phi VCX'!$A$8:$A$33,0),MATCH(AC387,'Bieu phi VCX'!$P$7:$T$7,0)), 0)</f>
        <v>0</v>
      </c>
      <c r="AH387" s="22" t="n">
        <f aca="false">VLOOKUP(Q387,Parameters!$F$2:$G$5,2,0)</f>
        <v>0</v>
      </c>
      <c r="AI387" s="27" t="n">
        <f aca="false">IF(R387="Y", INDEX('Bieu phi VCX'!$V$8:$Z$31,MATCH(C387,'Bieu phi VCX'!$A$8:$A$33,0),MATCH(AC387,'Bieu phi VCX'!$V$7:$Z$7,0)),0)</f>
        <v>0.001</v>
      </c>
      <c r="AJ387" s="27" t="n">
        <f aca="false">IF(S387="Y",INDEX('Bieu phi VCX'!$AG$8:$AI$31,MATCH(C387,'Bieu phi VCX'!$A$8:$A$33,0),MATCH(VLOOKUP(I387,Parameters!$I$2:$J$4,2),'Bieu phi VCX'!$AG$7:$AI$7,0))-AE387, 0)</f>
        <v>0</v>
      </c>
      <c r="AK387" s="0" t="n">
        <f aca="false">IF(T387="Y",$AK$2,1)</f>
        <v>1</v>
      </c>
      <c r="AL387" s="27" t="n">
        <f aca="false">IF(U387="Y", INDEX('Bieu phi VCX'!$AB$8:$AB$33,MATCH(C387,'Bieu phi VCX'!$A$8:$A$33,0),0),0)</f>
        <v>0</v>
      </c>
      <c r="AM387" s="27" t="n">
        <f aca="false">IF(V387="Y",IF(AB387&lt;120,IF(OR(C387='Bieu phi VCX'!$A$24,C387='Bieu phi VCX'!$A$25,C387='Bieu phi VCX'!$A$27),0.2%,IF(OR(AND(OR(E387="SEDAN",E387="HATCHBACK"),G387&gt;$AM$2),AND(OR(E387="SEDAN",E387="HATCHBACK"),F387="GERMANY")),INDEX('Bieu phi VCX'!$AC$8:$AC$33,MATCH(C387,'Bieu phi VCX'!$A$8:$A$33,0),0),INDEX('Bieu phi VCX'!$AD$8:$AD$33,MATCH(C387,'Bieu phi VCX'!$A$8:$A$33,0),0))),"NA"),0)</f>
        <v>0</v>
      </c>
      <c r="AN387" s="28" t="n">
        <f aca="false">IF(X387="Y",$AN$2,0)</f>
        <v>0</v>
      </c>
      <c r="AO387" s="29" t="n">
        <f aca="false">IF(W387="Y",IF(N387-M387&gt;$AO$2,1.5%*15/365,1.5%*(N387-M387)/365),0)</f>
        <v>0</v>
      </c>
      <c r="AP387" s="30" t="n">
        <f aca="false">IF(N387&lt;=Z387,VLOOKUP(DATEDIF(M387,N387,"m"),Parameters!$L$2:$M$6,2,1),(DATEDIF(M387,N387,"m")+1)/12)</f>
        <v>1</v>
      </c>
      <c r="AQ387" s="31" t="n">
        <f aca="false">(AK387*(SUM(AE387,AF387,AG387,AI387,AJ387,AL387,AM387,AN387)*H387+AH387)+AO387*H387)*AP387</f>
        <v>7200000</v>
      </c>
    </row>
    <row r="388" customFormat="false" ht="15" hidden="false" customHeight="false" outlineLevel="0" collapsed="false">
      <c r="A388" s="20"/>
      <c r="B388" s="20" t="s">
        <v>111</v>
      </c>
      <c r="C388" s="21" t="s">
        <v>135</v>
      </c>
      <c r="D388" s="21" t="s">
        <v>95</v>
      </c>
      <c r="E388" s="21" t="s">
        <v>134</v>
      </c>
      <c r="F388" s="21" t="s">
        <v>97</v>
      </c>
      <c r="G388" s="22" t="n">
        <v>400000000</v>
      </c>
      <c r="H388" s="22" t="n">
        <v>400000000</v>
      </c>
      <c r="I388" s="22" t="n">
        <v>0</v>
      </c>
      <c r="J388" s="0" t="n">
        <v>2020</v>
      </c>
      <c r="K388" s="23" t="n">
        <v>43831</v>
      </c>
      <c r="L388" s="23" t="n">
        <v>43831</v>
      </c>
      <c r="M388" s="23" t="n">
        <v>43831</v>
      </c>
      <c r="N388" s="23" t="n">
        <v>44196</v>
      </c>
      <c r="O388" s="24" t="s">
        <v>98</v>
      </c>
      <c r="P388" s="24" t="s">
        <v>98</v>
      </c>
      <c r="Q388" s="22" t="s">
        <v>99</v>
      </c>
      <c r="R388" s="24" t="s">
        <v>98</v>
      </c>
      <c r="S388" s="24" t="s">
        <v>106</v>
      </c>
      <c r="T388" s="24" t="s">
        <v>98</v>
      </c>
      <c r="U388" s="24" t="s">
        <v>98</v>
      </c>
      <c r="V388" s="24" t="s">
        <v>98</v>
      </c>
      <c r="W388" s="24" t="s">
        <v>98</v>
      </c>
      <c r="X388" s="24" t="s">
        <v>98</v>
      </c>
      <c r="Y388" s="22" t="n">
        <v>500000</v>
      </c>
      <c r="Z388" s="23" t="n">
        <f aca="false">DATE(YEAR(M388)+1,MONTH(M388),DAY(M388))</f>
        <v>44197</v>
      </c>
      <c r="AA388" s="25" t="n">
        <f aca="false">IF(N388&lt;=Z388, VLOOKUP(DATEDIF(M388,N388,"m"),Parameters!$L$2:$M$6,2,1), 0)</f>
        <v>1</v>
      </c>
      <c r="AB388" s="0" t="n">
        <f aca="false">IF(D388="Trong nước", DATEDIF(DATE(YEAR(K388),MONTH(K388),1),DATE(YEAR(L388),MONTH(L388),1),"m"), DATEDIF(DATE(J388,1,1),DATE(YEAR(L388),MONTH(L388),1),"m"))</f>
        <v>0</v>
      </c>
      <c r="AC388" s="0" t="str">
        <f aca="false">VLOOKUP(AB388,Parameters!$A$2:$B$6,2,1)</f>
        <v>&lt;6</v>
      </c>
      <c r="AD388" s="26" t="n">
        <v>1</v>
      </c>
      <c r="AE388" s="27" t="n">
        <f aca="false">IF(G388&lt;=$AE$2,INDEX('Bieu phi VCX'!$D$8:$H$33,MATCH(C388,'Bieu phi VCX'!$A$8:$A$33,0),MATCH(AC388,'Bieu phi VCX'!$D$7:$H$7,)),INDEX('Bieu phi VCX'!$I$8:$M$33,MATCH(C388,'Bieu phi VCX'!$A$8:$A$33,0),MATCH(AC388,'Bieu phi VCX'!$I$7:$M$7,)))</f>
        <v>0.017</v>
      </c>
      <c r="AF388" s="27" t="n">
        <f aca="false">IF(O388="Y",$AF$2,0)</f>
        <v>0</v>
      </c>
      <c r="AG388" s="27" t="n">
        <f aca="false">IF(P388="Y", INDEX('Bieu phi VCX'!$P$8:$T$31,MATCH(C388,'Bieu phi VCX'!$A$8:$A$33,0),MATCH(AC388,'Bieu phi VCX'!$P$7:$T$7,0)), 0)</f>
        <v>0</v>
      </c>
      <c r="AH388" s="22" t="n">
        <f aca="false">VLOOKUP(Q388,Parameters!$F$2:$G$5,2,0)</f>
        <v>0</v>
      </c>
      <c r="AI388" s="27" t="n">
        <f aca="false">IF(R388="Y", INDEX('Bieu phi VCX'!$V$8:$Z$31,MATCH(C388,'Bieu phi VCX'!$A$8:$A$33,0),MATCH(AC388,'Bieu phi VCX'!$V$7:$Z$7,0)),0)</f>
        <v>0</v>
      </c>
      <c r="AJ388" s="27" t="n">
        <f aca="false">IF(S388="Y",INDEX('Bieu phi VCX'!$AG$8:$AI$31,MATCH(C388,'Bieu phi VCX'!$A$8:$A$33,0),MATCH(VLOOKUP(I388,Parameters!$I$2:$J$4,2),'Bieu phi VCX'!$AG$7:$AI$7,0))-AE388, 0)</f>
        <v>0.033</v>
      </c>
      <c r="AK388" s="0" t="n">
        <f aca="false">IF(T388="Y",$AK$2,1)</f>
        <v>1</v>
      </c>
      <c r="AL388" s="27" t="n">
        <f aca="false">IF(U388="Y", INDEX('Bieu phi VCX'!$AB$8:$AB$33,MATCH(C388,'Bieu phi VCX'!$A$8:$A$33,0),0),0)</f>
        <v>0</v>
      </c>
      <c r="AM388" s="27" t="n">
        <f aca="false">IF(V388="Y",IF(AB388&lt;120,IF(OR(C388='Bieu phi VCX'!$A$24,C388='Bieu phi VCX'!$A$25,C388='Bieu phi VCX'!$A$27),0.2%,IF(OR(AND(OR(E388="SEDAN",E388="HATCHBACK"),G388&gt;$AM$2),AND(OR(E388="SEDAN",E388="HATCHBACK"),F388="GERMANY")),INDEX('Bieu phi VCX'!$AC$8:$AC$33,MATCH(C388,'Bieu phi VCX'!$A$8:$A$33,0),0),INDEX('Bieu phi VCX'!$AD$8:$AD$33,MATCH(C388,'Bieu phi VCX'!$A$8:$A$33,0),0))),"NA"),0)</f>
        <v>0</v>
      </c>
      <c r="AN388" s="28" t="n">
        <f aca="false">IF(X388="Y",$AN$2,0)</f>
        <v>0</v>
      </c>
      <c r="AO388" s="29" t="n">
        <f aca="false">IF(W388="Y",IF(N388-M388&gt;$AO$2,1.5%*15/365,1.5%*(N388-M388)/365),0)</f>
        <v>0</v>
      </c>
      <c r="AP388" s="30" t="n">
        <f aca="false">IF(N388&lt;=Z388,VLOOKUP(DATEDIF(M388,N388,"m"),Parameters!$L$2:$M$6,2,1),(DATEDIF(M388,N388,"m")+1)/12)</f>
        <v>1</v>
      </c>
      <c r="AQ388" s="31" t="n">
        <f aca="false">(AK388*(SUM(AE388,AF388,AG388,AI388,AJ388,AL388,AM388,AN388)*H388+AH388)+AO388*H388)*AP388</f>
        <v>20000000</v>
      </c>
    </row>
    <row r="389" customFormat="false" ht="15" hidden="false" customHeight="false" outlineLevel="0" collapsed="false">
      <c r="A389" s="20"/>
      <c r="B389" s="20" t="s">
        <v>112</v>
      </c>
      <c r="C389" s="21" t="s">
        <v>135</v>
      </c>
      <c r="D389" s="21" t="s">
        <v>95</v>
      </c>
      <c r="E389" s="21" t="s">
        <v>134</v>
      </c>
      <c r="F389" s="21" t="s">
        <v>97</v>
      </c>
      <c r="G389" s="22" t="n">
        <v>400000000</v>
      </c>
      <c r="H389" s="22" t="n">
        <v>400000000</v>
      </c>
      <c r="I389" s="22" t="n">
        <v>0</v>
      </c>
      <c r="J389" s="0" t="n">
        <v>2020</v>
      </c>
      <c r="K389" s="23" t="n">
        <v>43831</v>
      </c>
      <c r="L389" s="23" t="n">
        <v>43831</v>
      </c>
      <c r="M389" s="23" t="n">
        <v>43831</v>
      </c>
      <c r="N389" s="23" t="n">
        <v>44196</v>
      </c>
      <c r="O389" s="24" t="s">
        <v>98</v>
      </c>
      <c r="P389" s="24" t="s">
        <v>98</v>
      </c>
      <c r="Q389" s="22" t="s">
        <v>99</v>
      </c>
      <c r="R389" s="24" t="s">
        <v>98</v>
      </c>
      <c r="S389" s="24" t="s">
        <v>98</v>
      </c>
      <c r="T389" s="24" t="s">
        <v>106</v>
      </c>
      <c r="U389" s="24" t="s">
        <v>98</v>
      </c>
      <c r="V389" s="24" t="s">
        <v>98</v>
      </c>
      <c r="W389" s="24" t="s">
        <v>98</v>
      </c>
      <c r="X389" s="24" t="s">
        <v>98</v>
      </c>
      <c r="Y389" s="22" t="n">
        <v>500000</v>
      </c>
      <c r="Z389" s="23" t="n">
        <f aca="false">DATE(YEAR(M389)+1,MONTH(M389),DAY(M389))</f>
        <v>44197</v>
      </c>
      <c r="AA389" s="25" t="n">
        <f aca="false">IF(N389&lt;=Z389, VLOOKUP(DATEDIF(M389,N389,"m"),Parameters!$L$2:$M$6,2,1), 0)</f>
        <v>1</v>
      </c>
      <c r="AB389" s="0" t="n">
        <f aca="false">IF(D389="Trong nước", DATEDIF(DATE(YEAR(K389),MONTH(K389),1),DATE(YEAR(L389),MONTH(L389),1),"m"), DATEDIF(DATE(J389,1,1),DATE(YEAR(L389),MONTH(L389),1),"m"))</f>
        <v>0</v>
      </c>
      <c r="AC389" s="0" t="str">
        <f aca="false">VLOOKUP(AB389,Parameters!$A$2:$B$6,2,1)</f>
        <v>&lt;6</v>
      </c>
      <c r="AD389" s="26" t="n">
        <v>1</v>
      </c>
      <c r="AE389" s="27" t="n">
        <f aca="false">IF(G389&lt;=$AE$2,INDEX('Bieu phi VCX'!$D$8:$H$33,MATCH(C389,'Bieu phi VCX'!$A$8:$A$33,0),MATCH(AC389,'Bieu phi VCX'!$D$7:$H$7,)),INDEX('Bieu phi VCX'!$I$8:$M$33,MATCH(C389,'Bieu phi VCX'!$A$8:$A$33,0),MATCH(AC389,'Bieu phi VCX'!$I$7:$M$7,)))</f>
        <v>0.017</v>
      </c>
      <c r="AF389" s="27" t="n">
        <f aca="false">IF(O389="Y",$AF$2,0)</f>
        <v>0</v>
      </c>
      <c r="AG389" s="27" t="n">
        <f aca="false">IF(P389="Y", INDEX('Bieu phi VCX'!$P$8:$T$31,MATCH(C389,'Bieu phi VCX'!$A$8:$A$33,0),MATCH(AC389,'Bieu phi VCX'!$P$7:$T$7,0)), 0)</f>
        <v>0</v>
      </c>
      <c r="AH389" s="22" t="n">
        <f aca="false">VLOOKUP(Q389,Parameters!$F$2:$G$5,2,0)</f>
        <v>0</v>
      </c>
      <c r="AI389" s="27" t="n">
        <f aca="false">IF(R389="Y", INDEX('Bieu phi VCX'!$V$8:$Z$31,MATCH(C389,'Bieu phi VCX'!$A$8:$A$33,0),MATCH(AC389,'Bieu phi VCX'!$V$7:$Z$7,0)),0)</f>
        <v>0</v>
      </c>
      <c r="AJ389" s="27" t="n">
        <f aca="false">IF(S389="Y",INDEX('Bieu phi VCX'!$AG$8:$AI$31,MATCH(C389,'Bieu phi VCX'!$A$8:$A$33,0),MATCH(VLOOKUP(I389,Parameters!$I$2:$J$4,2),'Bieu phi VCX'!$AG$7:$AI$7,0))-AE389, 0)</f>
        <v>0</v>
      </c>
      <c r="AK389" s="0" t="n">
        <f aca="false">IF(T389="Y",$AK$2,1)</f>
        <v>1.5</v>
      </c>
      <c r="AL389" s="27" t="n">
        <f aca="false">IF(U389="Y", INDEX('Bieu phi VCX'!$AB$8:$AB$33,MATCH(C389,'Bieu phi VCX'!$A$8:$A$33,0),0),0)</f>
        <v>0</v>
      </c>
      <c r="AM389" s="27" t="n">
        <f aca="false">IF(V389="Y",IF(AB389&lt;120,IF(OR(C389='Bieu phi VCX'!$A$24,C389='Bieu phi VCX'!$A$25,C389='Bieu phi VCX'!$A$27),0.2%,IF(OR(AND(OR(E389="SEDAN",E389="HATCHBACK"),G389&gt;$AM$2),AND(OR(E389="SEDAN",E389="HATCHBACK"),F389="GERMANY")),INDEX('Bieu phi VCX'!$AC$8:$AC$33,MATCH(C389,'Bieu phi VCX'!$A$8:$A$33,0),0),INDEX('Bieu phi VCX'!$AD$8:$AD$33,MATCH(C389,'Bieu phi VCX'!$A$8:$A$33,0),0))),"NA"),0)</f>
        <v>0</v>
      </c>
      <c r="AN389" s="28" t="n">
        <f aca="false">IF(X389="Y",$AN$2,0)</f>
        <v>0</v>
      </c>
      <c r="AO389" s="29" t="n">
        <f aca="false">IF(W389="Y",IF(N389-M389&gt;$AO$2,1.5%*15/365,1.5%*(N389-M389)/365),0)</f>
        <v>0</v>
      </c>
      <c r="AP389" s="30" t="n">
        <f aca="false">IF(N389&lt;=Z389,VLOOKUP(DATEDIF(M389,N389,"m"),Parameters!$L$2:$M$6,2,1),(DATEDIF(M389,N389,"m")+1)/12)</f>
        <v>1</v>
      </c>
      <c r="AQ389" s="31" t="n">
        <f aca="false">(AK389*(SUM(AE389,AF389,AG389,AI389,AJ389,AL389,AM389,AN389)*H389+AH389)+AO389*H389)*AP389</f>
        <v>10200000</v>
      </c>
    </row>
    <row r="390" customFormat="false" ht="15" hidden="false" customHeight="false" outlineLevel="0" collapsed="false">
      <c r="A390" s="20"/>
      <c r="B390" s="20" t="s">
        <v>113</v>
      </c>
      <c r="C390" s="21" t="s">
        <v>135</v>
      </c>
      <c r="D390" s="21" t="s">
        <v>95</v>
      </c>
      <c r="E390" s="21" t="s">
        <v>134</v>
      </c>
      <c r="F390" s="21" t="s">
        <v>97</v>
      </c>
      <c r="G390" s="22" t="n">
        <v>400000000</v>
      </c>
      <c r="H390" s="22" t="n">
        <v>400000000</v>
      </c>
      <c r="I390" s="22" t="n">
        <v>0</v>
      </c>
      <c r="J390" s="0" t="n">
        <v>2020</v>
      </c>
      <c r="K390" s="23" t="n">
        <v>43831</v>
      </c>
      <c r="L390" s="23" t="n">
        <v>43831</v>
      </c>
      <c r="M390" s="23" t="n">
        <v>43831</v>
      </c>
      <c r="N390" s="23" t="n">
        <v>44196</v>
      </c>
      <c r="O390" s="24" t="s">
        <v>98</v>
      </c>
      <c r="P390" s="24" t="s">
        <v>98</v>
      </c>
      <c r="Q390" s="22" t="s">
        <v>99</v>
      </c>
      <c r="R390" s="24" t="s">
        <v>98</v>
      </c>
      <c r="S390" s="24" t="s">
        <v>98</v>
      </c>
      <c r="T390" s="24" t="s">
        <v>98</v>
      </c>
      <c r="U390" s="24" t="s">
        <v>106</v>
      </c>
      <c r="V390" s="24" t="s">
        <v>98</v>
      </c>
      <c r="W390" s="24" t="s">
        <v>98</v>
      </c>
      <c r="X390" s="24" t="s">
        <v>98</v>
      </c>
      <c r="Y390" s="22" t="n">
        <v>500000</v>
      </c>
      <c r="Z390" s="23" t="n">
        <f aca="false">DATE(YEAR(M390)+1,MONTH(M390),DAY(M390))</f>
        <v>44197</v>
      </c>
      <c r="AA390" s="25" t="n">
        <f aca="false">IF(N390&lt;=Z390, VLOOKUP(DATEDIF(M390,N390,"m"),Parameters!$L$2:$M$6,2,1), 0)</f>
        <v>1</v>
      </c>
      <c r="AB390" s="0" t="n">
        <f aca="false">IF(D390="Trong nước", DATEDIF(DATE(YEAR(K390),MONTH(K390),1),DATE(YEAR(L390),MONTH(L390),1),"m"), DATEDIF(DATE(J390,1,1),DATE(YEAR(L390),MONTH(L390),1),"m"))</f>
        <v>0</v>
      </c>
      <c r="AC390" s="0" t="str">
        <f aca="false">VLOOKUP(AB390,Parameters!$A$2:$B$6,2,1)</f>
        <v>&lt;6</v>
      </c>
      <c r="AD390" s="26" t="n">
        <v>1</v>
      </c>
      <c r="AE390" s="27" t="n">
        <f aca="false">IF(G390&lt;=$AE$2,INDEX('Bieu phi VCX'!$D$8:$H$33,MATCH(C390,'Bieu phi VCX'!$A$8:$A$33,0),MATCH(AC390,'Bieu phi VCX'!$D$7:$H$7,)),INDEX('Bieu phi VCX'!$I$8:$M$33,MATCH(C390,'Bieu phi VCX'!$A$8:$A$33,0),MATCH(AC390,'Bieu phi VCX'!$I$7:$M$7,)))</f>
        <v>0.017</v>
      </c>
      <c r="AF390" s="27" t="n">
        <f aca="false">IF(O390="Y",$AF$2,0)</f>
        <v>0</v>
      </c>
      <c r="AG390" s="27" t="n">
        <f aca="false">IF(P390="Y", INDEX('Bieu phi VCX'!$P$8:$T$31,MATCH(C390,'Bieu phi VCX'!$A$8:$A$33,0),MATCH(AC390,'Bieu phi VCX'!$P$7:$T$7,0)), 0)</f>
        <v>0</v>
      </c>
      <c r="AH390" s="22" t="n">
        <f aca="false">VLOOKUP(Q390,Parameters!$F$2:$G$5,2,0)</f>
        <v>0</v>
      </c>
      <c r="AI390" s="27" t="n">
        <f aca="false">IF(R390="Y", INDEX('Bieu phi VCX'!$V$8:$Z$31,MATCH(C390,'Bieu phi VCX'!$A$8:$A$33,0),MATCH(AC390,'Bieu phi VCX'!$V$7:$Z$7,0)),0)</f>
        <v>0</v>
      </c>
      <c r="AJ390" s="27" t="n">
        <f aca="false">IF(S390="Y",INDEX('Bieu phi VCX'!$AG$8:$AI$31,MATCH(C390,'Bieu phi VCX'!$A$8:$A$33,0),MATCH(VLOOKUP(I390,Parameters!$I$2:$J$4,2),'Bieu phi VCX'!$AG$7:$AI$7,0))-AE390, 0)</f>
        <v>0</v>
      </c>
      <c r="AK390" s="0" t="n">
        <f aca="false">IF(T390="Y",$AK$2,1)</f>
        <v>1</v>
      </c>
      <c r="AL390" s="27" t="n">
        <f aca="false">IF(U390="Y", INDEX('Bieu phi VCX'!$AB$8:$AB$33,MATCH(C390,'Bieu phi VCX'!$A$8:$A$33,0),0),0)</f>
        <v>0.0015</v>
      </c>
      <c r="AM390" s="27" t="n">
        <f aca="false">IF(V390="Y",IF(AB390&lt;120,IF(OR(C390='Bieu phi VCX'!$A$24,C390='Bieu phi VCX'!$A$25,C390='Bieu phi VCX'!$A$27),0.2%,IF(OR(AND(OR(E390="SEDAN",E390="HATCHBACK"),G390&gt;$AM$2),AND(OR(E390="SEDAN",E390="HATCHBACK"),F390="GERMANY")),INDEX('Bieu phi VCX'!$AC$8:$AC$33,MATCH(C390,'Bieu phi VCX'!$A$8:$A$33,0),0),INDEX('Bieu phi VCX'!$AD$8:$AD$33,MATCH(C390,'Bieu phi VCX'!$A$8:$A$33,0),0))),"NA"),0)</f>
        <v>0</v>
      </c>
      <c r="AN390" s="28" t="n">
        <f aca="false">IF(X390="Y",$AN$2,0)</f>
        <v>0</v>
      </c>
      <c r="AO390" s="29" t="n">
        <f aca="false">IF(W390="Y",IF(N390-M390&gt;$AO$2,1.5%*15/365,1.5%*(N390-M390)/365),0)</f>
        <v>0</v>
      </c>
      <c r="AP390" s="30" t="n">
        <f aca="false">IF(N390&lt;=Z390,VLOOKUP(DATEDIF(M390,N390,"m"),Parameters!$L$2:$M$6,2,1),(DATEDIF(M390,N390,"m")+1)/12)</f>
        <v>1</v>
      </c>
      <c r="AQ390" s="31" t="n">
        <f aca="false">(AK390*(SUM(AE390,AF390,AG390,AI390,AJ390,AL390,AM390,AN390)*H390+AH390)+AO390*H390)*AP390</f>
        <v>7400000</v>
      </c>
    </row>
    <row r="391" customFormat="false" ht="15" hidden="false" customHeight="false" outlineLevel="0" collapsed="false">
      <c r="A391" s="20"/>
      <c r="B391" s="20" t="s">
        <v>114</v>
      </c>
      <c r="C391" s="21" t="s">
        <v>135</v>
      </c>
      <c r="D391" s="21" t="s">
        <v>95</v>
      </c>
      <c r="E391" s="21" t="s">
        <v>134</v>
      </c>
      <c r="F391" s="21" t="s">
        <v>97</v>
      </c>
      <c r="G391" s="22" t="n">
        <v>400000000</v>
      </c>
      <c r="H391" s="22" t="n">
        <v>400000000</v>
      </c>
      <c r="I391" s="22" t="n">
        <v>0</v>
      </c>
      <c r="J391" s="0" t="n">
        <v>2020</v>
      </c>
      <c r="K391" s="23" t="n">
        <v>43831</v>
      </c>
      <c r="L391" s="23" t="n">
        <v>43831</v>
      </c>
      <c r="M391" s="23" t="n">
        <v>43831</v>
      </c>
      <c r="N391" s="23" t="n">
        <v>44196</v>
      </c>
      <c r="O391" s="24" t="s">
        <v>98</v>
      </c>
      <c r="P391" s="24" t="s">
        <v>98</v>
      </c>
      <c r="Q391" s="22" t="s">
        <v>99</v>
      </c>
      <c r="R391" s="24" t="s">
        <v>98</v>
      </c>
      <c r="S391" s="24" t="s">
        <v>98</v>
      </c>
      <c r="T391" s="24" t="s">
        <v>98</v>
      </c>
      <c r="U391" s="24" t="s">
        <v>98</v>
      </c>
      <c r="V391" s="24" t="s">
        <v>106</v>
      </c>
      <c r="W391" s="24" t="s">
        <v>98</v>
      </c>
      <c r="X391" s="24" t="s">
        <v>98</v>
      </c>
      <c r="Y391" s="22" t="n">
        <v>500000</v>
      </c>
      <c r="Z391" s="23" t="n">
        <f aca="false">DATE(YEAR(M391)+1,MONTH(M391),DAY(M391))</f>
        <v>44197</v>
      </c>
      <c r="AA391" s="25" t="n">
        <f aca="false">IF(N391&lt;=Z391, VLOOKUP(DATEDIF(M391,N391,"m"),Parameters!$L$2:$M$6,2,1), 0)</f>
        <v>1</v>
      </c>
      <c r="AB391" s="0" t="n">
        <f aca="false">IF(D391="Trong nước", DATEDIF(DATE(YEAR(K391),MONTH(K391),1),DATE(YEAR(L391),MONTH(L391),1),"m"), DATEDIF(DATE(J391,1,1),DATE(YEAR(L391),MONTH(L391),1),"m"))</f>
        <v>0</v>
      </c>
      <c r="AC391" s="0" t="str">
        <f aca="false">VLOOKUP(AB391,Parameters!$A$2:$B$6,2,1)</f>
        <v>&lt;6</v>
      </c>
      <c r="AD391" s="26" t="n">
        <v>1</v>
      </c>
      <c r="AE391" s="27" t="n">
        <f aca="false">IF(G391&lt;=$AE$2,INDEX('Bieu phi VCX'!$D$8:$H$33,MATCH(C391,'Bieu phi VCX'!$A$8:$A$33,0),MATCH(AC391,'Bieu phi VCX'!$D$7:$H$7,)),INDEX('Bieu phi VCX'!$I$8:$M$33,MATCH(C391,'Bieu phi VCX'!$A$8:$A$33,0),MATCH(AC391,'Bieu phi VCX'!$I$7:$M$7,)))</f>
        <v>0.017</v>
      </c>
      <c r="AF391" s="27" t="n">
        <f aca="false">IF(O391="Y",$AF$2,0)</f>
        <v>0</v>
      </c>
      <c r="AG391" s="27" t="n">
        <f aca="false">IF(P391="Y", INDEX('Bieu phi VCX'!$P$8:$T$31,MATCH(C391,'Bieu phi VCX'!$A$8:$A$33,0),MATCH(AC391,'Bieu phi VCX'!$P$7:$T$7,0)), 0)</f>
        <v>0</v>
      </c>
      <c r="AH391" s="22" t="n">
        <f aca="false">VLOOKUP(Q391,Parameters!$F$2:$G$5,2,0)</f>
        <v>0</v>
      </c>
      <c r="AI391" s="27" t="n">
        <f aca="false">IF(R391="Y", INDEX('Bieu phi VCX'!$V$8:$Z$31,MATCH(C391,'Bieu phi VCX'!$A$8:$A$33,0),MATCH(AC391,'Bieu phi VCX'!$V$7:$Z$7,0)),0)</f>
        <v>0</v>
      </c>
      <c r="AJ391" s="27" t="n">
        <f aca="false">IF(S391="Y",INDEX('Bieu phi VCX'!$AG$8:$AI$31,MATCH(C391,'Bieu phi VCX'!$A$8:$A$33,0),MATCH(VLOOKUP(I391,Parameters!$I$2:$J$4,2),'Bieu phi VCX'!$AG$7:$AI$7,0))-AE391, 0)</f>
        <v>0</v>
      </c>
      <c r="AK391" s="0" t="n">
        <f aca="false">IF(T391="Y",$AK$2,1)</f>
        <v>1</v>
      </c>
      <c r="AL391" s="27" t="n">
        <f aca="false">IF(U391="Y", INDEX('Bieu phi VCX'!$AB$8:$AB$33,MATCH(C391,'Bieu phi VCX'!$A$8:$A$33,0),0),0)</f>
        <v>0</v>
      </c>
      <c r="AM391" s="27" t="n">
        <f aca="false">IF(V391="Y",IF(AB391&lt;120,IF(OR(C391='Bieu phi VCX'!$A$24,C391='Bieu phi VCX'!$A$25,C391='Bieu phi VCX'!$A$27),0.2%,IF(OR(AND(OR(E391="SEDAN",E391="HATCHBACK"),G391&gt;$AM$2),AND(OR(E391="SEDAN",E391="HATCHBACK"),F391="GERMANY")),INDEX('Bieu phi VCX'!$AC$8:$AC$33,MATCH(C391,'Bieu phi VCX'!$A$8:$A$33,0),0),INDEX('Bieu phi VCX'!$AD$8:$AD$33,MATCH(C391,'Bieu phi VCX'!$A$8:$A$33,0),0))),"NA"),0)</f>
        <v>0.0005</v>
      </c>
      <c r="AN391" s="28" t="n">
        <f aca="false">IF(X391="Y",$AN$2,0)</f>
        <v>0</v>
      </c>
      <c r="AO391" s="29" t="n">
        <f aca="false">IF(W391="Y",IF(N391-M391&gt;$AO$2,1.5%*15/365,1.5%*(N391-M391)/365),0)</f>
        <v>0</v>
      </c>
      <c r="AP391" s="30" t="n">
        <f aca="false">IF(N391&lt;=Z391,VLOOKUP(DATEDIF(M391,N391,"m"),Parameters!$L$2:$M$6,2,1),(DATEDIF(M391,N391,"m")+1)/12)</f>
        <v>1</v>
      </c>
      <c r="AQ391" s="31" t="n">
        <f aca="false">(AK391*(SUM(AE391,AF391,AG391,AI391,AJ391,AL391,AM391,AN391)*H391+AH391)+AO391*H391)*AP391</f>
        <v>7000000</v>
      </c>
    </row>
    <row r="392" customFormat="false" ht="15" hidden="false" customHeight="false" outlineLevel="0" collapsed="false">
      <c r="A392" s="20"/>
      <c r="B392" s="20" t="s">
        <v>115</v>
      </c>
      <c r="C392" s="21" t="s">
        <v>135</v>
      </c>
      <c r="D392" s="21" t="s">
        <v>95</v>
      </c>
      <c r="E392" s="21" t="s">
        <v>134</v>
      </c>
      <c r="F392" s="21" t="s">
        <v>97</v>
      </c>
      <c r="G392" s="22" t="n">
        <v>400000000</v>
      </c>
      <c r="H392" s="22" t="n">
        <v>400000000</v>
      </c>
      <c r="I392" s="22" t="n">
        <v>0</v>
      </c>
      <c r="J392" s="0" t="n">
        <v>2020</v>
      </c>
      <c r="K392" s="23" t="n">
        <v>43831</v>
      </c>
      <c r="L392" s="23" t="n">
        <v>43831</v>
      </c>
      <c r="M392" s="23" t="n">
        <v>43831</v>
      </c>
      <c r="N392" s="23" t="n">
        <v>44196</v>
      </c>
      <c r="O392" s="24" t="s">
        <v>98</v>
      </c>
      <c r="P392" s="24" t="s">
        <v>98</v>
      </c>
      <c r="Q392" s="22" t="s">
        <v>99</v>
      </c>
      <c r="R392" s="24" t="s">
        <v>98</v>
      </c>
      <c r="S392" s="24" t="s">
        <v>98</v>
      </c>
      <c r="T392" s="24" t="s">
        <v>98</v>
      </c>
      <c r="U392" s="24" t="s">
        <v>98</v>
      </c>
      <c r="V392" s="24" t="s">
        <v>98</v>
      </c>
      <c r="W392" s="24" t="s">
        <v>106</v>
      </c>
      <c r="X392" s="24" t="s">
        <v>98</v>
      </c>
      <c r="Y392" s="22" t="n">
        <v>500000</v>
      </c>
      <c r="Z392" s="23" t="n">
        <f aca="false">DATE(YEAR(M392)+1,MONTH(M392),DAY(M392))</f>
        <v>44197</v>
      </c>
      <c r="AA392" s="25" t="n">
        <f aca="false">IF(N392&lt;=Z392, VLOOKUP(DATEDIF(M392,N392,"m"),Parameters!$L$2:$M$6,2,1), 0)</f>
        <v>1</v>
      </c>
      <c r="AB392" s="0" t="n">
        <f aca="false">IF(D392="Trong nước", DATEDIF(DATE(YEAR(K392),MONTH(K392),1),DATE(YEAR(L392),MONTH(L392),1),"m"), DATEDIF(DATE(J392,1,1),DATE(YEAR(L392),MONTH(L392),1),"m"))</f>
        <v>0</v>
      </c>
      <c r="AC392" s="0" t="str">
        <f aca="false">VLOOKUP(AB392,Parameters!$A$2:$B$6,2,1)</f>
        <v>&lt;6</v>
      </c>
      <c r="AD392" s="26" t="n">
        <v>1</v>
      </c>
      <c r="AE392" s="27" t="n">
        <f aca="false">IF(G392&lt;=$AE$2,INDEX('Bieu phi VCX'!$D$8:$H$33,MATCH(C392,'Bieu phi VCX'!$A$8:$A$33,0),MATCH(AC392,'Bieu phi VCX'!$D$7:$H$7,)),INDEX('Bieu phi VCX'!$I$8:$M$33,MATCH(C392,'Bieu phi VCX'!$A$8:$A$33,0),MATCH(AC392,'Bieu phi VCX'!$I$7:$M$7,)))</f>
        <v>0.017</v>
      </c>
      <c r="AF392" s="27" t="n">
        <f aca="false">IF(O392="Y",$AF$2,0)</f>
        <v>0</v>
      </c>
      <c r="AG392" s="27" t="n">
        <f aca="false">IF(P392="Y", INDEX('Bieu phi VCX'!$P$8:$T$31,MATCH(C392,'Bieu phi VCX'!$A$8:$A$33,0),MATCH(AC392,'Bieu phi VCX'!$P$7:$T$7,0)), 0)</f>
        <v>0</v>
      </c>
      <c r="AH392" s="22" t="n">
        <f aca="false">VLOOKUP(Q392,Parameters!$F$2:$G$5,2,0)</f>
        <v>0</v>
      </c>
      <c r="AI392" s="27" t="n">
        <f aca="false">IF(R392="Y", INDEX('Bieu phi VCX'!$V$8:$Z$31,MATCH(C392,'Bieu phi VCX'!$A$8:$A$33,0),MATCH(AC392,'Bieu phi VCX'!$V$7:$Z$7,0)),0)</f>
        <v>0</v>
      </c>
      <c r="AJ392" s="27" t="n">
        <f aca="false">IF(S392="Y",INDEX('Bieu phi VCX'!$AG$8:$AI$31,MATCH(C392,'Bieu phi VCX'!$A$8:$A$33,0),MATCH(VLOOKUP(I392,Parameters!$I$2:$J$4,2),'Bieu phi VCX'!$AG$7:$AI$7,0))-AE392, 0)</f>
        <v>0</v>
      </c>
      <c r="AK392" s="0" t="n">
        <f aca="false">IF(T392="Y",$AK$2,1)</f>
        <v>1</v>
      </c>
      <c r="AL392" s="27" t="n">
        <f aca="false">IF(U392="Y", INDEX('Bieu phi VCX'!$AB$8:$AB$33,MATCH(C392,'Bieu phi VCX'!$A$8:$A$33,0),0),0)</f>
        <v>0</v>
      </c>
      <c r="AM392" s="27" t="n">
        <f aca="false">IF(V392="Y",IF(AB392&lt;120,IF(OR(C392='Bieu phi VCX'!$A$24,C392='Bieu phi VCX'!$A$25,C392='Bieu phi VCX'!$A$27),0.2%,IF(OR(AND(OR(E392="SEDAN",E392="HATCHBACK"),G392&gt;$AM$2),AND(OR(E392="SEDAN",E392="HATCHBACK"),F392="GERMANY")),INDEX('Bieu phi VCX'!$AC$8:$AC$33,MATCH(C392,'Bieu phi VCX'!$A$8:$A$33,0),0),INDEX('Bieu phi VCX'!$AD$8:$AD$33,MATCH(C392,'Bieu phi VCX'!$A$8:$A$33,0),0))),"NA"),0)</f>
        <v>0</v>
      </c>
      <c r="AN392" s="28" t="n">
        <f aca="false">IF(X392="Y",$AN$2,0)</f>
        <v>0</v>
      </c>
      <c r="AO392" s="29" t="n">
        <f aca="false">IF(W392="Y",IF(N392-M392&gt;$AO$2,1.5%*15/365,1.5%*(N392-M392)/365),0)</f>
        <v>0.000616438356164384</v>
      </c>
      <c r="AP392" s="30" t="n">
        <f aca="false">IF(N392&lt;=Z392,VLOOKUP(DATEDIF(M392,N392,"m"),Parameters!$L$2:$M$6,2,1),(DATEDIF(M392,N392,"m")+1)/12)</f>
        <v>1</v>
      </c>
      <c r="AQ392" s="31" t="n">
        <f aca="false">(AK392*(SUM(AE392,AF392,AG392,AI392,AJ392,AL392,AM392,AN392)*H392+AH392)+AO392*H392)*AP392</f>
        <v>7046575.34246575</v>
      </c>
    </row>
    <row r="393" customFormat="false" ht="15" hidden="false" customHeight="false" outlineLevel="0" collapsed="false">
      <c r="A393" s="20"/>
      <c r="B393" s="20" t="s">
        <v>116</v>
      </c>
      <c r="C393" s="21" t="s">
        <v>135</v>
      </c>
      <c r="D393" s="21" t="s">
        <v>95</v>
      </c>
      <c r="E393" s="21" t="s">
        <v>134</v>
      </c>
      <c r="F393" s="21" t="s">
        <v>97</v>
      </c>
      <c r="G393" s="22" t="n">
        <v>400000000</v>
      </c>
      <c r="H393" s="22" t="n">
        <v>400000000</v>
      </c>
      <c r="I393" s="22" t="n">
        <v>0</v>
      </c>
      <c r="J393" s="0" t="n">
        <v>2020</v>
      </c>
      <c r="K393" s="23" t="n">
        <v>43831</v>
      </c>
      <c r="L393" s="23" t="n">
        <v>43831</v>
      </c>
      <c r="M393" s="23" t="n">
        <v>43831</v>
      </c>
      <c r="N393" s="23" t="n">
        <v>44196</v>
      </c>
      <c r="O393" s="24" t="s">
        <v>98</v>
      </c>
      <c r="P393" s="24" t="s">
        <v>98</v>
      </c>
      <c r="Q393" s="22" t="s">
        <v>99</v>
      </c>
      <c r="R393" s="24" t="s">
        <v>98</v>
      </c>
      <c r="S393" s="24" t="s">
        <v>98</v>
      </c>
      <c r="T393" s="24" t="s">
        <v>98</v>
      </c>
      <c r="U393" s="24" t="s">
        <v>98</v>
      </c>
      <c r="V393" s="24" t="s">
        <v>98</v>
      </c>
      <c r="W393" s="24" t="s">
        <v>98</v>
      </c>
      <c r="X393" s="24" t="s">
        <v>106</v>
      </c>
      <c r="Y393" s="22" t="n">
        <v>500000</v>
      </c>
      <c r="Z393" s="23" t="n">
        <f aca="false">DATE(YEAR(M393)+1,MONTH(M393),DAY(M393))</f>
        <v>44197</v>
      </c>
      <c r="AA393" s="25" t="n">
        <f aca="false">IF(N393&lt;=Z393, VLOOKUP(DATEDIF(M393,N393,"m"),Parameters!$L$2:$M$6,2,1), 0)</f>
        <v>1</v>
      </c>
      <c r="AB393" s="0" t="n">
        <f aca="false">IF(D393="Trong nước", DATEDIF(DATE(YEAR(K393),MONTH(K393),1),DATE(YEAR(L393),MONTH(L393),1),"m"), DATEDIF(DATE(J393,1,1),DATE(YEAR(L393),MONTH(L393),1),"m"))</f>
        <v>0</v>
      </c>
      <c r="AC393" s="0" t="str">
        <f aca="false">VLOOKUP(AB393,Parameters!$A$2:$B$6,2,1)</f>
        <v>&lt;6</v>
      </c>
      <c r="AD393" s="26" t="n">
        <v>1</v>
      </c>
      <c r="AE393" s="27" t="n">
        <f aca="false">IF(G393&lt;=$AE$2,INDEX('Bieu phi VCX'!$D$8:$H$33,MATCH(C393,'Bieu phi VCX'!$A$8:$A$33,0),MATCH(AC393,'Bieu phi VCX'!$D$7:$H$7,)),INDEX('Bieu phi VCX'!$I$8:$M$33,MATCH(C393,'Bieu phi VCX'!$A$8:$A$33,0),MATCH(AC393,'Bieu phi VCX'!$I$7:$M$7,)))</f>
        <v>0.017</v>
      </c>
      <c r="AF393" s="27" t="n">
        <f aca="false">IF(O393="Y",$AF$2,0)</f>
        <v>0</v>
      </c>
      <c r="AG393" s="27" t="n">
        <f aca="false">IF(P393="Y", INDEX('Bieu phi VCX'!$P$8:$T$31,MATCH(C393,'Bieu phi VCX'!$A$8:$A$33,0),MATCH(AC393,'Bieu phi VCX'!$P$7:$T$7,0)), 0)</f>
        <v>0</v>
      </c>
      <c r="AH393" s="22" t="n">
        <f aca="false">VLOOKUP(Q393,Parameters!$F$2:$G$5,2,0)</f>
        <v>0</v>
      </c>
      <c r="AI393" s="27" t="n">
        <f aca="false">IF(R393="Y", INDEX('Bieu phi VCX'!$V$8:$Z$31,MATCH(C393,'Bieu phi VCX'!$A$8:$A$33,0),MATCH(AC393,'Bieu phi VCX'!$V$7:$Z$7,0)),0)</f>
        <v>0</v>
      </c>
      <c r="AJ393" s="27" t="n">
        <f aca="false">IF(S393="Y",INDEX('Bieu phi VCX'!$AG$8:$AI$31,MATCH(C393,'Bieu phi VCX'!$A$8:$A$33,0),MATCH(VLOOKUP(I393,Parameters!$I$2:$J$4,2),'Bieu phi VCX'!$AG$7:$AI$7,0))-AE393, 0)</f>
        <v>0</v>
      </c>
      <c r="AK393" s="0" t="n">
        <f aca="false">IF(T393="Y",$AK$2,1)</f>
        <v>1</v>
      </c>
      <c r="AL393" s="27" t="n">
        <f aca="false">IF(U393="Y", INDEX('Bieu phi VCX'!$AB$8:$AB$33,MATCH(C393,'Bieu phi VCX'!$A$8:$A$33,0),0),0)</f>
        <v>0</v>
      </c>
      <c r="AM393" s="27" t="n">
        <f aca="false">IF(V393="Y",IF(AB393&lt;120,IF(OR(C393='Bieu phi VCX'!$A$24,C393='Bieu phi VCX'!$A$25,C393='Bieu phi VCX'!$A$27),0.2%,IF(OR(AND(OR(E393="SEDAN",E393="HATCHBACK"),G393&gt;$AM$2),AND(OR(E393="SEDAN",E393="HATCHBACK"),F393="GERMANY")),INDEX('Bieu phi VCX'!$AC$8:$AC$33,MATCH(C393,'Bieu phi VCX'!$A$8:$A$33,0),0),INDEX('Bieu phi VCX'!$AD$8:$AD$33,MATCH(C393,'Bieu phi VCX'!$A$8:$A$33,0),0))),"NA"),0)</f>
        <v>0</v>
      </c>
      <c r="AN393" s="28" t="n">
        <f aca="false">IF(X393="Y",$AN$2,0)</f>
        <v>0.003</v>
      </c>
      <c r="AO393" s="29" t="n">
        <f aca="false">IF(W393="Y",IF(N393-M393&gt;$AO$2,1.5%*15/365,1.5%*(N393-M393)/365),0)</f>
        <v>0</v>
      </c>
      <c r="AP393" s="30" t="n">
        <f aca="false">IF(N393&lt;=Z393,VLOOKUP(DATEDIF(M393,N393,"m"),Parameters!$L$2:$M$6,2,1),(DATEDIF(M393,N393,"m")+1)/12)</f>
        <v>1</v>
      </c>
      <c r="AQ393" s="31" t="n">
        <f aca="false">(AK393*(SUM(AE393,AF393,AG393,AI393,AJ393,AL393,AM393,AN393)*H393+AH393)+AO393*H393)*AP393</f>
        <v>8000000</v>
      </c>
    </row>
    <row r="394" customFormat="false" ht="15" hidden="false" customHeight="false" outlineLevel="0" collapsed="false">
      <c r="A394" s="20" t="s">
        <v>92</v>
      </c>
      <c r="B394" s="20" t="s">
        <v>93</v>
      </c>
      <c r="C394" s="21" t="s">
        <v>136</v>
      </c>
      <c r="D394" s="21" t="s">
        <v>95</v>
      </c>
      <c r="E394" s="21" t="s">
        <v>134</v>
      </c>
      <c r="F394" s="21" t="s">
        <v>97</v>
      </c>
      <c r="G394" s="22" t="n">
        <v>390000000</v>
      </c>
      <c r="H394" s="22" t="n">
        <v>100000000</v>
      </c>
      <c r="I394" s="22" t="n">
        <v>0</v>
      </c>
      <c r="J394" s="0" t="n">
        <v>2020</v>
      </c>
      <c r="K394" s="23" t="n">
        <v>43831</v>
      </c>
      <c r="L394" s="23" t="n">
        <v>43831</v>
      </c>
      <c r="M394" s="23" t="n">
        <v>43831</v>
      </c>
      <c r="N394" s="23" t="n">
        <v>44196</v>
      </c>
      <c r="O394" s="24" t="s">
        <v>98</v>
      </c>
      <c r="P394" s="24" t="s">
        <v>98</v>
      </c>
      <c r="Q394" s="22" t="s">
        <v>99</v>
      </c>
      <c r="R394" s="24" t="s">
        <v>98</v>
      </c>
      <c r="S394" s="24" t="s">
        <v>98</v>
      </c>
      <c r="T394" s="24" t="s">
        <v>98</v>
      </c>
      <c r="U394" s="24" t="s">
        <v>98</v>
      </c>
      <c r="V394" s="24" t="s">
        <v>98</v>
      </c>
      <c r="W394" s="24" t="s">
        <v>98</v>
      </c>
      <c r="X394" s="24" t="s">
        <v>98</v>
      </c>
      <c r="Y394" s="22" t="n">
        <v>500000</v>
      </c>
      <c r="Z394" s="23" t="n">
        <f aca="false">DATE(YEAR(M394)+1,MONTH(M394),DAY(M394))</f>
        <v>44197</v>
      </c>
      <c r="AA394" s="25" t="n">
        <f aca="false">IF(N394&lt;=Z394, VLOOKUP(DATEDIF(M394,N394,"m"),Parameters!$L$2:$M$6,2,1), 0)</f>
        <v>1</v>
      </c>
      <c r="AB394" s="0" t="n">
        <f aca="false">IF(D394="Trong nước", DATEDIF(DATE(YEAR(K394),MONTH(K394),1),DATE(YEAR(L394),MONTH(L394),1),"m"), DATEDIF(DATE(J394,1,1),DATE(YEAR(L394),MONTH(L394),1),"m"))</f>
        <v>0</v>
      </c>
      <c r="AC394" s="0" t="str">
        <f aca="false">VLOOKUP(AB394,Parameters!$A$2:$B$6,2,1)</f>
        <v>&lt;6</v>
      </c>
      <c r="AD394" s="26" t="n">
        <v>1</v>
      </c>
      <c r="AE394" s="27" t="n">
        <f aca="false">IF(G394&lt;=$AE$2,INDEX('Bieu phi VCX'!$D$8:$H$33,MATCH(C394,'Bieu phi VCX'!$A$8:$A$33,0),MATCH(AC394,'Bieu phi VCX'!$D$7:$H$7,)),INDEX('Bieu phi VCX'!$I$8:$M$33,MATCH(C394,'Bieu phi VCX'!$A$8:$A$33,0),MATCH(AC394,'Bieu phi VCX'!$I$7:$M$7,)))</f>
        <v>0.025</v>
      </c>
      <c r="AF394" s="27" t="n">
        <f aca="false">IF(O394="Y",$AF$2,0)</f>
        <v>0</v>
      </c>
      <c r="AG394" s="27" t="n">
        <f aca="false">IF(P394="Y", INDEX('Bieu phi VCX'!$P$8:$T$31,MATCH(C394,'Bieu phi VCX'!$A$8:$A$33,0),MATCH(AC394,'Bieu phi VCX'!$P$7:$T$7,0)), 0)</f>
        <v>0</v>
      </c>
      <c r="AH394" s="22" t="n">
        <f aca="false">VLOOKUP(Q394,Parameters!$F$2:$G$5,2,0)</f>
        <v>0</v>
      </c>
      <c r="AI394" s="27" t="n">
        <f aca="false">IF(R394="Y", INDEX('Bieu phi VCX'!$V$8:$Z$31,MATCH(C394,'Bieu phi VCX'!$A$8:$A$33,0),MATCH(AC394,'Bieu phi VCX'!$V$7:$Z$7,0)),0)</f>
        <v>0</v>
      </c>
      <c r="AJ394" s="27" t="n">
        <f aca="false">IF(S394="Y",INDEX('Bieu phi VCX'!$AG$8:$AI$31,MATCH(C394,'Bieu phi VCX'!$A$8:$A$33,0),MATCH(VLOOKUP(I394,Parameters!$I$2:$J$4,2),'Bieu phi VCX'!$AG$7:$AI$7,0))-AE394, 0)</f>
        <v>0</v>
      </c>
      <c r="AK394" s="0" t="n">
        <f aca="false">IF(T394="Y",$AK$2,1)</f>
        <v>1</v>
      </c>
      <c r="AL394" s="27" t="n">
        <f aca="false">IF(U394="Y", INDEX('Bieu phi VCX'!$AB$8:$AB$33,MATCH(C394,'Bieu phi VCX'!$A$8:$A$33,0),0),0)</f>
        <v>0</v>
      </c>
      <c r="AM394" s="27" t="n">
        <f aca="false">IF(V394="Y",IF(AB394&lt;120,IF(OR(C394='Bieu phi VCX'!$A$24,C394='Bieu phi VCX'!$A$25,C394='Bieu phi VCX'!$A$27),0.2%,IF(OR(AND(OR(E394="SEDAN",E394="HATCHBACK"),G394&gt;$AM$2),AND(OR(E394="SEDAN",E394="HATCHBACK"),F394="GERMANY")),INDEX('Bieu phi VCX'!$AC$8:$AC$33,MATCH(C394,'Bieu phi VCX'!$A$8:$A$33,0),0),INDEX('Bieu phi VCX'!$AD$8:$AD$33,MATCH(C394,'Bieu phi VCX'!$A$8:$A$33,0),0))),"NA"),0)</f>
        <v>0</v>
      </c>
      <c r="AN394" s="28" t="n">
        <f aca="false">IF(X394="Y",$AN$2,0)</f>
        <v>0</v>
      </c>
      <c r="AO394" s="29" t="n">
        <f aca="false">IF(W394="Y",IF(N394-M394&gt;$AO$2,1.5%*15/365,1.5%*(N394-M394)/365),0)</f>
        <v>0</v>
      </c>
      <c r="AP394" s="30" t="n">
        <f aca="false">IF(N394&lt;=Z394,VLOOKUP(DATEDIF(M394,N394,"m"),Parameters!$L$2:$M$6,2,1),(DATEDIF(M394,N394,"m")+1)/12)</f>
        <v>1</v>
      </c>
      <c r="AQ394" s="31" t="n">
        <f aca="false">(AK394*(SUM(AE394,AF394,AG394,AI394,AJ394,AL394,AM394,AN394)*H394+AH394)+AO394*H394)*AP394</f>
        <v>2500000</v>
      </c>
    </row>
    <row r="395" customFormat="false" ht="15" hidden="false" customHeight="false" outlineLevel="0" collapsed="false">
      <c r="A395" s="20"/>
      <c r="B395" s="20" t="s">
        <v>100</v>
      </c>
      <c r="C395" s="21" t="s">
        <v>136</v>
      </c>
      <c r="D395" s="21" t="s">
        <v>95</v>
      </c>
      <c r="E395" s="21" t="s">
        <v>134</v>
      </c>
      <c r="F395" s="21" t="s">
        <v>97</v>
      </c>
      <c r="G395" s="22" t="n">
        <v>390000000</v>
      </c>
      <c r="H395" s="22" t="n">
        <v>100000000</v>
      </c>
      <c r="I395" s="22" t="n">
        <v>0</v>
      </c>
      <c r="J395" s="0" t="n">
        <v>2017</v>
      </c>
      <c r="K395" s="23" t="n">
        <v>42736</v>
      </c>
      <c r="L395" s="23" t="n">
        <v>43831</v>
      </c>
      <c r="M395" s="23" t="n">
        <v>43831</v>
      </c>
      <c r="N395" s="23" t="n">
        <v>44196</v>
      </c>
      <c r="O395" s="24" t="s">
        <v>98</v>
      </c>
      <c r="P395" s="24" t="s">
        <v>98</v>
      </c>
      <c r="Q395" s="22" t="s">
        <v>99</v>
      </c>
      <c r="R395" s="24" t="s">
        <v>98</v>
      </c>
      <c r="S395" s="24" t="s">
        <v>98</v>
      </c>
      <c r="T395" s="24" t="s">
        <v>98</v>
      </c>
      <c r="U395" s="24" t="s">
        <v>98</v>
      </c>
      <c r="V395" s="24" t="s">
        <v>98</v>
      </c>
      <c r="W395" s="24" t="s">
        <v>98</v>
      </c>
      <c r="X395" s="24" t="s">
        <v>98</v>
      </c>
      <c r="Y395" s="22" t="n">
        <v>500000</v>
      </c>
      <c r="Z395" s="23" t="n">
        <f aca="false">DATE(YEAR(M395)+1,MONTH(M395),DAY(M395))</f>
        <v>44197</v>
      </c>
      <c r="AA395" s="25" t="n">
        <f aca="false">IF(N395&lt;=Z395, VLOOKUP(DATEDIF(M395,N395,"m"),Parameters!$L$2:$M$6,2,1), 0)</f>
        <v>1</v>
      </c>
      <c r="AB395" s="0" t="n">
        <f aca="false">IF(D395="Trong nước", DATEDIF(DATE(YEAR(K395),MONTH(K395),1),DATE(YEAR(L395),MONTH(L395),1),"m"), DATEDIF(DATE(J395,1,1),DATE(YEAR(L395),MONTH(L395),1),"m"))</f>
        <v>36</v>
      </c>
      <c r="AC395" s="0" t="str">
        <f aca="false">VLOOKUP(AB395,Parameters!$A$2:$B$6,2,1)</f>
        <v>36-72</v>
      </c>
      <c r="AD395" s="26" t="n">
        <v>1</v>
      </c>
      <c r="AE395" s="27" t="n">
        <f aca="false">IF(G395&lt;=$AE$2,INDEX('Bieu phi VCX'!$D$8:$H$33,MATCH(C395,'Bieu phi VCX'!$A$8:$A$33,0),MATCH(AC395,'Bieu phi VCX'!$D$7:$H$7,)),INDEX('Bieu phi VCX'!$I$8:$M$33,MATCH(C395,'Bieu phi VCX'!$A$8:$A$33,0),MATCH(AC395,'Bieu phi VCX'!$I$7:$M$7,)))</f>
        <v>0.0275</v>
      </c>
      <c r="AF395" s="27" t="n">
        <f aca="false">IF(O395="Y",$AF$2,0)</f>
        <v>0</v>
      </c>
      <c r="AG395" s="27" t="n">
        <f aca="false">IF(P395="Y", INDEX('Bieu phi VCX'!$P$8:$T$31,MATCH(C395,'Bieu phi VCX'!$A$8:$A$33,0),MATCH(AC395,'Bieu phi VCX'!$P$7:$T$7,0)), 0)</f>
        <v>0</v>
      </c>
      <c r="AH395" s="22" t="n">
        <f aca="false">VLOOKUP(Q395,Parameters!$F$2:$G$5,2,0)</f>
        <v>0</v>
      </c>
      <c r="AI395" s="27" t="n">
        <f aca="false">IF(R395="Y", INDEX('Bieu phi VCX'!$V$8:$Z$31,MATCH(C395,'Bieu phi VCX'!$A$8:$A$33,0),MATCH(AC395,'Bieu phi VCX'!$V$7:$Z$7,0)),0)</f>
        <v>0</v>
      </c>
      <c r="AJ395" s="27" t="n">
        <f aca="false">IF(S395="Y",INDEX('Bieu phi VCX'!$AG$8:$AI$31,MATCH(C395,'Bieu phi VCX'!$A$8:$A$33,0),MATCH(VLOOKUP(I395,Parameters!$I$2:$J$4,2),'Bieu phi VCX'!$AG$7:$AI$7,0))-AE395, 0)</f>
        <v>0</v>
      </c>
      <c r="AK395" s="0" t="n">
        <f aca="false">IF(T395="Y",$AK$2,1)</f>
        <v>1</v>
      </c>
      <c r="AL395" s="27" t="n">
        <f aca="false">IF(U395="Y", INDEX('Bieu phi VCX'!$AB$8:$AB$33,MATCH(C395,'Bieu phi VCX'!$A$8:$A$33,0),0),0)</f>
        <v>0</v>
      </c>
      <c r="AM395" s="27" t="n">
        <f aca="false">IF(V395="Y",IF(AB395&lt;120,IF(OR(C395='Bieu phi VCX'!$A$24,C395='Bieu phi VCX'!$A$25,C395='Bieu phi VCX'!$A$27),0.2%,IF(OR(AND(OR(E395="SEDAN",E395="HATCHBACK"),G395&gt;$AM$2),AND(OR(E395="SEDAN",E395="HATCHBACK"),F395="GERMANY")),INDEX('Bieu phi VCX'!$AC$8:$AC$33,MATCH(C395,'Bieu phi VCX'!$A$8:$A$33,0),0),INDEX('Bieu phi VCX'!$AD$8:$AD$33,MATCH(C395,'Bieu phi VCX'!$A$8:$A$33,0),0))),"NA"),0)</f>
        <v>0</v>
      </c>
      <c r="AN395" s="28" t="n">
        <f aca="false">IF(X395="Y",$AN$2,0)</f>
        <v>0</v>
      </c>
      <c r="AO395" s="29" t="n">
        <f aca="false">IF(W395="Y",IF(N395-M395&gt;$AO$2,1.5%*15/365,1.5%*(N395-M395)/365),0)</f>
        <v>0</v>
      </c>
      <c r="AP395" s="30" t="n">
        <f aca="false">IF(N395&lt;=Z395,VLOOKUP(DATEDIF(M395,N395,"m"),Parameters!$L$2:$M$6,2,1),(DATEDIF(M395,N395,"m")+1)/12)</f>
        <v>1</v>
      </c>
      <c r="AQ395" s="31" t="n">
        <f aca="false">(AK395*(SUM(AE395,AF395,AG395,AI395,AJ395,AL395,AM395,AN395)*H395+AH395)+AO395*H395)*AP395</f>
        <v>2750000</v>
      </c>
    </row>
    <row r="396" customFormat="false" ht="15" hidden="false" customHeight="false" outlineLevel="0" collapsed="false">
      <c r="A396" s="20"/>
      <c r="B396" s="20" t="s">
        <v>101</v>
      </c>
      <c r="C396" s="21" t="s">
        <v>136</v>
      </c>
      <c r="D396" s="21" t="s">
        <v>95</v>
      </c>
      <c r="E396" s="21" t="s">
        <v>134</v>
      </c>
      <c r="F396" s="21" t="s">
        <v>97</v>
      </c>
      <c r="G396" s="22" t="n">
        <v>390000000</v>
      </c>
      <c r="H396" s="22" t="n">
        <v>100000000</v>
      </c>
      <c r="I396" s="22" t="n">
        <v>0</v>
      </c>
      <c r="J396" s="0" t="n">
        <v>2014</v>
      </c>
      <c r="K396" s="23" t="n">
        <v>41640</v>
      </c>
      <c r="L396" s="23" t="n">
        <v>43831</v>
      </c>
      <c r="M396" s="23" t="n">
        <v>43831</v>
      </c>
      <c r="N396" s="23" t="n">
        <v>44196</v>
      </c>
      <c r="O396" s="24" t="s">
        <v>98</v>
      </c>
      <c r="P396" s="24" t="s">
        <v>98</v>
      </c>
      <c r="Q396" s="22" t="s">
        <v>99</v>
      </c>
      <c r="R396" s="24" t="s">
        <v>98</v>
      </c>
      <c r="S396" s="24" t="s">
        <v>98</v>
      </c>
      <c r="T396" s="24" t="s">
        <v>98</v>
      </c>
      <c r="U396" s="24" t="s">
        <v>98</v>
      </c>
      <c r="V396" s="24" t="s">
        <v>98</v>
      </c>
      <c r="W396" s="24" t="s">
        <v>98</v>
      </c>
      <c r="X396" s="24" t="s">
        <v>98</v>
      </c>
      <c r="Y396" s="22" t="n">
        <v>500000</v>
      </c>
      <c r="Z396" s="23" t="n">
        <f aca="false">DATE(YEAR(M396)+1,MONTH(M396),DAY(M396))</f>
        <v>44197</v>
      </c>
      <c r="AA396" s="25" t="n">
        <f aca="false">IF(N396&lt;=Z396, VLOOKUP(DATEDIF(M396,N396,"m"),Parameters!$L$2:$M$6,2,1), 0)</f>
        <v>1</v>
      </c>
      <c r="AB396" s="0" t="n">
        <f aca="false">IF(D396="Trong nước", DATEDIF(DATE(YEAR(K396),MONTH(K396),1),DATE(YEAR(L396),MONTH(L396),1),"m"), DATEDIF(DATE(J396,1,1),DATE(YEAR(L396),MONTH(L396),1),"m"))</f>
        <v>72</v>
      </c>
      <c r="AC396" s="0" t="str">
        <f aca="false">VLOOKUP(AB396,Parameters!$A$2:$B$6,2,1)</f>
        <v>72-120</v>
      </c>
      <c r="AD396" s="26" t="n">
        <v>1</v>
      </c>
      <c r="AE396" s="27" t="n">
        <f aca="false">IF(G396&lt;=$AE$2,INDEX('Bieu phi VCX'!$D$8:$H$33,MATCH(C396,'Bieu phi VCX'!$A$8:$A$33,0),MATCH(AC396,'Bieu phi VCX'!$D$7:$H$7,)),INDEX('Bieu phi VCX'!$I$8:$M$33,MATCH(C396,'Bieu phi VCX'!$A$8:$A$33,0),MATCH(AC396,'Bieu phi VCX'!$I$7:$M$7,)))</f>
        <v>0.041</v>
      </c>
      <c r="AF396" s="27" t="n">
        <f aca="false">IF(O396="Y",$AF$2,0)</f>
        <v>0</v>
      </c>
      <c r="AG396" s="27" t="n">
        <f aca="false">IF(P396="Y", INDEX('Bieu phi VCX'!$P$8:$T$31,MATCH(C396,'Bieu phi VCX'!$A$8:$A$33,0),MATCH(AC396,'Bieu phi VCX'!$P$7:$T$7,0)), 0)</f>
        <v>0</v>
      </c>
      <c r="AH396" s="22" t="n">
        <f aca="false">VLOOKUP(Q396,Parameters!$F$2:$G$5,2,0)</f>
        <v>0</v>
      </c>
      <c r="AI396" s="27" t="n">
        <f aca="false">IF(R396="Y", INDEX('Bieu phi VCX'!$V$8:$Z$31,MATCH(C396,'Bieu phi VCX'!$A$8:$A$33,0),MATCH(AC396,'Bieu phi VCX'!$V$7:$Z$7,0)),0)</f>
        <v>0</v>
      </c>
      <c r="AJ396" s="27" t="n">
        <f aca="false">IF(S396="Y",INDEX('Bieu phi VCX'!$AG$8:$AI$31,MATCH(C396,'Bieu phi VCX'!$A$8:$A$33,0),MATCH(VLOOKUP(I396,Parameters!$I$2:$J$4,2),'Bieu phi VCX'!$AG$7:$AI$7,0))-AE396, 0)</f>
        <v>0</v>
      </c>
      <c r="AK396" s="0" t="n">
        <f aca="false">IF(T396="Y",$AK$2,1)</f>
        <v>1</v>
      </c>
      <c r="AL396" s="27" t="n">
        <f aca="false">IF(U396="Y", INDEX('Bieu phi VCX'!$AB$8:$AB$33,MATCH(C396,'Bieu phi VCX'!$A$8:$A$33,0),0),0)</f>
        <v>0</v>
      </c>
      <c r="AM396" s="27" t="n">
        <f aca="false">IF(V396="Y",IF(AB396&lt;120,IF(OR(C396='Bieu phi VCX'!$A$24,C396='Bieu phi VCX'!$A$25,C396='Bieu phi VCX'!$A$27),0.2%,IF(OR(AND(OR(E396="SEDAN",E396="HATCHBACK"),G396&gt;$AM$2),AND(OR(E396="SEDAN",E396="HATCHBACK"),F396="GERMANY")),INDEX('Bieu phi VCX'!$AC$8:$AC$33,MATCH(C396,'Bieu phi VCX'!$A$8:$A$33,0),0),INDEX('Bieu phi VCX'!$AD$8:$AD$33,MATCH(C396,'Bieu phi VCX'!$A$8:$A$33,0),0))),"NA"),0)</f>
        <v>0</v>
      </c>
      <c r="AN396" s="28" t="n">
        <f aca="false">IF(X396="Y",$AN$2,0)</f>
        <v>0</v>
      </c>
      <c r="AO396" s="29" t="n">
        <f aca="false">IF(W396="Y",IF(N396-M396&gt;$AO$2,1.5%*15/365,1.5%*(N396-M396)/365),0)</f>
        <v>0</v>
      </c>
      <c r="AP396" s="30" t="n">
        <f aca="false">IF(N396&lt;=Z396,VLOOKUP(DATEDIF(M396,N396,"m"),Parameters!$L$2:$M$6,2,1),(DATEDIF(M396,N396,"m")+1)/12)</f>
        <v>1</v>
      </c>
      <c r="AQ396" s="31" t="n">
        <f aca="false">(AK396*(SUM(AE396,AF396,AG396,AI396,AJ396,AL396,AM396,AN396)*H396+AH396)+AO396*H396)*AP396</f>
        <v>4100000</v>
      </c>
    </row>
    <row r="397" customFormat="false" ht="15" hidden="false" customHeight="false" outlineLevel="0" collapsed="false">
      <c r="A397" s="20"/>
      <c r="B397" s="20" t="s">
        <v>102</v>
      </c>
      <c r="C397" s="21" t="s">
        <v>136</v>
      </c>
      <c r="D397" s="21" t="s">
        <v>95</v>
      </c>
      <c r="E397" s="21" t="s">
        <v>134</v>
      </c>
      <c r="F397" s="21" t="s">
        <v>97</v>
      </c>
      <c r="G397" s="22" t="n">
        <v>390000000</v>
      </c>
      <c r="H397" s="22" t="n">
        <v>100000000</v>
      </c>
      <c r="I397" s="22" t="n">
        <v>0</v>
      </c>
      <c r="J397" s="0" t="n">
        <v>2010</v>
      </c>
      <c r="K397" s="23" t="n">
        <v>40179</v>
      </c>
      <c r="L397" s="23" t="n">
        <v>43831</v>
      </c>
      <c r="M397" s="23" t="n">
        <v>43831</v>
      </c>
      <c r="N397" s="23" t="n">
        <v>44196</v>
      </c>
      <c r="O397" s="24" t="s">
        <v>98</v>
      </c>
      <c r="P397" s="24" t="s">
        <v>98</v>
      </c>
      <c r="Q397" s="22" t="s">
        <v>99</v>
      </c>
      <c r="R397" s="24" t="s">
        <v>98</v>
      </c>
      <c r="S397" s="24" t="s">
        <v>98</v>
      </c>
      <c r="T397" s="24" t="s">
        <v>98</v>
      </c>
      <c r="U397" s="24" t="s">
        <v>98</v>
      </c>
      <c r="V397" s="24" t="s">
        <v>98</v>
      </c>
      <c r="W397" s="24" t="s">
        <v>98</v>
      </c>
      <c r="X397" s="24" t="s">
        <v>98</v>
      </c>
      <c r="Y397" s="22" t="n">
        <v>500000</v>
      </c>
      <c r="Z397" s="23" t="n">
        <f aca="false">DATE(YEAR(M397)+1,MONTH(M397),DAY(M397))</f>
        <v>44197</v>
      </c>
      <c r="AA397" s="25" t="n">
        <f aca="false">IF(N397&lt;=Z397, VLOOKUP(DATEDIF(M397,N397,"m"),Parameters!$L$2:$M$6,2,1), 0)</f>
        <v>1</v>
      </c>
      <c r="AB397" s="0" t="n">
        <f aca="false">IF(D397="Trong nước", DATEDIF(DATE(YEAR(K397),MONTH(K397),1),DATE(YEAR(L397),MONTH(L397),1),"m"), DATEDIF(DATE(J397,1,1),DATE(YEAR(L397),MONTH(L397),1),"m"))</f>
        <v>120</v>
      </c>
      <c r="AC397" s="0" t="str">
        <f aca="false">VLOOKUP(AB397,Parameters!$A$2:$B$6,2,1)</f>
        <v>&gt;=120</v>
      </c>
      <c r="AD397" s="26" t="n">
        <v>1</v>
      </c>
      <c r="AE397" s="27" t="n">
        <f aca="false">IF(G397&lt;=$AE$2,INDEX('Bieu phi VCX'!$D$8:$H$33,MATCH(C397,'Bieu phi VCX'!$A$8:$A$33,0),MATCH(AC397,'Bieu phi VCX'!$D$7:$H$7,)),INDEX('Bieu phi VCX'!$I$8:$M$33,MATCH(C397,'Bieu phi VCX'!$A$8:$A$33,0),MATCH(AC397,'Bieu phi VCX'!$I$7:$M$7,)))</f>
        <v>0.044</v>
      </c>
      <c r="AF397" s="27" t="n">
        <f aca="false">IF(O397="Y",$AF$2,0)</f>
        <v>0</v>
      </c>
      <c r="AG397" s="27" t="n">
        <f aca="false">IF(P397="Y", INDEX('Bieu phi VCX'!$P$8:$T$31,MATCH(C397,'Bieu phi VCX'!$A$8:$A$33,0),MATCH(AC397,'Bieu phi VCX'!$P$7:$T$7,0)), 0)</f>
        <v>0</v>
      </c>
      <c r="AH397" s="22" t="n">
        <f aca="false">VLOOKUP(Q397,Parameters!$F$2:$G$5,2,0)</f>
        <v>0</v>
      </c>
      <c r="AI397" s="27" t="n">
        <f aca="false">IF(R397="Y", INDEX('Bieu phi VCX'!$V$8:$Z$31,MATCH(C397,'Bieu phi VCX'!$A$8:$A$33,0),MATCH(AC397,'Bieu phi VCX'!$V$7:$Z$7,0)),0)</f>
        <v>0</v>
      </c>
      <c r="AJ397" s="27" t="n">
        <f aca="false">IF(S397="Y",INDEX('Bieu phi VCX'!$AG$8:$AI$31,MATCH(C397,'Bieu phi VCX'!$A$8:$A$33,0),MATCH(VLOOKUP(I397,Parameters!$I$2:$J$4,2),'Bieu phi VCX'!$AG$7:$AI$7,0))-AE397, 0)</f>
        <v>0</v>
      </c>
      <c r="AK397" s="0" t="n">
        <f aca="false">IF(T397="Y",$AK$2,1)</f>
        <v>1</v>
      </c>
      <c r="AL397" s="27" t="n">
        <f aca="false">IF(U397="Y", INDEX('Bieu phi VCX'!$AB$8:$AB$33,MATCH(C397,'Bieu phi VCX'!$A$8:$A$33,0),0),0)</f>
        <v>0</v>
      </c>
      <c r="AM397" s="27" t="n">
        <f aca="false">IF(V397="Y",IF(AB397&lt;120,IF(OR(C397='Bieu phi VCX'!$A$24,C397='Bieu phi VCX'!$A$25,C397='Bieu phi VCX'!$A$27),0.2%,IF(OR(AND(OR(E397="SEDAN",E397="HATCHBACK"),G397&gt;$AM$2),AND(OR(E397="SEDAN",E397="HATCHBACK"),F397="GERMANY")),INDEX('Bieu phi VCX'!$AC$8:$AC$33,MATCH(C397,'Bieu phi VCX'!$A$8:$A$33,0),0),INDEX('Bieu phi VCX'!$AD$8:$AD$33,MATCH(C397,'Bieu phi VCX'!$A$8:$A$33,0),0))),"NA"),0)</f>
        <v>0</v>
      </c>
      <c r="AN397" s="28" t="n">
        <f aca="false">IF(X397="Y",$AN$2,0)</f>
        <v>0</v>
      </c>
      <c r="AO397" s="29" t="n">
        <f aca="false">IF(W397="Y",IF(N397-M397&gt;$AO$2,1.5%*15/365,1.5%*(N397-M397)/365),0)</f>
        <v>0</v>
      </c>
      <c r="AP397" s="30" t="n">
        <f aca="false">IF(N397&lt;=Z397,VLOOKUP(DATEDIF(M397,N397,"m"),Parameters!$L$2:$M$6,2,1),(DATEDIF(M397,N397,"m")+1)/12)</f>
        <v>1</v>
      </c>
      <c r="AQ397" s="31" t="n">
        <f aca="false">(AK397*(SUM(AE397,AF397,AG397,AI397,AJ397,AL397,AM397,AN397)*H397+AH397)+AO397*H397)*AP397</f>
        <v>4400000</v>
      </c>
    </row>
    <row r="398" customFormat="false" ht="15" hidden="false" customHeight="false" outlineLevel="0" collapsed="false">
      <c r="A398" s="20" t="s">
        <v>103</v>
      </c>
      <c r="B398" s="20" t="s">
        <v>93</v>
      </c>
      <c r="C398" s="21" t="s">
        <v>136</v>
      </c>
      <c r="D398" s="21" t="s">
        <v>95</v>
      </c>
      <c r="E398" s="21" t="s">
        <v>134</v>
      </c>
      <c r="F398" s="21" t="s">
        <v>97</v>
      </c>
      <c r="G398" s="22" t="n">
        <v>400000000</v>
      </c>
      <c r="H398" s="22" t="n">
        <v>400000000</v>
      </c>
      <c r="I398" s="22" t="n">
        <v>0</v>
      </c>
      <c r="J398" s="0" t="n">
        <v>2020</v>
      </c>
      <c r="K398" s="23" t="n">
        <v>43831</v>
      </c>
      <c r="L398" s="23" t="n">
        <v>43831</v>
      </c>
      <c r="M398" s="23" t="n">
        <v>43831</v>
      </c>
      <c r="N398" s="23" t="n">
        <v>44196</v>
      </c>
      <c r="O398" s="24" t="s">
        <v>98</v>
      </c>
      <c r="P398" s="24" t="s">
        <v>98</v>
      </c>
      <c r="Q398" s="22" t="s">
        <v>99</v>
      </c>
      <c r="R398" s="24" t="s">
        <v>98</v>
      </c>
      <c r="S398" s="24" t="s">
        <v>98</v>
      </c>
      <c r="T398" s="24" t="s">
        <v>98</v>
      </c>
      <c r="U398" s="24" t="s">
        <v>98</v>
      </c>
      <c r="V398" s="24" t="s">
        <v>98</v>
      </c>
      <c r="W398" s="24" t="s">
        <v>98</v>
      </c>
      <c r="X398" s="24" t="s">
        <v>98</v>
      </c>
      <c r="Y398" s="22" t="n">
        <v>500000</v>
      </c>
      <c r="Z398" s="23" t="n">
        <f aca="false">DATE(YEAR(M398)+1,MONTH(M398),DAY(M398))</f>
        <v>44197</v>
      </c>
      <c r="AA398" s="25" t="n">
        <f aca="false">IF(N398&lt;=Z398, VLOOKUP(DATEDIF(M398,N398,"m"),Parameters!$L$2:$M$6,2,1), 0)</f>
        <v>1</v>
      </c>
      <c r="AB398" s="0" t="n">
        <f aca="false">IF(D398="Trong nước", DATEDIF(DATE(YEAR(K398),MONTH(K398),1),DATE(YEAR(L398),MONTH(L398),1),"m"), DATEDIF(DATE(J398,1,1),DATE(YEAR(L398),MONTH(L398),1),"m"))</f>
        <v>0</v>
      </c>
      <c r="AC398" s="0" t="str">
        <f aca="false">VLOOKUP(AB398,Parameters!$A$2:$B$6,2,1)</f>
        <v>&lt;6</v>
      </c>
      <c r="AD398" s="26" t="n">
        <v>1</v>
      </c>
      <c r="AE398" s="27" t="n">
        <f aca="false">IF(G398&lt;=$AE$2,INDEX('Bieu phi VCX'!$D$8:$H$33,MATCH(C398,'Bieu phi VCX'!$A$8:$A$33,0),MATCH(AC398,'Bieu phi VCX'!$D$7:$H$7,)),INDEX('Bieu phi VCX'!$I$8:$M$33,MATCH(C398,'Bieu phi VCX'!$A$8:$A$33,0),MATCH(AC398,'Bieu phi VCX'!$I$7:$M$7,)))</f>
        <v>0.025</v>
      </c>
      <c r="AF398" s="27" t="n">
        <f aca="false">IF(O398="Y",$AF$2,0)</f>
        <v>0</v>
      </c>
      <c r="AG398" s="27" t="n">
        <f aca="false">IF(P398="Y", INDEX('Bieu phi VCX'!$P$8:$T$31,MATCH(C398,'Bieu phi VCX'!$A$8:$A$33,0),MATCH(AC398,'Bieu phi VCX'!$P$7:$T$7,0)), 0)</f>
        <v>0</v>
      </c>
      <c r="AH398" s="22" t="n">
        <f aca="false">VLOOKUP(Q398,Parameters!$F$2:$G$5,2,0)</f>
        <v>0</v>
      </c>
      <c r="AI398" s="27" t="n">
        <f aca="false">IF(R398="Y", INDEX('Bieu phi VCX'!$V$8:$Z$31,MATCH(C398,'Bieu phi VCX'!$A$8:$A$33,0),MATCH(AC398,'Bieu phi VCX'!$V$7:$Z$7,0)),0)</f>
        <v>0</v>
      </c>
      <c r="AJ398" s="27" t="n">
        <f aca="false">IF(S398="Y",INDEX('Bieu phi VCX'!$AG$8:$AI$31,MATCH(C398,'Bieu phi VCX'!$A$8:$A$33,0),MATCH(VLOOKUP(I398,Parameters!$I$2:$J$4,2),'Bieu phi VCX'!$AG$7:$AI$7,0))-AE398, 0)</f>
        <v>0</v>
      </c>
      <c r="AK398" s="0" t="n">
        <f aca="false">IF(T398="Y",$AK$2,1)</f>
        <v>1</v>
      </c>
      <c r="AL398" s="27" t="n">
        <f aca="false">IF(U398="Y", INDEX('Bieu phi VCX'!$AB$8:$AB$33,MATCH(C398,'Bieu phi VCX'!$A$8:$A$33,0),0),0)</f>
        <v>0</v>
      </c>
      <c r="AM398" s="27" t="n">
        <f aca="false">IF(V398="Y",IF(AB398&lt;120,IF(OR(C398='Bieu phi VCX'!$A$24,C398='Bieu phi VCX'!$A$25,C398='Bieu phi VCX'!$A$27),0.2%,IF(OR(AND(OR(E398="SEDAN",E398="HATCHBACK"),G398&gt;$AM$2),AND(OR(E398="SEDAN",E398="HATCHBACK"),F398="GERMANY")),INDEX('Bieu phi VCX'!$AC$8:$AC$33,MATCH(C398,'Bieu phi VCX'!$A$8:$A$33,0),0),INDEX('Bieu phi VCX'!$AD$8:$AD$33,MATCH(C398,'Bieu phi VCX'!$A$8:$A$33,0),0))),"NA"),0)</f>
        <v>0</v>
      </c>
      <c r="AN398" s="28" t="n">
        <f aca="false">IF(X398="Y",$AN$2,0)</f>
        <v>0</v>
      </c>
      <c r="AO398" s="29" t="n">
        <f aca="false">IF(W398="Y",IF(N398-M398&gt;$AO$2,1.5%*15/365,1.5%*(N398-M398)/365),0)</f>
        <v>0</v>
      </c>
      <c r="AP398" s="30" t="n">
        <f aca="false">IF(N398&lt;=Z398,VLOOKUP(DATEDIF(M398,N398,"m"),Parameters!$L$2:$M$6,2,1),(DATEDIF(M398,N398,"m")+1)/12)</f>
        <v>1</v>
      </c>
      <c r="AQ398" s="31" t="n">
        <f aca="false">(AK398*(SUM(AE398,AF398,AG398,AI398,AJ398,AL398,AM398,AN398)*H398+AH398)+AO398*H398)*AP398</f>
        <v>10000000</v>
      </c>
    </row>
    <row r="399" customFormat="false" ht="15" hidden="false" customHeight="false" outlineLevel="0" collapsed="false">
      <c r="A399" s="20"/>
      <c r="B399" s="20" t="s">
        <v>100</v>
      </c>
      <c r="C399" s="21" t="s">
        <v>136</v>
      </c>
      <c r="D399" s="21" t="s">
        <v>95</v>
      </c>
      <c r="E399" s="21" t="s">
        <v>134</v>
      </c>
      <c r="F399" s="21" t="s">
        <v>97</v>
      </c>
      <c r="G399" s="22" t="n">
        <v>400000000</v>
      </c>
      <c r="H399" s="22" t="n">
        <v>400000000</v>
      </c>
      <c r="I399" s="22" t="n">
        <v>0</v>
      </c>
      <c r="J399" s="0" t="n">
        <v>2017</v>
      </c>
      <c r="K399" s="23" t="n">
        <v>42736</v>
      </c>
      <c r="L399" s="23" t="n">
        <v>43831</v>
      </c>
      <c r="M399" s="23" t="n">
        <v>43831</v>
      </c>
      <c r="N399" s="23" t="n">
        <v>44196</v>
      </c>
      <c r="O399" s="24" t="s">
        <v>98</v>
      </c>
      <c r="P399" s="24" t="s">
        <v>98</v>
      </c>
      <c r="Q399" s="22" t="s">
        <v>99</v>
      </c>
      <c r="R399" s="24" t="s">
        <v>98</v>
      </c>
      <c r="S399" s="24" t="s">
        <v>98</v>
      </c>
      <c r="T399" s="24" t="s">
        <v>98</v>
      </c>
      <c r="U399" s="24" t="s">
        <v>98</v>
      </c>
      <c r="V399" s="24" t="s">
        <v>98</v>
      </c>
      <c r="W399" s="24" t="s">
        <v>98</v>
      </c>
      <c r="X399" s="24" t="s">
        <v>98</v>
      </c>
      <c r="Y399" s="22" t="n">
        <v>500000</v>
      </c>
      <c r="Z399" s="23" t="n">
        <f aca="false">DATE(YEAR(M399)+1,MONTH(M399),DAY(M399))</f>
        <v>44197</v>
      </c>
      <c r="AA399" s="25" t="n">
        <f aca="false">IF(N399&lt;=Z399, VLOOKUP(DATEDIF(M399,N399,"m"),Parameters!$L$2:$M$6,2,1), 0)</f>
        <v>1</v>
      </c>
      <c r="AB399" s="0" t="n">
        <f aca="false">IF(D399="Trong nước", DATEDIF(DATE(YEAR(K399),MONTH(K399),1),DATE(YEAR(L399),MONTH(L399),1),"m"), DATEDIF(DATE(J399,1,1),DATE(YEAR(L399),MONTH(L399),1),"m"))</f>
        <v>36</v>
      </c>
      <c r="AC399" s="0" t="str">
        <f aca="false">VLOOKUP(AB399,Parameters!$A$2:$B$6,2,1)</f>
        <v>36-72</v>
      </c>
      <c r="AD399" s="26" t="n">
        <v>1</v>
      </c>
      <c r="AE399" s="27" t="n">
        <f aca="false">IF(G399&lt;=$AE$2,INDEX('Bieu phi VCX'!$D$8:$H$33,MATCH(C399,'Bieu phi VCX'!$A$8:$A$33,0),MATCH(AC399,'Bieu phi VCX'!$D$7:$H$7,)),INDEX('Bieu phi VCX'!$I$8:$M$33,MATCH(C399,'Bieu phi VCX'!$A$8:$A$33,0),MATCH(AC399,'Bieu phi VCX'!$I$7:$M$7,)))</f>
        <v>0.0275</v>
      </c>
      <c r="AF399" s="27" t="n">
        <f aca="false">IF(O399="Y",$AF$2,0)</f>
        <v>0</v>
      </c>
      <c r="AG399" s="27" t="n">
        <f aca="false">IF(P399="Y", INDEX('Bieu phi VCX'!$P$8:$T$31,MATCH(C399,'Bieu phi VCX'!$A$8:$A$33,0),MATCH(AC399,'Bieu phi VCX'!$P$7:$T$7,0)), 0)</f>
        <v>0</v>
      </c>
      <c r="AH399" s="22" t="n">
        <f aca="false">VLOOKUP(Q399,Parameters!$F$2:$G$5,2,0)</f>
        <v>0</v>
      </c>
      <c r="AI399" s="27" t="n">
        <f aca="false">IF(R399="Y", INDEX('Bieu phi VCX'!$V$8:$Z$31,MATCH(C399,'Bieu phi VCX'!$A$8:$A$33,0),MATCH(AC399,'Bieu phi VCX'!$V$7:$Z$7,0)),0)</f>
        <v>0</v>
      </c>
      <c r="AJ399" s="27" t="n">
        <f aca="false">IF(S399="Y",INDEX('Bieu phi VCX'!$AG$8:$AI$31,MATCH(C399,'Bieu phi VCX'!$A$8:$A$33,0),MATCH(VLOOKUP(I399,Parameters!$I$2:$J$4,2),'Bieu phi VCX'!$AG$7:$AI$7,0))-AE399, 0)</f>
        <v>0</v>
      </c>
      <c r="AK399" s="0" t="n">
        <f aca="false">IF(T399="Y",$AK$2,1)</f>
        <v>1</v>
      </c>
      <c r="AL399" s="27" t="n">
        <f aca="false">IF(U399="Y", INDEX('Bieu phi VCX'!$AB$8:$AB$33,MATCH(C399,'Bieu phi VCX'!$A$8:$A$33,0),0),0)</f>
        <v>0</v>
      </c>
      <c r="AM399" s="27" t="n">
        <f aca="false">IF(V399="Y",IF(AB399&lt;120,IF(OR(C399='Bieu phi VCX'!$A$24,C399='Bieu phi VCX'!$A$25,C399='Bieu phi VCX'!$A$27),0.2%,IF(OR(AND(OR(E399="SEDAN",E399="HATCHBACK"),G399&gt;$AM$2),AND(OR(E399="SEDAN",E399="HATCHBACK"),F399="GERMANY")),INDEX('Bieu phi VCX'!$AC$8:$AC$33,MATCH(C399,'Bieu phi VCX'!$A$8:$A$33,0),0),INDEX('Bieu phi VCX'!$AD$8:$AD$33,MATCH(C399,'Bieu phi VCX'!$A$8:$A$33,0),0))),"NA"),0)</f>
        <v>0</v>
      </c>
      <c r="AN399" s="28" t="n">
        <f aca="false">IF(X399="Y",$AN$2,0)</f>
        <v>0</v>
      </c>
      <c r="AO399" s="29" t="n">
        <f aca="false">IF(W399="Y",IF(N399-M399&gt;$AO$2,1.5%*15/365,1.5%*(N399-M399)/365),0)</f>
        <v>0</v>
      </c>
      <c r="AP399" s="30" t="n">
        <f aca="false">IF(N399&lt;=Z399,VLOOKUP(DATEDIF(M399,N399,"m"),Parameters!$L$2:$M$6,2,1),(DATEDIF(M399,N399,"m")+1)/12)</f>
        <v>1</v>
      </c>
      <c r="AQ399" s="31" t="n">
        <f aca="false">(AK399*(SUM(AE399,AF399,AG399,AI399,AJ399,AL399,AM399,AN399)*H399+AH399)+AO399*H399)*AP399</f>
        <v>11000000</v>
      </c>
    </row>
    <row r="400" customFormat="false" ht="15" hidden="false" customHeight="false" outlineLevel="0" collapsed="false">
      <c r="A400" s="20"/>
      <c r="B400" s="20" t="s">
        <v>101</v>
      </c>
      <c r="C400" s="21" t="s">
        <v>136</v>
      </c>
      <c r="D400" s="21" t="s">
        <v>95</v>
      </c>
      <c r="E400" s="21" t="s">
        <v>134</v>
      </c>
      <c r="F400" s="21" t="s">
        <v>97</v>
      </c>
      <c r="G400" s="22" t="n">
        <v>400000000</v>
      </c>
      <c r="H400" s="22" t="n">
        <v>400000000</v>
      </c>
      <c r="I400" s="22" t="n">
        <v>0</v>
      </c>
      <c r="J400" s="0" t="n">
        <v>2014</v>
      </c>
      <c r="K400" s="23" t="n">
        <v>41640</v>
      </c>
      <c r="L400" s="23" t="n">
        <v>43831</v>
      </c>
      <c r="M400" s="23" t="n">
        <v>43831</v>
      </c>
      <c r="N400" s="23" t="n">
        <v>44196</v>
      </c>
      <c r="O400" s="24" t="s">
        <v>98</v>
      </c>
      <c r="P400" s="24" t="s">
        <v>98</v>
      </c>
      <c r="Q400" s="22" t="s">
        <v>99</v>
      </c>
      <c r="R400" s="24" t="s">
        <v>98</v>
      </c>
      <c r="S400" s="24" t="s">
        <v>98</v>
      </c>
      <c r="T400" s="24" t="s">
        <v>98</v>
      </c>
      <c r="U400" s="24" t="s">
        <v>98</v>
      </c>
      <c r="V400" s="24" t="s">
        <v>98</v>
      </c>
      <c r="W400" s="24" t="s">
        <v>98</v>
      </c>
      <c r="X400" s="24" t="s">
        <v>98</v>
      </c>
      <c r="Y400" s="22" t="n">
        <v>500000</v>
      </c>
      <c r="Z400" s="23" t="n">
        <f aca="false">DATE(YEAR(M400)+1,MONTH(M400),DAY(M400))</f>
        <v>44197</v>
      </c>
      <c r="AA400" s="25" t="n">
        <f aca="false">IF(N400&lt;=Z400, VLOOKUP(DATEDIF(M400,N400,"m"),Parameters!$L$2:$M$6,2,1), 0)</f>
        <v>1</v>
      </c>
      <c r="AB400" s="0" t="n">
        <f aca="false">IF(D400="Trong nước", DATEDIF(DATE(YEAR(K400),MONTH(K400),1),DATE(YEAR(L400),MONTH(L400),1),"m"), DATEDIF(DATE(J400,1,1),DATE(YEAR(L400),MONTH(L400),1),"m"))</f>
        <v>72</v>
      </c>
      <c r="AC400" s="0" t="str">
        <f aca="false">VLOOKUP(AB400,Parameters!$A$2:$B$6,2,1)</f>
        <v>72-120</v>
      </c>
      <c r="AD400" s="26" t="n">
        <v>1</v>
      </c>
      <c r="AE400" s="27" t="n">
        <f aca="false">IF(G400&lt;=$AE$2,INDEX('Bieu phi VCX'!$D$8:$H$33,MATCH(C400,'Bieu phi VCX'!$A$8:$A$33,0),MATCH(AC400,'Bieu phi VCX'!$D$7:$H$7,)),INDEX('Bieu phi VCX'!$I$8:$M$33,MATCH(C400,'Bieu phi VCX'!$A$8:$A$33,0),MATCH(AC400,'Bieu phi VCX'!$I$7:$M$7,)))</f>
        <v>0.041</v>
      </c>
      <c r="AF400" s="27" t="n">
        <f aca="false">IF(O400="Y",$AF$2,0)</f>
        <v>0</v>
      </c>
      <c r="AG400" s="27" t="n">
        <f aca="false">IF(P400="Y", INDEX('Bieu phi VCX'!$P$8:$T$31,MATCH(C400,'Bieu phi VCX'!$A$8:$A$33,0),MATCH(AC400,'Bieu phi VCX'!$P$7:$T$7,0)), 0)</f>
        <v>0</v>
      </c>
      <c r="AH400" s="22" t="n">
        <f aca="false">VLOOKUP(Q400,Parameters!$F$2:$G$5,2,0)</f>
        <v>0</v>
      </c>
      <c r="AI400" s="27" t="n">
        <f aca="false">IF(R400="Y", INDEX('Bieu phi VCX'!$V$8:$Z$31,MATCH(C400,'Bieu phi VCX'!$A$8:$A$33,0),MATCH(AC400,'Bieu phi VCX'!$V$7:$Z$7,0)),0)</f>
        <v>0</v>
      </c>
      <c r="AJ400" s="27" t="n">
        <f aca="false">IF(S400="Y",INDEX('Bieu phi VCX'!$AG$8:$AI$31,MATCH(C400,'Bieu phi VCX'!$A$8:$A$33,0),MATCH(VLOOKUP(I400,Parameters!$I$2:$J$4,2),'Bieu phi VCX'!$AG$7:$AI$7,0))-AE400, 0)</f>
        <v>0</v>
      </c>
      <c r="AK400" s="0" t="n">
        <f aca="false">IF(T400="Y",$AK$2,1)</f>
        <v>1</v>
      </c>
      <c r="AL400" s="27" t="n">
        <f aca="false">IF(U400="Y", INDEX('Bieu phi VCX'!$AB$8:$AB$33,MATCH(C400,'Bieu phi VCX'!$A$8:$A$33,0),0),0)</f>
        <v>0</v>
      </c>
      <c r="AM400" s="27" t="n">
        <f aca="false">IF(V400="Y",IF(AB400&lt;120,IF(OR(C400='Bieu phi VCX'!$A$24,C400='Bieu phi VCX'!$A$25,C400='Bieu phi VCX'!$A$27),0.2%,IF(OR(AND(OR(E400="SEDAN",E400="HATCHBACK"),G400&gt;$AM$2),AND(OR(E400="SEDAN",E400="HATCHBACK"),F400="GERMANY")),INDEX('Bieu phi VCX'!$AC$8:$AC$33,MATCH(C400,'Bieu phi VCX'!$A$8:$A$33,0),0),INDEX('Bieu phi VCX'!$AD$8:$AD$33,MATCH(C400,'Bieu phi VCX'!$A$8:$A$33,0),0))),"NA"),0)</f>
        <v>0</v>
      </c>
      <c r="AN400" s="28" t="n">
        <f aca="false">IF(X400="Y",$AN$2,0)</f>
        <v>0</v>
      </c>
      <c r="AO400" s="29" t="n">
        <f aca="false">IF(W400="Y",IF(N400-M400&gt;$AO$2,1.5%*15/365,1.5%*(N400-M400)/365),0)</f>
        <v>0</v>
      </c>
      <c r="AP400" s="30" t="n">
        <f aca="false">IF(N400&lt;=Z400,VLOOKUP(DATEDIF(M400,N400,"m"),Parameters!$L$2:$M$6,2,1),(DATEDIF(M400,N400,"m")+1)/12)</f>
        <v>1</v>
      </c>
      <c r="AQ400" s="31" t="n">
        <f aca="false">(AK400*(SUM(AE400,AF400,AG400,AI400,AJ400,AL400,AM400,AN400)*H400+AH400)+AO400*H400)*AP400</f>
        <v>16400000</v>
      </c>
    </row>
    <row r="401" customFormat="false" ht="15" hidden="false" customHeight="false" outlineLevel="0" collapsed="false">
      <c r="A401" s="20"/>
      <c r="B401" s="20" t="s">
        <v>102</v>
      </c>
      <c r="C401" s="21" t="s">
        <v>136</v>
      </c>
      <c r="D401" s="21" t="s">
        <v>95</v>
      </c>
      <c r="E401" s="21" t="s">
        <v>134</v>
      </c>
      <c r="F401" s="21" t="s">
        <v>97</v>
      </c>
      <c r="G401" s="22" t="n">
        <v>400000000</v>
      </c>
      <c r="H401" s="22" t="n">
        <v>400000000</v>
      </c>
      <c r="I401" s="22" t="n">
        <v>0</v>
      </c>
      <c r="J401" s="0" t="n">
        <v>2010</v>
      </c>
      <c r="K401" s="23" t="n">
        <v>40179</v>
      </c>
      <c r="L401" s="23" t="n">
        <v>43831</v>
      </c>
      <c r="M401" s="23" t="n">
        <v>43831</v>
      </c>
      <c r="N401" s="23" t="n">
        <v>44196</v>
      </c>
      <c r="O401" s="24" t="s">
        <v>98</v>
      </c>
      <c r="P401" s="24" t="s">
        <v>98</v>
      </c>
      <c r="Q401" s="22" t="s">
        <v>99</v>
      </c>
      <c r="R401" s="24" t="s">
        <v>98</v>
      </c>
      <c r="S401" s="24" t="s">
        <v>98</v>
      </c>
      <c r="T401" s="24" t="s">
        <v>98</v>
      </c>
      <c r="U401" s="24" t="s">
        <v>98</v>
      </c>
      <c r="V401" s="24" t="s">
        <v>98</v>
      </c>
      <c r="W401" s="24" t="s">
        <v>98</v>
      </c>
      <c r="X401" s="24" t="s">
        <v>98</v>
      </c>
      <c r="Y401" s="22" t="n">
        <v>500000</v>
      </c>
      <c r="Z401" s="23" t="n">
        <f aca="false">DATE(YEAR(M401)+1,MONTH(M401),DAY(M401))</f>
        <v>44197</v>
      </c>
      <c r="AA401" s="25" t="n">
        <f aca="false">IF(N401&lt;=Z401, VLOOKUP(DATEDIF(M401,N401,"m"),Parameters!$L$2:$M$6,2,1), 0)</f>
        <v>1</v>
      </c>
      <c r="AB401" s="0" t="n">
        <f aca="false">IF(D401="Trong nước", DATEDIF(DATE(YEAR(K401),MONTH(K401),1),DATE(YEAR(L401),MONTH(L401),1),"m"), DATEDIF(DATE(J401,1,1),DATE(YEAR(L401),MONTH(L401),1),"m"))</f>
        <v>120</v>
      </c>
      <c r="AC401" s="0" t="str">
        <f aca="false">VLOOKUP(AB401,Parameters!$A$2:$B$6,2,1)</f>
        <v>&gt;=120</v>
      </c>
      <c r="AD401" s="26" t="n">
        <v>1</v>
      </c>
      <c r="AE401" s="27" t="n">
        <f aca="false">IF(G401&lt;=$AE$2,INDEX('Bieu phi VCX'!$D$8:$H$33,MATCH(C401,'Bieu phi VCX'!$A$8:$A$33,0),MATCH(AC401,'Bieu phi VCX'!$D$7:$H$7,)),INDEX('Bieu phi VCX'!$I$8:$M$33,MATCH(C401,'Bieu phi VCX'!$A$8:$A$33,0),MATCH(AC401,'Bieu phi VCX'!$I$7:$M$7,)))</f>
        <v>0.044</v>
      </c>
      <c r="AF401" s="27" t="n">
        <f aca="false">IF(O401="Y",$AF$2,0)</f>
        <v>0</v>
      </c>
      <c r="AG401" s="27" t="n">
        <f aca="false">IF(P401="Y", INDEX('Bieu phi VCX'!$P$8:$T$31,MATCH(C401,'Bieu phi VCX'!$A$8:$A$33,0),MATCH(AC401,'Bieu phi VCX'!$P$7:$T$7,0)), 0)</f>
        <v>0</v>
      </c>
      <c r="AH401" s="22" t="n">
        <f aca="false">VLOOKUP(Q401,Parameters!$F$2:$G$5,2,0)</f>
        <v>0</v>
      </c>
      <c r="AI401" s="27" t="n">
        <f aca="false">IF(R401="Y", INDEX('Bieu phi VCX'!$V$8:$Z$31,MATCH(C401,'Bieu phi VCX'!$A$8:$A$33,0),MATCH(AC401,'Bieu phi VCX'!$V$7:$Z$7,0)),0)</f>
        <v>0</v>
      </c>
      <c r="AJ401" s="27" t="n">
        <f aca="false">IF(S401="Y",INDEX('Bieu phi VCX'!$AG$8:$AI$31,MATCH(C401,'Bieu phi VCX'!$A$8:$A$33,0),MATCH(VLOOKUP(I401,Parameters!$I$2:$J$4,2),'Bieu phi VCX'!$AG$7:$AI$7,0))-AE401, 0)</f>
        <v>0</v>
      </c>
      <c r="AK401" s="0" t="n">
        <f aca="false">IF(T401="Y",$AK$2,1)</f>
        <v>1</v>
      </c>
      <c r="AL401" s="27" t="n">
        <f aca="false">IF(U401="Y", INDEX('Bieu phi VCX'!$AB$8:$AB$33,MATCH(C401,'Bieu phi VCX'!$A$8:$A$33,0),0),0)</f>
        <v>0</v>
      </c>
      <c r="AM401" s="27" t="n">
        <f aca="false">IF(V401="Y",IF(AB401&lt;120,IF(OR(C401='Bieu phi VCX'!$A$24,C401='Bieu phi VCX'!$A$25,C401='Bieu phi VCX'!$A$27),0.2%,IF(OR(AND(OR(E401="SEDAN",E401="HATCHBACK"),G401&gt;$AM$2),AND(OR(E401="SEDAN",E401="HATCHBACK"),F401="GERMANY")),INDEX('Bieu phi VCX'!$AC$8:$AC$33,MATCH(C401,'Bieu phi VCX'!$A$8:$A$33,0),0),INDEX('Bieu phi VCX'!$AD$8:$AD$33,MATCH(C401,'Bieu phi VCX'!$A$8:$A$33,0),0))),"NA"),0)</f>
        <v>0</v>
      </c>
      <c r="AN401" s="28" t="n">
        <f aca="false">IF(X401="Y",$AN$2,0)</f>
        <v>0</v>
      </c>
      <c r="AO401" s="29" t="n">
        <f aca="false">IF(W401="Y",IF(N401-M401&gt;$AO$2,1.5%*15/365,1.5%*(N401-M401)/365),0)</f>
        <v>0</v>
      </c>
      <c r="AP401" s="30" t="n">
        <f aca="false">IF(N401&lt;=Z401,VLOOKUP(DATEDIF(M401,N401,"m"),Parameters!$L$2:$M$6,2,1),(DATEDIF(M401,N401,"m")+1)/12)</f>
        <v>1</v>
      </c>
      <c r="AQ401" s="31" t="n">
        <f aca="false">(AK401*(SUM(AE401,AF401,AG401,AI401,AJ401,AL401,AM401,AN401)*H401+AH401)+AO401*H401)*AP401</f>
        <v>17600000</v>
      </c>
    </row>
    <row r="402" customFormat="false" ht="15" hidden="false" customHeight="false" outlineLevel="0" collapsed="false">
      <c r="A402" s="20" t="s">
        <v>104</v>
      </c>
      <c r="B402" s="20" t="s">
        <v>105</v>
      </c>
      <c r="C402" s="21" t="s">
        <v>136</v>
      </c>
      <c r="D402" s="21" t="s">
        <v>95</v>
      </c>
      <c r="E402" s="21" t="s">
        <v>134</v>
      </c>
      <c r="F402" s="21" t="s">
        <v>97</v>
      </c>
      <c r="G402" s="22" t="n">
        <v>390000000</v>
      </c>
      <c r="H402" s="22" t="n">
        <v>100000000</v>
      </c>
      <c r="I402" s="22" t="n">
        <v>0</v>
      </c>
      <c r="J402" s="0" t="n">
        <v>2020</v>
      </c>
      <c r="K402" s="23" t="n">
        <v>43831</v>
      </c>
      <c r="L402" s="23" t="n">
        <v>43831</v>
      </c>
      <c r="M402" s="23" t="n">
        <v>43831</v>
      </c>
      <c r="N402" s="23" t="n">
        <v>44196</v>
      </c>
      <c r="O402" s="24" t="s">
        <v>106</v>
      </c>
      <c r="P402" s="24" t="s">
        <v>106</v>
      </c>
      <c r="Q402" s="22" t="n">
        <v>9000000</v>
      </c>
      <c r="R402" s="24" t="s">
        <v>106</v>
      </c>
      <c r="S402" s="24" t="s">
        <v>106</v>
      </c>
      <c r="T402" s="24" t="s">
        <v>106</v>
      </c>
      <c r="U402" s="24" t="s">
        <v>106</v>
      </c>
      <c r="V402" s="24" t="s">
        <v>106</v>
      </c>
      <c r="W402" s="24" t="s">
        <v>106</v>
      </c>
      <c r="X402" s="24" t="s">
        <v>106</v>
      </c>
      <c r="Y402" s="22" t="n">
        <v>500000</v>
      </c>
      <c r="Z402" s="23" t="n">
        <f aca="false">DATE(YEAR(M402)+1,MONTH(M402),DAY(M402))</f>
        <v>44197</v>
      </c>
      <c r="AA402" s="25" t="n">
        <f aca="false">IF(N402&lt;=Z402, VLOOKUP(DATEDIF(M402,N402,"m"),Parameters!$L$2:$M$6,2,1), 0)</f>
        <v>1</v>
      </c>
      <c r="AB402" s="0" t="n">
        <f aca="false">IF(D402="Trong nước", DATEDIF(DATE(YEAR(K402),MONTH(K402),1),DATE(YEAR(L402),MONTH(L402),1),"m"), DATEDIF(DATE(J402,1,1),DATE(YEAR(L402),MONTH(L402),1),"m"))</f>
        <v>0</v>
      </c>
      <c r="AC402" s="0" t="str">
        <f aca="false">VLOOKUP(AB402,Parameters!$A$2:$B$6,2,1)</f>
        <v>&lt;6</v>
      </c>
      <c r="AD402" s="26" t="n">
        <v>1</v>
      </c>
      <c r="AE402" s="27" t="n">
        <f aca="false">IF(G402&lt;=$AE$2,INDEX('Bieu phi VCX'!$D$8:$H$33,MATCH(C402,'Bieu phi VCX'!$A$8:$A$33,0),MATCH(AC402,'Bieu phi VCX'!$D$7:$H$7,)),INDEX('Bieu phi VCX'!$I$8:$M$33,MATCH(C402,'Bieu phi VCX'!$A$8:$A$33,0),MATCH(AC402,'Bieu phi VCX'!$I$7:$M$7,)))</f>
        <v>0.025</v>
      </c>
      <c r="AF402" s="27" t="n">
        <f aca="false">IF(O402="Y",$AF$2,0)</f>
        <v>0.0005</v>
      </c>
      <c r="AG402" s="27" t="n">
        <f aca="false">IF(P402="Y", INDEX('Bieu phi VCX'!$P$8:$T$31,MATCH(C402,'Bieu phi VCX'!$A$8:$A$33,0),MATCH(AC402,'Bieu phi VCX'!$P$7:$T$7,0)), 0)</f>
        <v>0</v>
      </c>
      <c r="AH402" s="22" t="n">
        <f aca="false">VLOOKUP(Q402,Parameters!$F$2:$G$5,2,0)</f>
        <v>1400000</v>
      </c>
      <c r="AI402" s="27" t="n">
        <f aca="false">IF(R402="Y", INDEX('Bieu phi VCX'!$V$8:$Z$31,MATCH(C402,'Bieu phi VCX'!$A$8:$A$33,0),MATCH(AC402,'Bieu phi VCX'!$V$7:$Z$7,0)),0)</f>
        <v>0.001</v>
      </c>
      <c r="AJ402" s="27" t="n">
        <f aca="false">IF(S402="Y",INDEX('Bieu phi VCX'!$AG$8:$AI$31,MATCH(C402,'Bieu phi VCX'!$A$8:$A$33,0),MATCH(VLOOKUP(I402,Parameters!$I$2:$J$4,2),'Bieu phi VCX'!$AG$7:$AI$7,0))-AE402, 0)</f>
        <v>0.025</v>
      </c>
      <c r="AK402" s="0" t="n">
        <f aca="false">IF(T402="Y",$AK$2,1)</f>
        <v>1.5</v>
      </c>
      <c r="AL402" s="27" t="n">
        <f aca="false">IF(U402="Y", INDEX('Bieu phi VCX'!$AB$8:$AB$33,MATCH(C402,'Bieu phi VCX'!$A$8:$A$33,0),0),0)</f>
        <v>0.0025</v>
      </c>
      <c r="AM402" s="27" t="n">
        <f aca="false">IF(V402="Y",IF(AB402&lt;120,IF(OR(C402='Bieu phi VCX'!$A$24,C402='Bieu phi VCX'!$A$25,C402='Bieu phi VCX'!$A$27),0.2%,IF(OR(AND(OR(E402="SEDAN",E402="HATCHBACK"),G402&gt;$AM$2),AND(OR(E402="SEDAN",E402="HATCHBACK"),F402="GERMANY")),INDEX('Bieu phi VCX'!$AC$8:$AC$33,MATCH(C402,'Bieu phi VCX'!$A$8:$A$33,0),0),INDEX('Bieu phi VCX'!$AD$8:$AD$33,MATCH(C402,'Bieu phi VCX'!$A$8:$A$33,0),0))),"NA"),0)</f>
        <v>0.0005</v>
      </c>
      <c r="AN402" s="28" t="n">
        <f aca="false">IF(X402="Y",$AN$2,0)</f>
        <v>0.003</v>
      </c>
      <c r="AO402" s="29" t="n">
        <f aca="false">IF(W402="Y",IF(N402-M402&gt;$AO$2,1.5%*15/365,1.5%*(N402-M402)/365),0)</f>
        <v>0.000616438356164384</v>
      </c>
      <c r="AP402" s="30" t="n">
        <f aca="false">IF(N402&lt;=Z402,VLOOKUP(DATEDIF(M402,N402,"m"),Parameters!$L$2:$M$6,2,1),(DATEDIF(M402,N402,"m")+1)/12)</f>
        <v>1</v>
      </c>
      <c r="AQ402" s="31" t="n">
        <f aca="false">(AK402*(SUM(AE402,AF402,AG402,AI402,AJ402,AL402,AM402,AN402)*H402+AH402)+AO402*H402)*AP402</f>
        <v>10786643.8356164</v>
      </c>
    </row>
    <row r="403" customFormat="false" ht="15" hidden="false" customHeight="false" outlineLevel="0" collapsed="false">
      <c r="A403" s="20"/>
      <c r="B403" s="20" t="s">
        <v>107</v>
      </c>
      <c r="C403" s="21" t="s">
        <v>136</v>
      </c>
      <c r="D403" s="21" t="s">
        <v>95</v>
      </c>
      <c r="E403" s="21" t="s">
        <v>134</v>
      </c>
      <c r="F403" s="21" t="s">
        <v>97</v>
      </c>
      <c r="G403" s="22" t="n">
        <v>390000000</v>
      </c>
      <c r="H403" s="22" t="n">
        <v>100000000</v>
      </c>
      <c r="I403" s="22" t="n">
        <v>0</v>
      </c>
      <c r="J403" s="0" t="n">
        <v>2020</v>
      </c>
      <c r="K403" s="23" t="n">
        <v>43831</v>
      </c>
      <c r="L403" s="23" t="n">
        <v>43831</v>
      </c>
      <c r="M403" s="23" t="n">
        <v>43831</v>
      </c>
      <c r="N403" s="23" t="n">
        <v>44196</v>
      </c>
      <c r="O403" s="24" t="s">
        <v>106</v>
      </c>
      <c r="P403" s="24" t="s">
        <v>98</v>
      </c>
      <c r="Q403" s="22" t="s">
        <v>99</v>
      </c>
      <c r="R403" s="24" t="s">
        <v>98</v>
      </c>
      <c r="S403" s="24" t="s">
        <v>98</v>
      </c>
      <c r="T403" s="24" t="s">
        <v>98</v>
      </c>
      <c r="U403" s="24" t="s">
        <v>98</v>
      </c>
      <c r="V403" s="24" t="s">
        <v>98</v>
      </c>
      <c r="W403" s="24" t="s">
        <v>98</v>
      </c>
      <c r="X403" s="24" t="s">
        <v>98</v>
      </c>
      <c r="Y403" s="22" t="n">
        <v>500000</v>
      </c>
      <c r="Z403" s="23" t="n">
        <f aca="false">DATE(YEAR(M403)+1,MONTH(M403),DAY(M403))</f>
        <v>44197</v>
      </c>
      <c r="AA403" s="25" t="n">
        <f aca="false">IF(N403&lt;=Z403, VLOOKUP(DATEDIF(M403,N403,"m"),Parameters!$L$2:$M$6,2,1), 0)</f>
        <v>1</v>
      </c>
      <c r="AB403" s="0" t="n">
        <f aca="false">IF(D403="Trong nước", DATEDIF(DATE(YEAR(K403),MONTH(K403),1),DATE(YEAR(L403),MONTH(L403),1),"m"), DATEDIF(DATE(J403,1,1),DATE(YEAR(L403),MONTH(L403),1),"m"))</f>
        <v>0</v>
      </c>
      <c r="AC403" s="0" t="str">
        <f aca="false">VLOOKUP(AB403,Parameters!$A$2:$B$6,2,1)</f>
        <v>&lt;6</v>
      </c>
      <c r="AD403" s="26" t="n">
        <v>1</v>
      </c>
      <c r="AE403" s="27" t="n">
        <f aca="false">IF(G403&lt;=$AE$2,INDEX('Bieu phi VCX'!$D$8:$H$33,MATCH(C403,'Bieu phi VCX'!$A$8:$A$33,0),MATCH(AC403,'Bieu phi VCX'!$D$7:$H$7,)),INDEX('Bieu phi VCX'!$I$8:$M$33,MATCH(C403,'Bieu phi VCX'!$A$8:$A$33,0),MATCH(AC403,'Bieu phi VCX'!$I$7:$M$7,)))</f>
        <v>0.025</v>
      </c>
      <c r="AF403" s="27" t="n">
        <f aca="false">IF(O403="Y",$AF$2,0)</f>
        <v>0.0005</v>
      </c>
      <c r="AG403" s="27" t="n">
        <f aca="false">IF(P403="Y", INDEX('Bieu phi VCX'!$P$8:$T$31,MATCH(C403,'Bieu phi VCX'!$A$8:$A$33,0),MATCH(AC403,'Bieu phi VCX'!$P$7:$T$7,0)), 0)</f>
        <v>0</v>
      </c>
      <c r="AH403" s="22" t="n">
        <f aca="false">VLOOKUP(Q403,Parameters!$F$2:$G$5,2,0)</f>
        <v>0</v>
      </c>
      <c r="AI403" s="27" t="n">
        <f aca="false">IF(R403="Y", INDEX('Bieu phi VCX'!$V$8:$Z$31,MATCH(C403,'Bieu phi VCX'!$A$8:$A$33,0),MATCH(AC403,'Bieu phi VCX'!$V$7:$Z$7,0)),0)</f>
        <v>0</v>
      </c>
      <c r="AJ403" s="27" t="n">
        <f aca="false">IF(S403="Y",INDEX('Bieu phi VCX'!$AG$8:$AI$31,MATCH(C403,'Bieu phi VCX'!$A$8:$A$33,0),MATCH(VLOOKUP(I403,Parameters!$I$2:$J$4,2),'Bieu phi VCX'!$AG$7:$AI$7,0))-AE403, 0)</f>
        <v>0</v>
      </c>
      <c r="AK403" s="0" t="n">
        <f aca="false">IF(T403="Y",$AK$2,1)</f>
        <v>1</v>
      </c>
      <c r="AL403" s="27" t="n">
        <f aca="false">IF(U403="Y", INDEX('Bieu phi VCX'!$AB$8:$AB$33,MATCH(C403,'Bieu phi VCX'!$A$8:$A$33,0),0),0)</f>
        <v>0</v>
      </c>
      <c r="AM403" s="27" t="n">
        <f aca="false">IF(V403="Y",IF(AB403&lt;120,IF(OR(C403='Bieu phi VCX'!$A$24,C403='Bieu phi VCX'!$A$25,C403='Bieu phi VCX'!$A$27),0.2%,IF(OR(AND(OR(E403="SEDAN",E403="HATCHBACK"),G403&gt;$AM$2),AND(OR(E403="SEDAN",E403="HATCHBACK"),F403="GERMANY")),INDEX('Bieu phi VCX'!$AC$8:$AC$33,MATCH(C403,'Bieu phi VCX'!$A$8:$A$33,0),0),INDEX('Bieu phi VCX'!$AD$8:$AD$33,MATCH(C403,'Bieu phi VCX'!$A$8:$A$33,0),0))),"NA"),0)</f>
        <v>0</v>
      </c>
      <c r="AN403" s="28" t="n">
        <f aca="false">IF(X403="Y",$AN$2,0)</f>
        <v>0</v>
      </c>
      <c r="AO403" s="29" t="n">
        <f aca="false">IF(W403="Y",IF(N403-M403&gt;$AO$2,1.5%*15/365,1.5%*(N403-M403)/365),0)</f>
        <v>0</v>
      </c>
      <c r="AP403" s="30" t="n">
        <f aca="false">IF(N403&lt;=Z403,VLOOKUP(DATEDIF(M403,N403,"m"),Parameters!$L$2:$M$6,2,1),(DATEDIF(M403,N403,"m")+1)/12)</f>
        <v>1</v>
      </c>
      <c r="AQ403" s="31" t="n">
        <f aca="false">(AK403*(SUM(AE403,AF403,AG403,AI403,AJ403,AL403,AM403,AN403)*H403+AH403)+AO403*H403)*AP403</f>
        <v>2550000</v>
      </c>
    </row>
    <row r="404" customFormat="false" ht="15" hidden="false" customHeight="false" outlineLevel="0" collapsed="false">
      <c r="A404" s="20"/>
      <c r="B404" s="20" t="s">
        <v>108</v>
      </c>
      <c r="C404" s="21" t="s">
        <v>136</v>
      </c>
      <c r="D404" s="21" t="s">
        <v>95</v>
      </c>
      <c r="E404" s="21" t="s">
        <v>134</v>
      </c>
      <c r="F404" s="21" t="s">
        <v>97</v>
      </c>
      <c r="G404" s="22" t="n">
        <v>390000000</v>
      </c>
      <c r="H404" s="22" t="n">
        <v>100000000</v>
      </c>
      <c r="I404" s="22" t="n">
        <v>0</v>
      </c>
      <c r="J404" s="0" t="n">
        <v>2020</v>
      </c>
      <c r="K404" s="23" t="n">
        <v>43831</v>
      </c>
      <c r="L404" s="23" t="n">
        <v>43831</v>
      </c>
      <c r="M404" s="23" t="n">
        <v>43831</v>
      </c>
      <c r="N404" s="23" t="n">
        <v>44196</v>
      </c>
      <c r="O404" s="24" t="s">
        <v>98</v>
      </c>
      <c r="P404" s="24" t="s">
        <v>106</v>
      </c>
      <c r="Q404" s="22" t="s">
        <v>99</v>
      </c>
      <c r="R404" s="24" t="s">
        <v>98</v>
      </c>
      <c r="S404" s="24" t="s">
        <v>98</v>
      </c>
      <c r="T404" s="24" t="s">
        <v>98</v>
      </c>
      <c r="U404" s="24" t="s">
        <v>98</v>
      </c>
      <c r="V404" s="24" t="s">
        <v>98</v>
      </c>
      <c r="W404" s="24" t="s">
        <v>98</v>
      </c>
      <c r="X404" s="24" t="s">
        <v>98</v>
      </c>
      <c r="Y404" s="22" t="n">
        <v>500000</v>
      </c>
      <c r="Z404" s="23" t="n">
        <f aca="false">DATE(YEAR(M404)+1,MONTH(M404),DAY(M404))</f>
        <v>44197</v>
      </c>
      <c r="AA404" s="25" t="n">
        <f aca="false">IF(N404&lt;=Z404, VLOOKUP(DATEDIF(M404,N404,"m"),Parameters!$L$2:$M$6,2,1), 0)</f>
        <v>1</v>
      </c>
      <c r="AB404" s="0" t="n">
        <f aca="false">IF(D404="Trong nước", DATEDIF(DATE(YEAR(K404),MONTH(K404),1),DATE(YEAR(L404),MONTH(L404),1),"m"), DATEDIF(DATE(J404,1,1),DATE(YEAR(L404),MONTH(L404),1),"m"))</f>
        <v>0</v>
      </c>
      <c r="AC404" s="0" t="str">
        <f aca="false">VLOOKUP(AB404,Parameters!$A$2:$B$6,2,1)</f>
        <v>&lt;6</v>
      </c>
      <c r="AD404" s="26" t="n">
        <v>1</v>
      </c>
      <c r="AE404" s="27" t="n">
        <f aca="false">IF(G404&lt;=$AE$2,INDEX('Bieu phi VCX'!$D$8:$H$33,MATCH(C404,'Bieu phi VCX'!$A$8:$A$33,0),MATCH(AC404,'Bieu phi VCX'!$D$7:$H$7,)),INDEX('Bieu phi VCX'!$I$8:$M$33,MATCH(C404,'Bieu phi VCX'!$A$8:$A$33,0),MATCH(AC404,'Bieu phi VCX'!$I$7:$M$7,)))</f>
        <v>0.025</v>
      </c>
      <c r="AF404" s="27" t="n">
        <f aca="false">IF(O404="Y",$AF$2,0)</f>
        <v>0</v>
      </c>
      <c r="AG404" s="27" t="n">
        <f aca="false">IF(P404="Y", INDEX('Bieu phi VCX'!$P$8:$T$31,MATCH(C404,'Bieu phi VCX'!$A$8:$A$33,0),MATCH(AC404,'Bieu phi VCX'!$P$7:$T$7,0)), 0)</f>
        <v>0</v>
      </c>
      <c r="AH404" s="22" t="n">
        <f aca="false">VLOOKUP(Q404,Parameters!$F$2:$G$5,2,0)</f>
        <v>0</v>
      </c>
      <c r="AI404" s="27" t="n">
        <f aca="false">IF(R404="Y", INDEX('Bieu phi VCX'!$V$8:$Z$31,MATCH(C404,'Bieu phi VCX'!$A$8:$A$33,0),MATCH(AC404,'Bieu phi VCX'!$V$7:$Z$7,0)),0)</f>
        <v>0</v>
      </c>
      <c r="AJ404" s="27" t="n">
        <f aca="false">IF(S404="Y",INDEX('Bieu phi VCX'!$AG$8:$AI$31,MATCH(C404,'Bieu phi VCX'!$A$8:$A$33,0),MATCH(VLOOKUP(I404,Parameters!$I$2:$J$4,2),'Bieu phi VCX'!$AG$7:$AI$7,0))-AE404, 0)</f>
        <v>0</v>
      </c>
      <c r="AK404" s="0" t="n">
        <f aca="false">IF(T404="Y",$AK$2,1)</f>
        <v>1</v>
      </c>
      <c r="AL404" s="27" t="n">
        <f aca="false">IF(U404="Y", INDEX('Bieu phi VCX'!$AB$8:$AB$33,MATCH(C404,'Bieu phi VCX'!$A$8:$A$33,0),0),0)</f>
        <v>0</v>
      </c>
      <c r="AM404" s="27" t="n">
        <f aca="false">IF(V404="Y",IF(AB404&lt;120,IF(OR(C404='Bieu phi VCX'!$A$24,C404='Bieu phi VCX'!$A$25,C404='Bieu phi VCX'!$A$27),0.2%,IF(OR(AND(OR(E404="SEDAN",E404="HATCHBACK"),G404&gt;$AM$2),AND(OR(E404="SEDAN",E404="HATCHBACK"),F404="GERMANY")),INDEX('Bieu phi VCX'!$AC$8:$AC$33,MATCH(C404,'Bieu phi VCX'!$A$8:$A$33,0),0),INDEX('Bieu phi VCX'!$AD$8:$AD$33,MATCH(C404,'Bieu phi VCX'!$A$8:$A$33,0),0))),"NA"),0)</f>
        <v>0</v>
      </c>
      <c r="AN404" s="28" t="n">
        <f aca="false">IF(X404="Y",$AN$2,0)</f>
        <v>0</v>
      </c>
      <c r="AO404" s="29" t="n">
        <f aca="false">IF(W404="Y",IF(N404-M404&gt;$AO$2,1.5%*15/365,1.5%*(N404-M404)/365),0)</f>
        <v>0</v>
      </c>
      <c r="AP404" s="30" t="n">
        <f aca="false">IF(N404&lt;=Z404,VLOOKUP(DATEDIF(M404,N404,"m"),Parameters!$L$2:$M$6,2,1),(DATEDIF(M404,N404,"m")+1)/12)</f>
        <v>1</v>
      </c>
      <c r="AQ404" s="31" t="n">
        <f aca="false">(AK404*(SUM(AE404,AF404,AG404,AI404,AJ404,AL404,AM404,AN404)*H404+AH404)+AO404*H404)*AP404</f>
        <v>2500000</v>
      </c>
    </row>
    <row r="405" customFormat="false" ht="15" hidden="false" customHeight="false" outlineLevel="0" collapsed="false">
      <c r="A405" s="20"/>
      <c r="B405" s="20" t="s">
        <v>109</v>
      </c>
      <c r="C405" s="21" t="s">
        <v>136</v>
      </c>
      <c r="D405" s="21" t="s">
        <v>95</v>
      </c>
      <c r="E405" s="21" t="s">
        <v>134</v>
      </c>
      <c r="F405" s="21" t="s">
        <v>97</v>
      </c>
      <c r="G405" s="22" t="n">
        <v>390000000</v>
      </c>
      <c r="H405" s="22" t="n">
        <v>100000000</v>
      </c>
      <c r="I405" s="22" t="n">
        <v>0</v>
      </c>
      <c r="J405" s="0" t="n">
        <v>2020</v>
      </c>
      <c r="K405" s="23" t="n">
        <v>43831</v>
      </c>
      <c r="L405" s="23" t="n">
        <v>43831</v>
      </c>
      <c r="M405" s="23" t="n">
        <v>43831</v>
      </c>
      <c r="N405" s="23" t="n">
        <v>44196</v>
      </c>
      <c r="O405" s="24" t="s">
        <v>98</v>
      </c>
      <c r="P405" s="24" t="s">
        <v>98</v>
      </c>
      <c r="Q405" s="22" t="n">
        <v>9000000</v>
      </c>
      <c r="R405" s="24" t="s">
        <v>98</v>
      </c>
      <c r="S405" s="24" t="s">
        <v>98</v>
      </c>
      <c r="T405" s="24" t="s">
        <v>98</v>
      </c>
      <c r="U405" s="24" t="s">
        <v>98</v>
      </c>
      <c r="V405" s="24" t="s">
        <v>98</v>
      </c>
      <c r="W405" s="24" t="s">
        <v>98</v>
      </c>
      <c r="X405" s="24" t="s">
        <v>98</v>
      </c>
      <c r="Y405" s="22" t="n">
        <v>500000</v>
      </c>
      <c r="Z405" s="23" t="n">
        <f aca="false">DATE(YEAR(M405)+1,MONTH(M405),DAY(M405))</f>
        <v>44197</v>
      </c>
      <c r="AA405" s="25" t="n">
        <f aca="false">IF(N405&lt;=Z405, VLOOKUP(DATEDIF(M405,N405,"m"),Parameters!$L$2:$M$6,2,1), 0)</f>
        <v>1</v>
      </c>
      <c r="AB405" s="0" t="n">
        <f aca="false">IF(D405="Trong nước", DATEDIF(DATE(YEAR(K405),MONTH(K405),1),DATE(YEAR(L405),MONTH(L405),1),"m"), DATEDIF(DATE(J405,1,1),DATE(YEAR(L405),MONTH(L405),1),"m"))</f>
        <v>0</v>
      </c>
      <c r="AC405" s="0" t="str">
        <f aca="false">VLOOKUP(AB405,Parameters!$A$2:$B$6,2,1)</f>
        <v>&lt;6</v>
      </c>
      <c r="AD405" s="26" t="n">
        <v>1</v>
      </c>
      <c r="AE405" s="27" t="n">
        <f aca="false">IF(G405&lt;=$AE$2,INDEX('Bieu phi VCX'!$D$8:$H$33,MATCH(C405,'Bieu phi VCX'!$A$8:$A$33,0),MATCH(AC405,'Bieu phi VCX'!$D$7:$H$7,)),INDEX('Bieu phi VCX'!$I$8:$M$33,MATCH(C405,'Bieu phi VCX'!$A$8:$A$33,0),MATCH(AC405,'Bieu phi VCX'!$I$7:$M$7,)))</f>
        <v>0.025</v>
      </c>
      <c r="AF405" s="27" t="n">
        <f aca="false">IF(O405="Y",$AF$2,0)</f>
        <v>0</v>
      </c>
      <c r="AG405" s="27" t="n">
        <f aca="false">IF(P405="Y", INDEX('Bieu phi VCX'!$P$8:$T$31,MATCH(C405,'Bieu phi VCX'!$A$8:$A$33,0),MATCH(AC405,'Bieu phi VCX'!$P$7:$T$7,0)), 0)</f>
        <v>0</v>
      </c>
      <c r="AH405" s="22" t="n">
        <f aca="false">VLOOKUP(Q405,Parameters!$F$2:$G$5,2,0)</f>
        <v>1400000</v>
      </c>
      <c r="AI405" s="27" t="n">
        <f aca="false">IF(R405="Y", INDEX('Bieu phi VCX'!$V$8:$Z$31,MATCH(C405,'Bieu phi VCX'!$A$8:$A$33,0),MATCH(AC405,'Bieu phi VCX'!$V$7:$Z$7,0)),0)</f>
        <v>0</v>
      </c>
      <c r="AJ405" s="27" t="n">
        <f aca="false">IF(S405="Y",INDEX('Bieu phi VCX'!$AG$8:$AI$31,MATCH(C405,'Bieu phi VCX'!$A$8:$A$33,0),MATCH(VLOOKUP(I405,Parameters!$I$2:$J$4,2),'Bieu phi VCX'!$AG$7:$AI$7,0))-AE405, 0)</f>
        <v>0</v>
      </c>
      <c r="AK405" s="0" t="n">
        <f aca="false">IF(T405="Y",$AK$2,1)</f>
        <v>1</v>
      </c>
      <c r="AL405" s="27" t="n">
        <f aca="false">IF(U405="Y", INDEX('Bieu phi VCX'!$AB$8:$AB$33,MATCH(C405,'Bieu phi VCX'!$A$8:$A$33,0),0),0)</f>
        <v>0</v>
      </c>
      <c r="AM405" s="27" t="n">
        <f aca="false">IF(V405="Y",IF(AB405&lt;120,IF(OR(C405='Bieu phi VCX'!$A$24,C405='Bieu phi VCX'!$A$25,C405='Bieu phi VCX'!$A$27),0.2%,IF(OR(AND(OR(E405="SEDAN",E405="HATCHBACK"),G405&gt;$AM$2),AND(OR(E405="SEDAN",E405="HATCHBACK"),F405="GERMANY")),INDEX('Bieu phi VCX'!$AC$8:$AC$33,MATCH(C405,'Bieu phi VCX'!$A$8:$A$33,0),0),INDEX('Bieu phi VCX'!$AD$8:$AD$33,MATCH(C405,'Bieu phi VCX'!$A$8:$A$33,0),0))),"NA"),0)</f>
        <v>0</v>
      </c>
      <c r="AN405" s="28" t="n">
        <f aca="false">IF(X405="Y",$AN$2,0)</f>
        <v>0</v>
      </c>
      <c r="AO405" s="29" t="n">
        <f aca="false">IF(W405="Y",IF(N405-M405&gt;$AO$2,1.5%*15/365,1.5%*(N405-M405)/365),0)</f>
        <v>0</v>
      </c>
      <c r="AP405" s="30" t="n">
        <f aca="false">IF(N405&lt;=Z405,VLOOKUP(DATEDIF(M405,N405,"m"),Parameters!$L$2:$M$6,2,1),(DATEDIF(M405,N405,"m")+1)/12)</f>
        <v>1</v>
      </c>
      <c r="AQ405" s="31" t="n">
        <f aca="false">(AK405*(SUM(AE405,AF405,AG405,AI405,AJ405,AL405,AM405,AN405)*H405+AH405)+AO405*H405)*AP405</f>
        <v>3900000</v>
      </c>
    </row>
    <row r="406" customFormat="false" ht="15" hidden="false" customHeight="false" outlineLevel="0" collapsed="false">
      <c r="A406" s="20"/>
      <c r="B406" s="20" t="s">
        <v>110</v>
      </c>
      <c r="C406" s="21" t="s">
        <v>136</v>
      </c>
      <c r="D406" s="21" t="s">
        <v>95</v>
      </c>
      <c r="E406" s="21" t="s">
        <v>134</v>
      </c>
      <c r="F406" s="21" t="s">
        <v>97</v>
      </c>
      <c r="G406" s="22" t="n">
        <v>390000000</v>
      </c>
      <c r="H406" s="22" t="n">
        <v>100000000</v>
      </c>
      <c r="I406" s="22" t="n">
        <v>0</v>
      </c>
      <c r="J406" s="0" t="n">
        <v>2020</v>
      </c>
      <c r="K406" s="23" t="n">
        <v>43831</v>
      </c>
      <c r="L406" s="23" t="n">
        <v>43831</v>
      </c>
      <c r="M406" s="23" t="n">
        <v>43831</v>
      </c>
      <c r="N406" s="23" t="n">
        <v>44196</v>
      </c>
      <c r="O406" s="24" t="s">
        <v>98</v>
      </c>
      <c r="P406" s="24" t="s">
        <v>98</v>
      </c>
      <c r="Q406" s="22" t="s">
        <v>99</v>
      </c>
      <c r="R406" s="24" t="s">
        <v>106</v>
      </c>
      <c r="S406" s="24" t="s">
        <v>98</v>
      </c>
      <c r="T406" s="24" t="s">
        <v>98</v>
      </c>
      <c r="U406" s="24" t="s">
        <v>98</v>
      </c>
      <c r="V406" s="24" t="s">
        <v>98</v>
      </c>
      <c r="W406" s="24" t="s">
        <v>98</v>
      </c>
      <c r="X406" s="24" t="s">
        <v>98</v>
      </c>
      <c r="Y406" s="22" t="n">
        <v>500000</v>
      </c>
      <c r="Z406" s="23" t="n">
        <f aca="false">DATE(YEAR(M406)+1,MONTH(M406),DAY(M406))</f>
        <v>44197</v>
      </c>
      <c r="AA406" s="25" t="n">
        <f aca="false">IF(N406&lt;=Z406, VLOOKUP(DATEDIF(M406,N406,"m"),Parameters!$L$2:$M$6,2,1), 0)</f>
        <v>1</v>
      </c>
      <c r="AB406" s="0" t="n">
        <f aca="false">IF(D406="Trong nước", DATEDIF(DATE(YEAR(K406),MONTH(K406),1),DATE(YEAR(L406),MONTH(L406),1),"m"), DATEDIF(DATE(J406,1,1),DATE(YEAR(L406),MONTH(L406),1),"m"))</f>
        <v>0</v>
      </c>
      <c r="AC406" s="0" t="str">
        <f aca="false">VLOOKUP(AB406,Parameters!$A$2:$B$6,2,1)</f>
        <v>&lt;6</v>
      </c>
      <c r="AD406" s="26" t="n">
        <v>1</v>
      </c>
      <c r="AE406" s="27" t="n">
        <f aca="false">IF(G406&lt;=$AE$2,INDEX('Bieu phi VCX'!$D$8:$H$33,MATCH(C406,'Bieu phi VCX'!$A$8:$A$33,0),MATCH(AC406,'Bieu phi VCX'!$D$7:$H$7,)),INDEX('Bieu phi VCX'!$I$8:$M$33,MATCH(C406,'Bieu phi VCX'!$A$8:$A$33,0),MATCH(AC406,'Bieu phi VCX'!$I$7:$M$7,)))</f>
        <v>0.025</v>
      </c>
      <c r="AF406" s="27" t="n">
        <f aca="false">IF(O406="Y",$AF$2,0)</f>
        <v>0</v>
      </c>
      <c r="AG406" s="27" t="n">
        <f aca="false">IF(P406="Y", INDEX('Bieu phi VCX'!$P$8:$T$31,MATCH(C406,'Bieu phi VCX'!$A$8:$A$33,0),MATCH(AC406,'Bieu phi VCX'!$P$7:$T$7,0)), 0)</f>
        <v>0</v>
      </c>
      <c r="AH406" s="22" t="n">
        <f aca="false">VLOOKUP(Q406,Parameters!$F$2:$G$5,2,0)</f>
        <v>0</v>
      </c>
      <c r="AI406" s="27" t="n">
        <f aca="false">IF(R406="Y", INDEX('Bieu phi VCX'!$V$8:$Z$31,MATCH(C406,'Bieu phi VCX'!$A$8:$A$33,0),MATCH(AC406,'Bieu phi VCX'!$V$7:$Z$7,0)),0)</f>
        <v>0.001</v>
      </c>
      <c r="AJ406" s="27" t="n">
        <f aca="false">IF(S406="Y",INDEX('Bieu phi VCX'!$AG$8:$AI$31,MATCH(C406,'Bieu phi VCX'!$A$8:$A$33,0),MATCH(VLOOKUP(I406,Parameters!$I$2:$J$4,2),'Bieu phi VCX'!$AG$7:$AI$7,0))-AE406, 0)</f>
        <v>0</v>
      </c>
      <c r="AK406" s="0" t="n">
        <f aca="false">IF(T406="Y",$AK$2,1)</f>
        <v>1</v>
      </c>
      <c r="AL406" s="27" t="n">
        <f aca="false">IF(U406="Y", INDEX('Bieu phi VCX'!$AB$8:$AB$33,MATCH(C406,'Bieu phi VCX'!$A$8:$A$33,0),0),0)</f>
        <v>0</v>
      </c>
      <c r="AM406" s="27" t="n">
        <f aca="false">IF(V406="Y",IF(AB406&lt;120,IF(OR(C406='Bieu phi VCX'!$A$24,C406='Bieu phi VCX'!$A$25,C406='Bieu phi VCX'!$A$27),0.2%,IF(OR(AND(OR(E406="SEDAN",E406="HATCHBACK"),G406&gt;$AM$2),AND(OR(E406="SEDAN",E406="HATCHBACK"),F406="GERMANY")),INDEX('Bieu phi VCX'!$AC$8:$AC$33,MATCH(C406,'Bieu phi VCX'!$A$8:$A$33,0),0),INDEX('Bieu phi VCX'!$AD$8:$AD$33,MATCH(C406,'Bieu phi VCX'!$A$8:$A$33,0),0))),"NA"),0)</f>
        <v>0</v>
      </c>
      <c r="AN406" s="28" t="n">
        <f aca="false">IF(X406="Y",$AN$2,0)</f>
        <v>0</v>
      </c>
      <c r="AO406" s="29" t="n">
        <f aca="false">IF(W406="Y",IF(N406-M406&gt;$AO$2,1.5%*15/365,1.5%*(N406-M406)/365),0)</f>
        <v>0</v>
      </c>
      <c r="AP406" s="30" t="n">
        <f aca="false">IF(N406&lt;=Z406,VLOOKUP(DATEDIF(M406,N406,"m"),Parameters!$L$2:$M$6,2,1),(DATEDIF(M406,N406,"m")+1)/12)</f>
        <v>1</v>
      </c>
      <c r="AQ406" s="31" t="n">
        <f aca="false">(AK406*(SUM(AE406,AF406,AG406,AI406,AJ406,AL406,AM406,AN406)*H406+AH406)+AO406*H406)*AP406</f>
        <v>2600000</v>
      </c>
    </row>
    <row r="407" customFormat="false" ht="15" hidden="false" customHeight="false" outlineLevel="0" collapsed="false">
      <c r="A407" s="20"/>
      <c r="B407" s="20" t="s">
        <v>111</v>
      </c>
      <c r="C407" s="21" t="s">
        <v>136</v>
      </c>
      <c r="D407" s="21" t="s">
        <v>95</v>
      </c>
      <c r="E407" s="21" t="s">
        <v>134</v>
      </c>
      <c r="F407" s="21" t="s">
        <v>97</v>
      </c>
      <c r="G407" s="22" t="n">
        <v>390000000</v>
      </c>
      <c r="H407" s="22" t="n">
        <v>100000000</v>
      </c>
      <c r="I407" s="22" t="n">
        <v>0</v>
      </c>
      <c r="J407" s="0" t="n">
        <v>2020</v>
      </c>
      <c r="K407" s="23" t="n">
        <v>43831</v>
      </c>
      <c r="L407" s="23" t="n">
        <v>43831</v>
      </c>
      <c r="M407" s="23" t="n">
        <v>43831</v>
      </c>
      <c r="N407" s="23" t="n">
        <v>44196</v>
      </c>
      <c r="O407" s="24" t="s">
        <v>98</v>
      </c>
      <c r="P407" s="24" t="s">
        <v>98</v>
      </c>
      <c r="Q407" s="22" t="s">
        <v>99</v>
      </c>
      <c r="R407" s="24" t="s">
        <v>98</v>
      </c>
      <c r="S407" s="24" t="s">
        <v>106</v>
      </c>
      <c r="T407" s="24" t="s">
        <v>98</v>
      </c>
      <c r="U407" s="24" t="s">
        <v>98</v>
      </c>
      <c r="V407" s="24" t="s">
        <v>98</v>
      </c>
      <c r="W407" s="24" t="s">
        <v>98</v>
      </c>
      <c r="X407" s="24" t="s">
        <v>98</v>
      </c>
      <c r="Y407" s="22" t="n">
        <v>500000</v>
      </c>
      <c r="Z407" s="23" t="n">
        <f aca="false">DATE(YEAR(M407)+1,MONTH(M407),DAY(M407))</f>
        <v>44197</v>
      </c>
      <c r="AA407" s="25" t="n">
        <f aca="false">IF(N407&lt;=Z407, VLOOKUP(DATEDIF(M407,N407,"m"),Parameters!$L$2:$M$6,2,1), 0)</f>
        <v>1</v>
      </c>
      <c r="AB407" s="0" t="n">
        <f aca="false">IF(D407="Trong nước", DATEDIF(DATE(YEAR(K407),MONTH(K407),1),DATE(YEAR(L407),MONTH(L407),1),"m"), DATEDIF(DATE(J407,1,1),DATE(YEAR(L407),MONTH(L407),1),"m"))</f>
        <v>0</v>
      </c>
      <c r="AC407" s="0" t="str">
        <f aca="false">VLOOKUP(AB407,Parameters!$A$2:$B$6,2,1)</f>
        <v>&lt;6</v>
      </c>
      <c r="AD407" s="26" t="n">
        <v>1</v>
      </c>
      <c r="AE407" s="27" t="n">
        <f aca="false">IF(G407&lt;=$AE$2,INDEX('Bieu phi VCX'!$D$8:$H$33,MATCH(C407,'Bieu phi VCX'!$A$8:$A$33,0),MATCH(AC407,'Bieu phi VCX'!$D$7:$H$7,)),INDEX('Bieu phi VCX'!$I$8:$M$33,MATCH(C407,'Bieu phi VCX'!$A$8:$A$33,0),MATCH(AC407,'Bieu phi VCX'!$I$7:$M$7,)))</f>
        <v>0.025</v>
      </c>
      <c r="AF407" s="27" t="n">
        <f aca="false">IF(O407="Y",$AF$2,0)</f>
        <v>0</v>
      </c>
      <c r="AG407" s="27" t="n">
        <f aca="false">IF(P407="Y", INDEX('Bieu phi VCX'!$P$8:$T$31,MATCH(C407,'Bieu phi VCX'!$A$8:$A$33,0),MATCH(AC407,'Bieu phi VCX'!$P$7:$T$7,0)), 0)</f>
        <v>0</v>
      </c>
      <c r="AH407" s="22" t="n">
        <f aca="false">VLOOKUP(Q407,Parameters!$F$2:$G$5,2,0)</f>
        <v>0</v>
      </c>
      <c r="AI407" s="27" t="n">
        <f aca="false">IF(R407="Y", INDEX('Bieu phi VCX'!$V$8:$Z$31,MATCH(C407,'Bieu phi VCX'!$A$8:$A$33,0),MATCH(AC407,'Bieu phi VCX'!$V$7:$Z$7,0)),0)</f>
        <v>0</v>
      </c>
      <c r="AJ407" s="27" t="n">
        <f aca="false">IF(S407="Y",INDEX('Bieu phi VCX'!$AG$8:$AI$31,MATCH(C407,'Bieu phi VCX'!$A$8:$A$33,0),MATCH(VLOOKUP(I407,Parameters!$I$2:$J$4,2),'Bieu phi VCX'!$AG$7:$AI$7,0))-AE407, 0)</f>
        <v>0.025</v>
      </c>
      <c r="AK407" s="0" t="n">
        <f aca="false">IF(T407="Y",$AK$2,1)</f>
        <v>1</v>
      </c>
      <c r="AL407" s="27" t="n">
        <f aca="false">IF(U407="Y", INDEX('Bieu phi VCX'!$AB$8:$AB$33,MATCH(C407,'Bieu phi VCX'!$A$8:$A$33,0),0),0)</f>
        <v>0</v>
      </c>
      <c r="AM407" s="27" t="n">
        <f aca="false">IF(V407="Y",IF(AB407&lt;120,IF(OR(C407='Bieu phi VCX'!$A$24,C407='Bieu phi VCX'!$A$25,C407='Bieu phi VCX'!$A$27),0.2%,IF(OR(AND(OR(E407="SEDAN",E407="HATCHBACK"),G407&gt;$AM$2),AND(OR(E407="SEDAN",E407="HATCHBACK"),F407="GERMANY")),INDEX('Bieu phi VCX'!$AC$8:$AC$33,MATCH(C407,'Bieu phi VCX'!$A$8:$A$33,0),0),INDEX('Bieu phi VCX'!$AD$8:$AD$33,MATCH(C407,'Bieu phi VCX'!$A$8:$A$33,0),0))),"NA"),0)</f>
        <v>0</v>
      </c>
      <c r="AN407" s="28" t="n">
        <f aca="false">IF(X407="Y",$AN$2,0)</f>
        <v>0</v>
      </c>
      <c r="AO407" s="29" t="n">
        <f aca="false">IF(W407="Y",IF(N407-M407&gt;$AO$2,1.5%*15/365,1.5%*(N407-M407)/365),0)</f>
        <v>0</v>
      </c>
      <c r="AP407" s="30" t="n">
        <f aca="false">IF(N407&lt;=Z407,VLOOKUP(DATEDIF(M407,N407,"m"),Parameters!$L$2:$M$6,2,1),(DATEDIF(M407,N407,"m")+1)/12)</f>
        <v>1</v>
      </c>
      <c r="AQ407" s="31" t="n">
        <f aca="false">(AK407*(SUM(AE407,AF407,AG407,AI407,AJ407,AL407,AM407,AN407)*H407+AH407)+AO407*H407)*AP407</f>
        <v>5000000</v>
      </c>
    </row>
    <row r="408" customFormat="false" ht="15" hidden="false" customHeight="false" outlineLevel="0" collapsed="false">
      <c r="A408" s="20"/>
      <c r="B408" s="20" t="s">
        <v>112</v>
      </c>
      <c r="C408" s="21" t="s">
        <v>136</v>
      </c>
      <c r="D408" s="21" t="s">
        <v>95</v>
      </c>
      <c r="E408" s="21" t="s">
        <v>134</v>
      </c>
      <c r="F408" s="21" t="s">
        <v>97</v>
      </c>
      <c r="G408" s="22" t="n">
        <v>390000000</v>
      </c>
      <c r="H408" s="22" t="n">
        <v>100000000</v>
      </c>
      <c r="I408" s="22" t="n">
        <v>0</v>
      </c>
      <c r="J408" s="0" t="n">
        <v>2020</v>
      </c>
      <c r="K408" s="23" t="n">
        <v>43831</v>
      </c>
      <c r="L408" s="23" t="n">
        <v>43831</v>
      </c>
      <c r="M408" s="23" t="n">
        <v>43831</v>
      </c>
      <c r="N408" s="23" t="n">
        <v>44196</v>
      </c>
      <c r="O408" s="24" t="s">
        <v>98</v>
      </c>
      <c r="P408" s="24" t="s">
        <v>98</v>
      </c>
      <c r="Q408" s="22" t="s">
        <v>99</v>
      </c>
      <c r="R408" s="24" t="s">
        <v>98</v>
      </c>
      <c r="S408" s="24" t="s">
        <v>98</v>
      </c>
      <c r="T408" s="24" t="s">
        <v>106</v>
      </c>
      <c r="U408" s="24" t="s">
        <v>98</v>
      </c>
      <c r="V408" s="24" t="s">
        <v>98</v>
      </c>
      <c r="W408" s="24" t="s">
        <v>98</v>
      </c>
      <c r="X408" s="24" t="s">
        <v>98</v>
      </c>
      <c r="Y408" s="22" t="n">
        <v>500000</v>
      </c>
      <c r="Z408" s="23" t="n">
        <f aca="false">DATE(YEAR(M408)+1,MONTH(M408),DAY(M408))</f>
        <v>44197</v>
      </c>
      <c r="AA408" s="25" t="n">
        <f aca="false">IF(N408&lt;=Z408, VLOOKUP(DATEDIF(M408,N408,"m"),Parameters!$L$2:$M$6,2,1), 0)</f>
        <v>1</v>
      </c>
      <c r="AB408" s="0" t="n">
        <f aca="false">IF(D408="Trong nước", DATEDIF(DATE(YEAR(K408),MONTH(K408),1),DATE(YEAR(L408),MONTH(L408),1),"m"), DATEDIF(DATE(J408,1,1),DATE(YEAR(L408),MONTH(L408),1),"m"))</f>
        <v>0</v>
      </c>
      <c r="AC408" s="0" t="str">
        <f aca="false">VLOOKUP(AB408,Parameters!$A$2:$B$6,2,1)</f>
        <v>&lt;6</v>
      </c>
      <c r="AD408" s="26" t="n">
        <v>1</v>
      </c>
      <c r="AE408" s="27" t="n">
        <f aca="false">IF(G408&lt;=$AE$2,INDEX('Bieu phi VCX'!$D$8:$H$33,MATCH(C408,'Bieu phi VCX'!$A$8:$A$33,0),MATCH(AC408,'Bieu phi VCX'!$D$7:$H$7,)),INDEX('Bieu phi VCX'!$I$8:$M$33,MATCH(C408,'Bieu phi VCX'!$A$8:$A$33,0),MATCH(AC408,'Bieu phi VCX'!$I$7:$M$7,)))</f>
        <v>0.025</v>
      </c>
      <c r="AF408" s="27" t="n">
        <f aca="false">IF(O408="Y",$AF$2,0)</f>
        <v>0</v>
      </c>
      <c r="AG408" s="27" t="n">
        <f aca="false">IF(P408="Y", INDEX('Bieu phi VCX'!$P$8:$T$31,MATCH(C408,'Bieu phi VCX'!$A$8:$A$33,0),MATCH(AC408,'Bieu phi VCX'!$P$7:$T$7,0)), 0)</f>
        <v>0</v>
      </c>
      <c r="AH408" s="22" t="n">
        <f aca="false">VLOOKUP(Q408,Parameters!$F$2:$G$5,2,0)</f>
        <v>0</v>
      </c>
      <c r="AI408" s="27" t="n">
        <f aca="false">IF(R408="Y", INDEX('Bieu phi VCX'!$V$8:$Z$31,MATCH(C408,'Bieu phi VCX'!$A$8:$A$33,0),MATCH(AC408,'Bieu phi VCX'!$V$7:$Z$7,0)),0)</f>
        <v>0</v>
      </c>
      <c r="AJ408" s="27" t="n">
        <f aca="false">IF(S408="Y",INDEX('Bieu phi VCX'!$AG$8:$AI$31,MATCH(C408,'Bieu phi VCX'!$A$8:$A$33,0),MATCH(VLOOKUP(I408,Parameters!$I$2:$J$4,2),'Bieu phi VCX'!$AG$7:$AI$7,0))-AE408, 0)</f>
        <v>0</v>
      </c>
      <c r="AK408" s="0" t="n">
        <f aca="false">IF(T408="Y",$AK$2,1)</f>
        <v>1.5</v>
      </c>
      <c r="AL408" s="27" t="n">
        <f aca="false">IF(U408="Y", INDEX('Bieu phi VCX'!$AB$8:$AB$33,MATCH(C408,'Bieu phi VCX'!$A$8:$A$33,0),0),0)</f>
        <v>0</v>
      </c>
      <c r="AM408" s="27" t="n">
        <f aca="false">IF(V408="Y",IF(AB408&lt;120,IF(OR(C408='Bieu phi VCX'!$A$24,C408='Bieu phi VCX'!$A$25,C408='Bieu phi VCX'!$A$27),0.2%,IF(OR(AND(OR(E408="SEDAN",E408="HATCHBACK"),G408&gt;$AM$2),AND(OR(E408="SEDAN",E408="HATCHBACK"),F408="GERMANY")),INDEX('Bieu phi VCX'!$AC$8:$AC$33,MATCH(C408,'Bieu phi VCX'!$A$8:$A$33,0),0),INDEX('Bieu phi VCX'!$AD$8:$AD$33,MATCH(C408,'Bieu phi VCX'!$A$8:$A$33,0),0))),"NA"),0)</f>
        <v>0</v>
      </c>
      <c r="AN408" s="28" t="n">
        <f aca="false">IF(X408="Y",$AN$2,0)</f>
        <v>0</v>
      </c>
      <c r="AO408" s="29" t="n">
        <f aca="false">IF(W408="Y",IF(N408-M408&gt;$AO$2,1.5%*15/365,1.5%*(N408-M408)/365),0)</f>
        <v>0</v>
      </c>
      <c r="AP408" s="30" t="n">
        <f aca="false">IF(N408&lt;=Z408,VLOOKUP(DATEDIF(M408,N408,"m"),Parameters!$L$2:$M$6,2,1),(DATEDIF(M408,N408,"m")+1)/12)</f>
        <v>1</v>
      </c>
      <c r="AQ408" s="31" t="n">
        <f aca="false">(AK408*(SUM(AE408,AF408,AG408,AI408,AJ408,AL408,AM408,AN408)*H408+AH408)+AO408*H408)*AP408</f>
        <v>3750000</v>
      </c>
    </row>
    <row r="409" customFormat="false" ht="15" hidden="false" customHeight="false" outlineLevel="0" collapsed="false">
      <c r="A409" s="20"/>
      <c r="B409" s="20" t="s">
        <v>113</v>
      </c>
      <c r="C409" s="21" t="s">
        <v>136</v>
      </c>
      <c r="D409" s="21" t="s">
        <v>95</v>
      </c>
      <c r="E409" s="21" t="s">
        <v>134</v>
      </c>
      <c r="F409" s="21" t="s">
        <v>97</v>
      </c>
      <c r="G409" s="22" t="n">
        <v>390000000</v>
      </c>
      <c r="H409" s="22" t="n">
        <v>100000000</v>
      </c>
      <c r="I409" s="22" t="n">
        <v>0</v>
      </c>
      <c r="J409" s="0" t="n">
        <v>2020</v>
      </c>
      <c r="K409" s="23" t="n">
        <v>43831</v>
      </c>
      <c r="L409" s="23" t="n">
        <v>43831</v>
      </c>
      <c r="M409" s="23" t="n">
        <v>43831</v>
      </c>
      <c r="N409" s="23" t="n">
        <v>44196</v>
      </c>
      <c r="O409" s="24" t="s">
        <v>98</v>
      </c>
      <c r="P409" s="24" t="s">
        <v>98</v>
      </c>
      <c r="Q409" s="22" t="s">
        <v>99</v>
      </c>
      <c r="R409" s="24" t="s">
        <v>98</v>
      </c>
      <c r="S409" s="24" t="s">
        <v>98</v>
      </c>
      <c r="T409" s="24" t="s">
        <v>98</v>
      </c>
      <c r="U409" s="24" t="s">
        <v>106</v>
      </c>
      <c r="V409" s="24" t="s">
        <v>98</v>
      </c>
      <c r="W409" s="24" t="s">
        <v>98</v>
      </c>
      <c r="X409" s="24" t="s">
        <v>98</v>
      </c>
      <c r="Y409" s="22" t="n">
        <v>500000</v>
      </c>
      <c r="Z409" s="23" t="n">
        <f aca="false">DATE(YEAR(M409)+1,MONTH(M409),DAY(M409))</f>
        <v>44197</v>
      </c>
      <c r="AA409" s="25" t="n">
        <f aca="false">IF(N409&lt;=Z409, VLOOKUP(DATEDIF(M409,N409,"m"),Parameters!$L$2:$M$6,2,1), 0)</f>
        <v>1</v>
      </c>
      <c r="AB409" s="0" t="n">
        <f aca="false">IF(D409="Trong nước", DATEDIF(DATE(YEAR(K409),MONTH(K409),1),DATE(YEAR(L409),MONTH(L409),1),"m"), DATEDIF(DATE(J409,1,1),DATE(YEAR(L409),MONTH(L409),1),"m"))</f>
        <v>0</v>
      </c>
      <c r="AC409" s="0" t="str">
        <f aca="false">VLOOKUP(AB409,Parameters!$A$2:$B$6,2,1)</f>
        <v>&lt;6</v>
      </c>
      <c r="AD409" s="26" t="n">
        <v>1</v>
      </c>
      <c r="AE409" s="27" t="n">
        <f aca="false">IF(G409&lt;=$AE$2,INDEX('Bieu phi VCX'!$D$8:$H$33,MATCH(C409,'Bieu phi VCX'!$A$8:$A$33,0),MATCH(AC409,'Bieu phi VCX'!$D$7:$H$7,)),INDEX('Bieu phi VCX'!$I$8:$M$33,MATCH(C409,'Bieu phi VCX'!$A$8:$A$33,0),MATCH(AC409,'Bieu phi VCX'!$I$7:$M$7,)))</f>
        <v>0.025</v>
      </c>
      <c r="AF409" s="27" t="n">
        <f aca="false">IF(O409="Y",$AF$2,0)</f>
        <v>0</v>
      </c>
      <c r="AG409" s="27" t="n">
        <f aca="false">IF(P409="Y", INDEX('Bieu phi VCX'!$P$8:$T$31,MATCH(C409,'Bieu phi VCX'!$A$8:$A$33,0),MATCH(AC409,'Bieu phi VCX'!$P$7:$T$7,0)), 0)</f>
        <v>0</v>
      </c>
      <c r="AH409" s="22" t="n">
        <f aca="false">VLOOKUP(Q409,Parameters!$F$2:$G$5,2,0)</f>
        <v>0</v>
      </c>
      <c r="AI409" s="27" t="n">
        <f aca="false">IF(R409="Y", INDEX('Bieu phi VCX'!$V$8:$Z$31,MATCH(C409,'Bieu phi VCX'!$A$8:$A$33,0),MATCH(AC409,'Bieu phi VCX'!$V$7:$Z$7,0)),0)</f>
        <v>0</v>
      </c>
      <c r="AJ409" s="27" t="n">
        <f aca="false">IF(S409="Y",INDEX('Bieu phi VCX'!$AG$8:$AI$31,MATCH(C409,'Bieu phi VCX'!$A$8:$A$33,0),MATCH(VLOOKUP(I409,Parameters!$I$2:$J$4,2),'Bieu phi VCX'!$AG$7:$AI$7,0))-AE409, 0)</f>
        <v>0</v>
      </c>
      <c r="AK409" s="0" t="n">
        <f aca="false">IF(T409="Y",$AK$2,1)</f>
        <v>1</v>
      </c>
      <c r="AL409" s="27" t="n">
        <f aca="false">IF(U409="Y", INDEX('Bieu phi VCX'!$AB$8:$AB$33,MATCH(C409,'Bieu phi VCX'!$A$8:$A$33,0),0),0)</f>
        <v>0.0025</v>
      </c>
      <c r="AM409" s="27" t="n">
        <f aca="false">IF(V409="Y",IF(AB409&lt;120,IF(OR(C409='Bieu phi VCX'!$A$24,C409='Bieu phi VCX'!$A$25,C409='Bieu phi VCX'!$A$27),0.2%,IF(OR(AND(OR(E409="SEDAN",E409="HATCHBACK"),G409&gt;$AM$2),AND(OR(E409="SEDAN",E409="HATCHBACK"),F409="GERMANY")),INDEX('Bieu phi VCX'!$AC$8:$AC$33,MATCH(C409,'Bieu phi VCX'!$A$8:$A$33,0),0),INDEX('Bieu phi VCX'!$AD$8:$AD$33,MATCH(C409,'Bieu phi VCX'!$A$8:$A$33,0),0))),"NA"),0)</f>
        <v>0</v>
      </c>
      <c r="AN409" s="28" t="n">
        <f aca="false">IF(X409="Y",$AN$2,0)</f>
        <v>0</v>
      </c>
      <c r="AO409" s="29" t="n">
        <f aca="false">IF(W409="Y",IF(N409-M409&gt;$AO$2,1.5%*15/365,1.5%*(N409-M409)/365),0)</f>
        <v>0</v>
      </c>
      <c r="AP409" s="30" t="n">
        <f aca="false">IF(N409&lt;=Z409,VLOOKUP(DATEDIF(M409,N409,"m"),Parameters!$L$2:$M$6,2,1),(DATEDIF(M409,N409,"m")+1)/12)</f>
        <v>1</v>
      </c>
      <c r="AQ409" s="31" t="n">
        <f aca="false">(AK409*(SUM(AE409,AF409,AG409,AI409,AJ409,AL409,AM409,AN409)*H409+AH409)+AO409*H409)*AP409</f>
        <v>2750000</v>
      </c>
    </row>
    <row r="410" customFormat="false" ht="15" hidden="false" customHeight="false" outlineLevel="0" collapsed="false">
      <c r="A410" s="20"/>
      <c r="B410" s="20" t="s">
        <v>114</v>
      </c>
      <c r="C410" s="21" t="s">
        <v>136</v>
      </c>
      <c r="D410" s="21" t="s">
        <v>95</v>
      </c>
      <c r="E410" s="21" t="s">
        <v>134</v>
      </c>
      <c r="F410" s="21" t="s">
        <v>97</v>
      </c>
      <c r="G410" s="22" t="n">
        <v>390000000</v>
      </c>
      <c r="H410" s="22" t="n">
        <v>100000000</v>
      </c>
      <c r="I410" s="22" t="n">
        <v>0</v>
      </c>
      <c r="J410" s="0" t="n">
        <v>2020</v>
      </c>
      <c r="K410" s="23" t="n">
        <v>43831</v>
      </c>
      <c r="L410" s="23" t="n">
        <v>43831</v>
      </c>
      <c r="M410" s="23" t="n">
        <v>43831</v>
      </c>
      <c r="N410" s="23" t="n">
        <v>44196</v>
      </c>
      <c r="O410" s="24" t="s">
        <v>98</v>
      </c>
      <c r="P410" s="24" t="s">
        <v>98</v>
      </c>
      <c r="Q410" s="22" t="s">
        <v>99</v>
      </c>
      <c r="R410" s="24" t="s">
        <v>98</v>
      </c>
      <c r="S410" s="24" t="s">
        <v>98</v>
      </c>
      <c r="T410" s="24" t="s">
        <v>98</v>
      </c>
      <c r="U410" s="24" t="s">
        <v>98</v>
      </c>
      <c r="V410" s="24" t="s">
        <v>106</v>
      </c>
      <c r="W410" s="24" t="s">
        <v>98</v>
      </c>
      <c r="X410" s="24" t="s">
        <v>98</v>
      </c>
      <c r="Y410" s="22" t="n">
        <v>500000</v>
      </c>
      <c r="Z410" s="23" t="n">
        <f aca="false">DATE(YEAR(M410)+1,MONTH(M410),DAY(M410))</f>
        <v>44197</v>
      </c>
      <c r="AA410" s="25" t="n">
        <f aca="false">IF(N410&lt;=Z410, VLOOKUP(DATEDIF(M410,N410,"m"),Parameters!$L$2:$M$6,2,1), 0)</f>
        <v>1</v>
      </c>
      <c r="AB410" s="0" t="n">
        <f aca="false">IF(D410="Trong nước", DATEDIF(DATE(YEAR(K410),MONTH(K410),1),DATE(YEAR(L410),MONTH(L410),1),"m"), DATEDIF(DATE(J410,1,1),DATE(YEAR(L410),MONTH(L410),1),"m"))</f>
        <v>0</v>
      </c>
      <c r="AC410" s="0" t="str">
        <f aca="false">VLOOKUP(AB410,Parameters!$A$2:$B$6,2,1)</f>
        <v>&lt;6</v>
      </c>
      <c r="AD410" s="26" t="n">
        <v>1</v>
      </c>
      <c r="AE410" s="27" t="n">
        <f aca="false">IF(G410&lt;=$AE$2,INDEX('Bieu phi VCX'!$D$8:$H$33,MATCH(C410,'Bieu phi VCX'!$A$8:$A$33,0),MATCH(AC410,'Bieu phi VCX'!$D$7:$H$7,)),INDEX('Bieu phi VCX'!$I$8:$M$33,MATCH(C410,'Bieu phi VCX'!$A$8:$A$33,0),MATCH(AC410,'Bieu phi VCX'!$I$7:$M$7,)))</f>
        <v>0.025</v>
      </c>
      <c r="AF410" s="27" t="n">
        <f aca="false">IF(O410="Y",$AF$2,0)</f>
        <v>0</v>
      </c>
      <c r="AG410" s="27" t="n">
        <f aca="false">IF(P410="Y", INDEX('Bieu phi VCX'!$P$8:$T$31,MATCH(C410,'Bieu phi VCX'!$A$8:$A$33,0),MATCH(AC410,'Bieu phi VCX'!$P$7:$T$7,0)), 0)</f>
        <v>0</v>
      </c>
      <c r="AH410" s="22" t="n">
        <f aca="false">VLOOKUP(Q410,Parameters!$F$2:$G$5,2,0)</f>
        <v>0</v>
      </c>
      <c r="AI410" s="27" t="n">
        <f aca="false">IF(R410="Y", INDEX('Bieu phi VCX'!$V$8:$Z$31,MATCH(C410,'Bieu phi VCX'!$A$8:$A$33,0),MATCH(AC410,'Bieu phi VCX'!$V$7:$Z$7,0)),0)</f>
        <v>0</v>
      </c>
      <c r="AJ410" s="27" t="n">
        <f aca="false">IF(S410="Y",INDEX('Bieu phi VCX'!$AG$8:$AI$31,MATCH(C410,'Bieu phi VCX'!$A$8:$A$33,0),MATCH(VLOOKUP(I410,Parameters!$I$2:$J$4,2),'Bieu phi VCX'!$AG$7:$AI$7,0))-AE410, 0)</f>
        <v>0</v>
      </c>
      <c r="AK410" s="0" t="n">
        <f aca="false">IF(T410="Y",$AK$2,1)</f>
        <v>1</v>
      </c>
      <c r="AL410" s="27" t="n">
        <f aca="false">IF(U410="Y", INDEX('Bieu phi VCX'!$AB$8:$AB$33,MATCH(C410,'Bieu phi VCX'!$A$8:$A$33,0),0),0)</f>
        <v>0</v>
      </c>
      <c r="AM410" s="27" t="n">
        <f aca="false">IF(V410="Y",IF(AB410&lt;120,IF(OR(C410='Bieu phi VCX'!$A$24,C410='Bieu phi VCX'!$A$25,C410='Bieu phi VCX'!$A$27),0.2%,IF(OR(AND(OR(E410="SEDAN",E410="HATCHBACK"),G410&gt;$AM$2),AND(OR(E410="SEDAN",E410="HATCHBACK"),F410="GERMANY")),INDEX('Bieu phi VCX'!$AC$8:$AC$33,MATCH(C410,'Bieu phi VCX'!$A$8:$A$33,0),0),INDEX('Bieu phi VCX'!$AD$8:$AD$33,MATCH(C410,'Bieu phi VCX'!$A$8:$A$33,0),0))),"NA"),0)</f>
        <v>0.0005</v>
      </c>
      <c r="AN410" s="28" t="n">
        <f aca="false">IF(X410="Y",$AN$2,0)</f>
        <v>0</v>
      </c>
      <c r="AO410" s="29" t="n">
        <f aca="false">IF(W410="Y",IF(N410-M410&gt;$AO$2,1.5%*15/365,1.5%*(N410-M410)/365),0)</f>
        <v>0</v>
      </c>
      <c r="AP410" s="30" t="n">
        <f aca="false">IF(N410&lt;=Z410,VLOOKUP(DATEDIF(M410,N410,"m"),Parameters!$L$2:$M$6,2,1),(DATEDIF(M410,N410,"m")+1)/12)</f>
        <v>1</v>
      </c>
      <c r="AQ410" s="31" t="n">
        <f aca="false">(AK410*(SUM(AE410,AF410,AG410,AI410,AJ410,AL410,AM410,AN410)*H410+AH410)+AO410*H410)*AP410</f>
        <v>2550000</v>
      </c>
    </row>
    <row r="411" customFormat="false" ht="15" hidden="false" customHeight="false" outlineLevel="0" collapsed="false">
      <c r="A411" s="20"/>
      <c r="B411" s="20" t="s">
        <v>115</v>
      </c>
      <c r="C411" s="21" t="s">
        <v>136</v>
      </c>
      <c r="D411" s="21" t="s">
        <v>95</v>
      </c>
      <c r="E411" s="21" t="s">
        <v>134</v>
      </c>
      <c r="F411" s="21" t="s">
        <v>97</v>
      </c>
      <c r="G411" s="22" t="n">
        <v>390000000</v>
      </c>
      <c r="H411" s="22" t="n">
        <v>100000000</v>
      </c>
      <c r="I411" s="22" t="n">
        <v>0</v>
      </c>
      <c r="J411" s="0" t="n">
        <v>2020</v>
      </c>
      <c r="K411" s="23" t="n">
        <v>43831</v>
      </c>
      <c r="L411" s="23" t="n">
        <v>43831</v>
      </c>
      <c r="M411" s="23" t="n">
        <v>43831</v>
      </c>
      <c r="N411" s="23" t="n">
        <v>44196</v>
      </c>
      <c r="O411" s="24" t="s">
        <v>98</v>
      </c>
      <c r="P411" s="24" t="s">
        <v>98</v>
      </c>
      <c r="Q411" s="22" t="s">
        <v>99</v>
      </c>
      <c r="R411" s="24" t="s">
        <v>98</v>
      </c>
      <c r="S411" s="24" t="s">
        <v>98</v>
      </c>
      <c r="T411" s="24" t="s">
        <v>98</v>
      </c>
      <c r="U411" s="24" t="s">
        <v>98</v>
      </c>
      <c r="V411" s="24" t="s">
        <v>98</v>
      </c>
      <c r="W411" s="24" t="s">
        <v>106</v>
      </c>
      <c r="X411" s="24" t="s">
        <v>98</v>
      </c>
      <c r="Y411" s="22" t="n">
        <v>500000</v>
      </c>
      <c r="Z411" s="23" t="n">
        <f aca="false">DATE(YEAR(M411)+1,MONTH(M411),DAY(M411))</f>
        <v>44197</v>
      </c>
      <c r="AA411" s="25" t="n">
        <f aca="false">IF(N411&lt;=Z411, VLOOKUP(DATEDIF(M411,N411,"m"),Parameters!$L$2:$M$6,2,1), 0)</f>
        <v>1</v>
      </c>
      <c r="AB411" s="0" t="n">
        <f aca="false">IF(D411="Trong nước", DATEDIF(DATE(YEAR(K411),MONTH(K411),1),DATE(YEAR(L411),MONTH(L411),1),"m"), DATEDIF(DATE(J411,1,1),DATE(YEAR(L411),MONTH(L411),1),"m"))</f>
        <v>0</v>
      </c>
      <c r="AC411" s="0" t="str">
        <f aca="false">VLOOKUP(AB411,Parameters!$A$2:$B$6,2,1)</f>
        <v>&lt;6</v>
      </c>
      <c r="AD411" s="26" t="n">
        <v>1</v>
      </c>
      <c r="AE411" s="27" t="n">
        <f aca="false">IF(G411&lt;=$AE$2,INDEX('Bieu phi VCX'!$D$8:$H$33,MATCH(C411,'Bieu phi VCX'!$A$8:$A$33,0),MATCH(AC411,'Bieu phi VCX'!$D$7:$H$7,)),INDEX('Bieu phi VCX'!$I$8:$M$33,MATCH(C411,'Bieu phi VCX'!$A$8:$A$33,0),MATCH(AC411,'Bieu phi VCX'!$I$7:$M$7,)))</f>
        <v>0.025</v>
      </c>
      <c r="AF411" s="27" t="n">
        <f aca="false">IF(O411="Y",$AF$2,0)</f>
        <v>0</v>
      </c>
      <c r="AG411" s="27" t="n">
        <f aca="false">IF(P411="Y", INDEX('Bieu phi VCX'!$P$8:$T$31,MATCH(C411,'Bieu phi VCX'!$A$8:$A$33,0),MATCH(AC411,'Bieu phi VCX'!$P$7:$T$7,0)), 0)</f>
        <v>0</v>
      </c>
      <c r="AH411" s="22" t="n">
        <f aca="false">VLOOKUP(Q411,Parameters!$F$2:$G$5,2,0)</f>
        <v>0</v>
      </c>
      <c r="AI411" s="27" t="n">
        <f aca="false">IF(R411="Y", INDEX('Bieu phi VCX'!$V$8:$Z$31,MATCH(C411,'Bieu phi VCX'!$A$8:$A$33,0),MATCH(AC411,'Bieu phi VCX'!$V$7:$Z$7,0)),0)</f>
        <v>0</v>
      </c>
      <c r="AJ411" s="27" t="n">
        <f aca="false">IF(S411="Y",INDEX('Bieu phi VCX'!$AG$8:$AI$31,MATCH(C411,'Bieu phi VCX'!$A$8:$A$33,0),MATCH(VLOOKUP(I411,Parameters!$I$2:$J$4,2),'Bieu phi VCX'!$AG$7:$AI$7,0))-AE411, 0)</f>
        <v>0</v>
      </c>
      <c r="AK411" s="0" t="n">
        <f aca="false">IF(T411="Y",$AK$2,1)</f>
        <v>1</v>
      </c>
      <c r="AL411" s="27" t="n">
        <f aca="false">IF(U411="Y", INDEX('Bieu phi VCX'!$AB$8:$AB$33,MATCH(C411,'Bieu phi VCX'!$A$8:$A$33,0),0),0)</f>
        <v>0</v>
      </c>
      <c r="AM411" s="27" t="n">
        <f aca="false">IF(V411="Y",IF(AB411&lt;120,IF(OR(C411='Bieu phi VCX'!$A$24,C411='Bieu phi VCX'!$A$25,C411='Bieu phi VCX'!$A$27),0.2%,IF(OR(AND(OR(E411="SEDAN",E411="HATCHBACK"),G411&gt;$AM$2),AND(OR(E411="SEDAN",E411="HATCHBACK"),F411="GERMANY")),INDEX('Bieu phi VCX'!$AC$8:$AC$33,MATCH(C411,'Bieu phi VCX'!$A$8:$A$33,0),0),INDEX('Bieu phi VCX'!$AD$8:$AD$33,MATCH(C411,'Bieu phi VCX'!$A$8:$A$33,0),0))),"NA"),0)</f>
        <v>0</v>
      </c>
      <c r="AN411" s="28" t="n">
        <f aca="false">IF(X411="Y",$AN$2,0)</f>
        <v>0</v>
      </c>
      <c r="AO411" s="29" t="n">
        <f aca="false">IF(W411="Y",IF(N411-M411&gt;$AO$2,1.5%*15/365,1.5%*(N411-M411)/365),0)</f>
        <v>0.000616438356164384</v>
      </c>
      <c r="AP411" s="30" t="n">
        <f aca="false">IF(N411&lt;=Z411,VLOOKUP(DATEDIF(M411,N411,"m"),Parameters!$L$2:$M$6,2,1),(DATEDIF(M411,N411,"m")+1)/12)</f>
        <v>1</v>
      </c>
      <c r="AQ411" s="31" t="n">
        <f aca="false">(AK411*(SUM(AE411,AF411,AG411,AI411,AJ411,AL411,AM411,AN411)*H411+AH411)+AO411*H411)*AP411</f>
        <v>2561643.83561644</v>
      </c>
    </row>
    <row r="412" customFormat="false" ht="15" hidden="false" customHeight="false" outlineLevel="0" collapsed="false">
      <c r="A412" s="20"/>
      <c r="B412" s="20" t="s">
        <v>116</v>
      </c>
      <c r="C412" s="21" t="s">
        <v>136</v>
      </c>
      <c r="D412" s="21" t="s">
        <v>95</v>
      </c>
      <c r="E412" s="21" t="s">
        <v>134</v>
      </c>
      <c r="F412" s="21" t="s">
        <v>97</v>
      </c>
      <c r="G412" s="22" t="n">
        <v>390000000</v>
      </c>
      <c r="H412" s="22" t="n">
        <v>100000000</v>
      </c>
      <c r="I412" s="22" t="n">
        <v>0</v>
      </c>
      <c r="J412" s="0" t="n">
        <v>2020</v>
      </c>
      <c r="K412" s="23" t="n">
        <v>43831</v>
      </c>
      <c r="L412" s="23" t="n">
        <v>43831</v>
      </c>
      <c r="M412" s="23" t="n">
        <v>43831</v>
      </c>
      <c r="N412" s="23" t="n">
        <v>44196</v>
      </c>
      <c r="O412" s="24" t="s">
        <v>98</v>
      </c>
      <c r="P412" s="24" t="s">
        <v>98</v>
      </c>
      <c r="Q412" s="22" t="s">
        <v>99</v>
      </c>
      <c r="R412" s="24" t="s">
        <v>98</v>
      </c>
      <c r="S412" s="24" t="s">
        <v>98</v>
      </c>
      <c r="T412" s="24" t="s">
        <v>98</v>
      </c>
      <c r="U412" s="24" t="s">
        <v>98</v>
      </c>
      <c r="V412" s="24" t="s">
        <v>98</v>
      </c>
      <c r="W412" s="24" t="s">
        <v>98</v>
      </c>
      <c r="X412" s="24" t="s">
        <v>106</v>
      </c>
      <c r="Y412" s="22" t="n">
        <v>500000</v>
      </c>
      <c r="Z412" s="23" t="n">
        <f aca="false">DATE(YEAR(M412)+1,MONTH(M412),DAY(M412))</f>
        <v>44197</v>
      </c>
      <c r="AA412" s="25" t="n">
        <f aca="false">IF(N412&lt;=Z412, VLOOKUP(DATEDIF(M412,N412,"m"),Parameters!$L$2:$M$6,2,1), 0)</f>
        <v>1</v>
      </c>
      <c r="AB412" s="0" t="n">
        <f aca="false">IF(D412="Trong nước", DATEDIF(DATE(YEAR(K412),MONTH(K412),1),DATE(YEAR(L412),MONTH(L412),1),"m"), DATEDIF(DATE(J412,1,1),DATE(YEAR(L412),MONTH(L412),1),"m"))</f>
        <v>0</v>
      </c>
      <c r="AC412" s="0" t="str">
        <f aca="false">VLOOKUP(AB412,Parameters!$A$2:$B$6,2,1)</f>
        <v>&lt;6</v>
      </c>
      <c r="AD412" s="26" t="n">
        <v>1</v>
      </c>
      <c r="AE412" s="27" t="n">
        <f aca="false">IF(G412&lt;=$AE$2,INDEX('Bieu phi VCX'!$D$8:$H$33,MATCH(C412,'Bieu phi VCX'!$A$8:$A$33,0),MATCH(AC412,'Bieu phi VCX'!$D$7:$H$7,)),INDEX('Bieu phi VCX'!$I$8:$M$33,MATCH(C412,'Bieu phi VCX'!$A$8:$A$33,0),MATCH(AC412,'Bieu phi VCX'!$I$7:$M$7,)))</f>
        <v>0.025</v>
      </c>
      <c r="AF412" s="27" t="n">
        <f aca="false">IF(O412="Y",$AF$2,0)</f>
        <v>0</v>
      </c>
      <c r="AG412" s="27" t="n">
        <f aca="false">IF(P412="Y", INDEX('Bieu phi VCX'!$P$8:$T$31,MATCH(C412,'Bieu phi VCX'!$A$8:$A$33,0),MATCH(AC412,'Bieu phi VCX'!$P$7:$T$7,0)), 0)</f>
        <v>0</v>
      </c>
      <c r="AH412" s="22" t="n">
        <f aca="false">VLOOKUP(Q412,Parameters!$F$2:$G$5,2,0)</f>
        <v>0</v>
      </c>
      <c r="AI412" s="27" t="n">
        <f aca="false">IF(R412="Y", INDEX('Bieu phi VCX'!$V$8:$Z$31,MATCH(C412,'Bieu phi VCX'!$A$8:$A$33,0),MATCH(AC412,'Bieu phi VCX'!$V$7:$Z$7,0)),0)</f>
        <v>0</v>
      </c>
      <c r="AJ412" s="27" t="n">
        <f aca="false">IF(S412="Y",INDEX('Bieu phi VCX'!$AG$8:$AI$31,MATCH(C412,'Bieu phi VCX'!$A$8:$A$33,0),MATCH(VLOOKUP(I412,Parameters!$I$2:$J$4,2),'Bieu phi VCX'!$AG$7:$AI$7,0))-AE412, 0)</f>
        <v>0</v>
      </c>
      <c r="AK412" s="0" t="n">
        <f aca="false">IF(T412="Y",$AK$2,1)</f>
        <v>1</v>
      </c>
      <c r="AL412" s="27" t="n">
        <f aca="false">IF(U412="Y", INDEX('Bieu phi VCX'!$AB$8:$AB$33,MATCH(C412,'Bieu phi VCX'!$A$8:$A$33,0),0),0)</f>
        <v>0</v>
      </c>
      <c r="AM412" s="27" t="n">
        <f aca="false">IF(V412="Y",IF(AB412&lt;120,IF(OR(C412='Bieu phi VCX'!$A$24,C412='Bieu phi VCX'!$A$25,C412='Bieu phi VCX'!$A$27),0.2%,IF(OR(AND(OR(E412="SEDAN",E412="HATCHBACK"),G412&gt;$AM$2),AND(OR(E412="SEDAN",E412="HATCHBACK"),F412="GERMANY")),INDEX('Bieu phi VCX'!$AC$8:$AC$33,MATCH(C412,'Bieu phi VCX'!$A$8:$A$33,0),0),INDEX('Bieu phi VCX'!$AD$8:$AD$33,MATCH(C412,'Bieu phi VCX'!$A$8:$A$33,0),0))),"NA"),0)</f>
        <v>0</v>
      </c>
      <c r="AN412" s="28" t="n">
        <f aca="false">IF(X412="Y",$AN$2,0)</f>
        <v>0.003</v>
      </c>
      <c r="AO412" s="29" t="n">
        <f aca="false">IF(W412="Y",IF(N412-M412&gt;$AO$2,1.5%*15/365,1.5%*(N412-M412)/365),0)</f>
        <v>0</v>
      </c>
      <c r="AP412" s="30" t="n">
        <f aca="false">IF(N412&lt;=Z412,VLOOKUP(DATEDIF(M412,N412,"m"),Parameters!$L$2:$M$6,2,1),(DATEDIF(M412,N412,"m")+1)/12)</f>
        <v>1</v>
      </c>
      <c r="AQ412" s="31" t="n">
        <f aca="false">(AK412*(SUM(AE412,AF412,AG412,AI412,AJ412,AL412,AM412,AN412)*H412+AH412)+AO412*H412)*AP412</f>
        <v>2800000</v>
      </c>
    </row>
    <row r="413" customFormat="false" ht="15" hidden="false" customHeight="false" outlineLevel="0" collapsed="false">
      <c r="A413" s="20" t="s">
        <v>117</v>
      </c>
      <c r="B413" s="20" t="s">
        <v>105</v>
      </c>
      <c r="C413" s="21" t="s">
        <v>136</v>
      </c>
      <c r="D413" s="21" t="s">
        <v>95</v>
      </c>
      <c r="E413" s="21" t="s">
        <v>134</v>
      </c>
      <c r="F413" s="21" t="s">
        <v>97</v>
      </c>
      <c r="G413" s="22" t="n">
        <v>400000000</v>
      </c>
      <c r="H413" s="22" t="n">
        <v>400000000</v>
      </c>
      <c r="I413" s="22" t="n">
        <v>0</v>
      </c>
      <c r="J413" s="0" t="n">
        <v>2020</v>
      </c>
      <c r="K413" s="23" t="n">
        <v>43831</v>
      </c>
      <c r="L413" s="23" t="n">
        <v>43831</v>
      </c>
      <c r="M413" s="23" t="n">
        <v>43831</v>
      </c>
      <c r="N413" s="23" t="n">
        <v>44196</v>
      </c>
      <c r="O413" s="24" t="s">
        <v>106</v>
      </c>
      <c r="P413" s="24" t="s">
        <v>106</v>
      </c>
      <c r="Q413" s="22" t="n">
        <v>9000000</v>
      </c>
      <c r="R413" s="24" t="s">
        <v>106</v>
      </c>
      <c r="S413" s="24" t="s">
        <v>106</v>
      </c>
      <c r="T413" s="24" t="s">
        <v>106</v>
      </c>
      <c r="U413" s="24" t="s">
        <v>106</v>
      </c>
      <c r="V413" s="24" t="s">
        <v>106</v>
      </c>
      <c r="W413" s="24" t="s">
        <v>106</v>
      </c>
      <c r="X413" s="24" t="s">
        <v>106</v>
      </c>
      <c r="Y413" s="22" t="n">
        <v>500000</v>
      </c>
      <c r="Z413" s="23" t="n">
        <f aca="false">DATE(YEAR(M413)+1,MONTH(M413),DAY(M413))</f>
        <v>44197</v>
      </c>
      <c r="AA413" s="25" t="n">
        <f aca="false">IF(N413&lt;=Z413, VLOOKUP(DATEDIF(M413,N413,"m"),Parameters!$L$2:$M$6,2,1), 0)</f>
        <v>1</v>
      </c>
      <c r="AB413" s="0" t="n">
        <f aca="false">IF(D413="Trong nước", DATEDIF(DATE(YEAR(K413),MONTH(K413),1),DATE(YEAR(L413),MONTH(L413),1),"m"), DATEDIF(DATE(J413,1,1),DATE(YEAR(L413),MONTH(L413),1),"m"))</f>
        <v>0</v>
      </c>
      <c r="AC413" s="0" t="str">
        <f aca="false">VLOOKUP(AB413,Parameters!$A$2:$B$6,2,1)</f>
        <v>&lt;6</v>
      </c>
      <c r="AD413" s="26" t="n">
        <v>1</v>
      </c>
      <c r="AE413" s="27" t="n">
        <f aca="false">IF(G413&lt;=$AE$2,INDEX('Bieu phi VCX'!$D$8:$H$33,MATCH(C413,'Bieu phi VCX'!$A$8:$A$33,0),MATCH(AC413,'Bieu phi VCX'!$D$7:$H$7,)),INDEX('Bieu phi VCX'!$I$8:$M$33,MATCH(C413,'Bieu phi VCX'!$A$8:$A$33,0),MATCH(AC413,'Bieu phi VCX'!$I$7:$M$7,)))</f>
        <v>0.025</v>
      </c>
      <c r="AF413" s="27" t="n">
        <f aca="false">IF(O413="Y",$AF$2,0)</f>
        <v>0.0005</v>
      </c>
      <c r="AG413" s="27" t="n">
        <f aca="false">IF(P413="Y", INDEX('Bieu phi VCX'!$P$8:$T$31,MATCH(C413,'Bieu phi VCX'!$A$8:$A$33,0),MATCH(AC413,'Bieu phi VCX'!$P$7:$T$7,0)), 0)</f>
        <v>0</v>
      </c>
      <c r="AH413" s="22" t="n">
        <f aca="false">VLOOKUP(Q413,Parameters!$F$2:$G$5,2,0)</f>
        <v>1400000</v>
      </c>
      <c r="AI413" s="27" t="n">
        <f aca="false">IF(R413="Y", INDEX('Bieu phi VCX'!$V$8:$Z$31,MATCH(C413,'Bieu phi VCX'!$A$8:$A$33,0),MATCH(AC413,'Bieu phi VCX'!$V$7:$Z$7,0)),0)</f>
        <v>0.001</v>
      </c>
      <c r="AJ413" s="27" t="n">
        <f aca="false">IF(S413="Y",INDEX('Bieu phi VCX'!$AG$8:$AI$31,MATCH(C413,'Bieu phi VCX'!$A$8:$A$33,0),MATCH(VLOOKUP(I413,Parameters!$I$2:$J$4,2),'Bieu phi VCX'!$AG$7:$AI$7,0))-AE413, 0)</f>
        <v>0.025</v>
      </c>
      <c r="AK413" s="0" t="n">
        <f aca="false">IF(T413="Y",$AK$2,1)</f>
        <v>1.5</v>
      </c>
      <c r="AL413" s="27" t="n">
        <f aca="false">IF(U413="Y", INDEX('Bieu phi VCX'!$AB$8:$AB$33,MATCH(C413,'Bieu phi VCX'!$A$8:$A$33,0),0),0)</f>
        <v>0.0025</v>
      </c>
      <c r="AM413" s="27" t="n">
        <f aca="false">IF(V413="Y",IF(AB413&lt;120,IF(OR(C413='Bieu phi VCX'!$A$24,C413='Bieu phi VCX'!$A$25,C413='Bieu phi VCX'!$A$27),0.2%,IF(OR(AND(OR(E413="SEDAN",E413="HATCHBACK"),G413&gt;$AM$2),AND(OR(E413="SEDAN",E413="HATCHBACK"),F413="GERMANY")),INDEX('Bieu phi VCX'!$AC$8:$AC$33,MATCH(C413,'Bieu phi VCX'!$A$8:$A$33,0),0),INDEX('Bieu phi VCX'!$AD$8:$AD$33,MATCH(C413,'Bieu phi VCX'!$A$8:$A$33,0),0))),"NA"),0)</f>
        <v>0.0005</v>
      </c>
      <c r="AN413" s="28" t="n">
        <f aca="false">IF(X413="Y",$AN$2,0)</f>
        <v>0.003</v>
      </c>
      <c r="AO413" s="29" t="n">
        <f aca="false">IF(W413="Y",IF(N413-M413&gt;$AO$2,1.5%*15/365,1.5%*(N413-M413)/365),0)</f>
        <v>0.000616438356164384</v>
      </c>
      <c r="AP413" s="30" t="n">
        <f aca="false">IF(N413&lt;=Z413,VLOOKUP(DATEDIF(M413,N413,"m"),Parameters!$L$2:$M$6,2,1),(DATEDIF(M413,N413,"m")+1)/12)</f>
        <v>1</v>
      </c>
      <c r="AQ413" s="31" t="n">
        <f aca="false">(AK413*(SUM(AE413,AF413,AG413,AI413,AJ413,AL413,AM413,AN413)*H413+AH413)+AO413*H413)*AP413</f>
        <v>36846575.3424658</v>
      </c>
    </row>
    <row r="414" customFormat="false" ht="15" hidden="false" customHeight="false" outlineLevel="0" collapsed="false">
      <c r="A414" s="20"/>
      <c r="B414" s="20" t="s">
        <v>107</v>
      </c>
      <c r="C414" s="21" t="s">
        <v>136</v>
      </c>
      <c r="D414" s="21" t="s">
        <v>95</v>
      </c>
      <c r="E414" s="21" t="s">
        <v>134</v>
      </c>
      <c r="F414" s="21" t="s">
        <v>97</v>
      </c>
      <c r="G414" s="22" t="n">
        <v>400000000</v>
      </c>
      <c r="H414" s="22" t="n">
        <v>400000000</v>
      </c>
      <c r="I414" s="22" t="n">
        <v>0</v>
      </c>
      <c r="J414" s="0" t="n">
        <v>2020</v>
      </c>
      <c r="K414" s="23" t="n">
        <v>43831</v>
      </c>
      <c r="L414" s="23" t="n">
        <v>43831</v>
      </c>
      <c r="M414" s="23" t="n">
        <v>43831</v>
      </c>
      <c r="N414" s="23" t="n">
        <v>44196</v>
      </c>
      <c r="O414" s="24" t="s">
        <v>106</v>
      </c>
      <c r="P414" s="24" t="s">
        <v>98</v>
      </c>
      <c r="Q414" s="22" t="s">
        <v>99</v>
      </c>
      <c r="R414" s="24" t="s">
        <v>98</v>
      </c>
      <c r="S414" s="24" t="s">
        <v>98</v>
      </c>
      <c r="T414" s="24" t="s">
        <v>98</v>
      </c>
      <c r="U414" s="24" t="s">
        <v>98</v>
      </c>
      <c r="V414" s="24" t="s">
        <v>98</v>
      </c>
      <c r="W414" s="24" t="s">
        <v>98</v>
      </c>
      <c r="X414" s="24" t="s">
        <v>98</v>
      </c>
      <c r="Y414" s="22" t="n">
        <v>500000</v>
      </c>
      <c r="Z414" s="23" t="n">
        <f aca="false">DATE(YEAR(M414)+1,MONTH(M414),DAY(M414))</f>
        <v>44197</v>
      </c>
      <c r="AA414" s="25" t="n">
        <f aca="false">IF(N414&lt;=Z414, VLOOKUP(DATEDIF(M414,N414,"m"),Parameters!$L$2:$M$6,2,1), 0)</f>
        <v>1</v>
      </c>
      <c r="AB414" s="0" t="n">
        <f aca="false">IF(D414="Trong nước", DATEDIF(DATE(YEAR(K414),MONTH(K414),1),DATE(YEAR(L414),MONTH(L414),1),"m"), DATEDIF(DATE(J414,1,1),DATE(YEAR(L414),MONTH(L414),1),"m"))</f>
        <v>0</v>
      </c>
      <c r="AC414" s="0" t="str">
        <f aca="false">VLOOKUP(AB414,Parameters!$A$2:$B$6,2,1)</f>
        <v>&lt;6</v>
      </c>
      <c r="AD414" s="26" t="n">
        <v>1</v>
      </c>
      <c r="AE414" s="27" t="n">
        <f aca="false">IF(G414&lt;=$AE$2,INDEX('Bieu phi VCX'!$D$8:$H$33,MATCH(C414,'Bieu phi VCX'!$A$8:$A$33,0),MATCH(AC414,'Bieu phi VCX'!$D$7:$H$7,)),INDEX('Bieu phi VCX'!$I$8:$M$33,MATCH(C414,'Bieu phi VCX'!$A$8:$A$33,0),MATCH(AC414,'Bieu phi VCX'!$I$7:$M$7,)))</f>
        <v>0.025</v>
      </c>
      <c r="AF414" s="27" t="n">
        <f aca="false">IF(O414="Y",$AF$2,0)</f>
        <v>0.0005</v>
      </c>
      <c r="AG414" s="27" t="n">
        <f aca="false">IF(P414="Y", INDEX('Bieu phi VCX'!$P$8:$T$31,MATCH(C414,'Bieu phi VCX'!$A$8:$A$33,0),MATCH(AC414,'Bieu phi VCX'!$P$7:$T$7,0)), 0)</f>
        <v>0</v>
      </c>
      <c r="AH414" s="22" t="n">
        <f aca="false">VLOOKUP(Q414,Parameters!$F$2:$G$5,2,0)</f>
        <v>0</v>
      </c>
      <c r="AI414" s="27" t="n">
        <f aca="false">IF(R414="Y", INDEX('Bieu phi VCX'!$V$8:$Z$31,MATCH(C414,'Bieu phi VCX'!$A$8:$A$33,0),MATCH(AC414,'Bieu phi VCX'!$V$7:$Z$7,0)),0)</f>
        <v>0</v>
      </c>
      <c r="AJ414" s="27" t="n">
        <f aca="false">IF(S414="Y",INDEX('Bieu phi VCX'!$AG$8:$AI$31,MATCH(C414,'Bieu phi VCX'!$A$8:$A$33,0),MATCH(VLOOKUP(I414,Parameters!$I$2:$J$4,2),'Bieu phi VCX'!$AG$7:$AI$7,0))-AE414, 0)</f>
        <v>0</v>
      </c>
      <c r="AK414" s="0" t="n">
        <f aca="false">IF(T414="Y",$AK$2,1)</f>
        <v>1</v>
      </c>
      <c r="AL414" s="27" t="n">
        <f aca="false">IF(U414="Y", INDEX('Bieu phi VCX'!$AB$8:$AB$33,MATCH(C414,'Bieu phi VCX'!$A$8:$A$33,0),0),0)</f>
        <v>0</v>
      </c>
      <c r="AM414" s="27" t="n">
        <f aca="false">IF(V414="Y",IF(AB414&lt;120,IF(OR(C414='Bieu phi VCX'!$A$24,C414='Bieu phi VCX'!$A$25,C414='Bieu phi VCX'!$A$27),0.2%,IF(OR(AND(OR(E414="SEDAN",E414="HATCHBACK"),G414&gt;$AM$2),AND(OR(E414="SEDAN",E414="HATCHBACK"),F414="GERMANY")),INDEX('Bieu phi VCX'!$AC$8:$AC$33,MATCH(C414,'Bieu phi VCX'!$A$8:$A$33,0),0),INDEX('Bieu phi VCX'!$AD$8:$AD$33,MATCH(C414,'Bieu phi VCX'!$A$8:$A$33,0),0))),"NA"),0)</f>
        <v>0</v>
      </c>
      <c r="AN414" s="28" t="n">
        <f aca="false">IF(X414="Y",$AN$2,0)</f>
        <v>0</v>
      </c>
      <c r="AO414" s="29" t="n">
        <f aca="false">IF(W414="Y",IF(N414-M414&gt;$AO$2,1.5%*15/365,1.5%*(N414-M414)/365),0)</f>
        <v>0</v>
      </c>
      <c r="AP414" s="30" t="n">
        <f aca="false">IF(N414&lt;=Z414,VLOOKUP(DATEDIF(M414,N414,"m"),Parameters!$L$2:$M$6,2,1),(DATEDIF(M414,N414,"m")+1)/12)</f>
        <v>1</v>
      </c>
      <c r="AQ414" s="31" t="n">
        <f aca="false">(AK414*(SUM(AE414,AF414,AG414,AI414,AJ414,AL414,AM414,AN414)*H414+AH414)+AO414*H414)*AP414</f>
        <v>10200000</v>
      </c>
    </row>
    <row r="415" customFormat="false" ht="15" hidden="false" customHeight="false" outlineLevel="0" collapsed="false">
      <c r="A415" s="20"/>
      <c r="B415" s="20" t="s">
        <v>108</v>
      </c>
      <c r="C415" s="21" t="s">
        <v>136</v>
      </c>
      <c r="D415" s="21" t="s">
        <v>95</v>
      </c>
      <c r="E415" s="21" t="s">
        <v>134</v>
      </c>
      <c r="F415" s="21" t="s">
        <v>97</v>
      </c>
      <c r="G415" s="22" t="n">
        <v>400000000</v>
      </c>
      <c r="H415" s="22" t="n">
        <v>400000000</v>
      </c>
      <c r="I415" s="22" t="n">
        <v>0</v>
      </c>
      <c r="J415" s="0" t="n">
        <v>2020</v>
      </c>
      <c r="K415" s="23" t="n">
        <v>43831</v>
      </c>
      <c r="L415" s="23" t="n">
        <v>43831</v>
      </c>
      <c r="M415" s="23" t="n">
        <v>43831</v>
      </c>
      <c r="N415" s="23" t="n">
        <v>44196</v>
      </c>
      <c r="O415" s="24" t="s">
        <v>98</v>
      </c>
      <c r="P415" s="24" t="s">
        <v>106</v>
      </c>
      <c r="Q415" s="22" t="s">
        <v>99</v>
      </c>
      <c r="R415" s="24" t="s">
        <v>98</v>
      </c>
      <c r="S415" s="24" t="s">
        <v>98</v>
      </c>
      <c r="T415" s="24" t="s">
        <v>98</v>
      </c>
      <c r="U415" s="24" t="s">
        <v>98</v>
      </c>
      <c r="V415" s="24" t="s">
        <v>98</v>
      </c>
      <c r="W415" s="24" t="s">
        <v>98</v>
      </c>
      <c r="X415" s="24" t="s">
        <v>98</v>
      </c>
      <c r="Y415" s="22" t="n">
        <v>500000</v>
      </c>
      <c r="Z415" s="23" t="n">
        <f aca="false">DATE(YEAR(M415)+1,MONTH(M415),DAY(M415))</f>
        <v>44197</v>
      </c>
      <c r="AA415" s="25" t="n">
        <f aca="false">IF(N415&lt;=Z415, VLOOKUP(DATEDIF(M415,N415,"m"),Parameters!$L$2:$M$6,2,1), 0)</f>
        <v>1</v>
      </c>
      <c r="AB415" s="0" t="n">
        <f aca="false">IF(D415="Trong nước", DATEDIF(DATE(YEAR(K415),MONTH(K415),1),DATE(YEAR(L415),MONTH(L415),1),"m"), DATEDIF(DATE(J415,1,1),DATE(YEAR(L415),MONTH(L415),1),"m"))</f>
        <v>0</v>
      </c>
      <c r="AC415" s="0" t="str">
        <f aca="false">VLOOKUP(AB415,Parameters!$A$2:$B$6,2,1)</f>
        <v>&lt;6</v>
      </c>
      <c r="AD415" s="26" t="n">
        <v>1</v>
      </c>
      <c r="AE415" s="27" t="n">
        <f aca="false">IF(G415&lt;=$AE$2,INDEX('Bieu phi VCX'!$D$8:$H$33,MATCH(C415,'Bieu phi VCX'!$A$8:$A$33,0),MATCH(AC415,'Bieu phi VCX'!$D$7:$H$7,)),INDEX('Bieu phi VCX'!$I$8:$M$33,MATCH(C415,'Bieu phi VCX'!$A$8:$A$33,0),MATCH(AC415,'Bieu phi VCX'!$I$7:$M$7,)))</f>
        <v>0.025</v>
      </c>
      <c r="AF415" s="27" t="n">
        <f aca="false">IF(O415="Y",$AF$2,0)</f>
        <v>0</v>
      </c>
      <c r="AG415" s="27" t="n">
        <f aca="false">IF(P415="Y", INDEX('Bieu phi VCX'!$P$8:$T$31,MATCH(C415,'Bieu phi VCX'!$A$8:$A$33,0),MATCH(AC415,'Bieu phi VCX'!$P$7:$T$7,0)), 0)</f>
        <v>0</v>
      </c>
      <c r="AH415" s="22" t="n">
        <f aca="false">VLOOKUP(Q415,Parameters!$F$2:$G$5,2,0)</f>
        <v>0</v>
      </c>
      <c r="AI415" s="27" t="n">
        <f aca="false">IF(R415="Y", INDEX('Bieu phi VCX'!$V$8:$Z$31,MATCH(C415,'Bieu phi VCX'!$A$8:$A$33,0),MATCH(AC415,'Bieu phi VCX'!$V$7:$Z$7,0)),0)</f>
        <v>0</v>
      </c>
      <c r="AJ415" s="27" t="n">
        <f aca="false">IF(S415="Y",INDEX('Bieu phi VCX'!$AG$8:$AI$31,MATCH(C415,'Bieu phi VCX'!$A$8:$A$33,0),MATCH(VLOOKUP(I415,Parameters!$I$2:$J$4,2),'Bieu phi VCX'!$AG$7:$AI$7,0))-AE415, 0)</f>
        <v>0</v>
      </c>
      <c r="AK415" s="0" t="n">
        <f aca="false">IF(T415="Y",$AK$2,1)</f>
        <v>1</v>
      </c>
      <c r="AL415" s="27" t="n">
        <f aca="false">IF(U415="Y", INDEX('Bieu phi VCX'!$AB$8:$AB$33,MATCH(C415,'Bieu phi VCX'!$A$8:$A$33,0),0),0)</f>
        <v>0</v>
      </c>
      <c r="AM415" s="27" t="n">
        <f aca="false">IF(V415="Y",IF(AB415&lt;120,IF(OR(C415='Bieu phi VCX'!$A$24,C415='Bieu phi VCX'!$A$25,C415='Bieu phi VCX'!$A$27),0.2%,IF(OR(AND(OR(E415="SEDAN",E415="HATCHBACK"),G415&gt;$AM$2),AND(OR(E415="SEDAN",E415="HATCHBACK"),F415="GERMANY")),INDEX('Bieu phi VCX'!$AC$8:$AC$33,MATCH(C415,'Bieu phi VCX'!$A$8:$A$33,0),0),INDEX('Bieu phi VCX'!$AD$8:$AD$33,MATCH(C415,'Bieu phi VCX'!$A$8:$A$33,0),0))),"NA"),0)</f>
        <v>0</v>
      </c>
      <c r="AN415" s="28" t="n">
        <f aca="false">IF(X415="Y",$AN$2,0)</f>
        <v>0</v>
      </c>
      <c r="AO415" s="29" t="n">
        <f aca="false">IF(W415="Y",IF(N415-M415&gt;$AO$2,1.5%*15/365,1.5%*(N415-M415)/365),0)</f>
        <v>0</v>
      </c>
      <c r="AP415" s="30" t="n">
        <f aca="false">IF(N415&lt;=Z415,VLOOKUP(DATEDIF(M415,N415,"m"),Parameters!$L$2:$M$6,2,1),(DATEDIF(M415,N415,"m")+1)/12)</f>
        <v>1</v>
      </c>
      <c r="AQ415" s="31" t="n">
        <f aca="false">(AK415*(SUM(AE415,AF415,AG415,AI415,AJ415,AL415,AM415,AN415)*H415+AH415)+AO415*H415)*AP415</f>
        <v>10000000</v>
      </c>
    </row>
    <row r="416" customFormat="false" ht="15" hidden="false" customHeight="false" outlineLevel="0" collapsed="false">
      <c r="A416" s="20"/>
      <c r="B416" s="20" t="s">
        <v>109</v>
      </c>
      <c r="C416" s="21" t="s">
        <v>136</v>
      </c>
      <c r="D416" s="21" t="s">
        <v>95</v>
      </c>
      <c r="E416" s="21" t="s">
        <v>134</v>
      </c>
      <c r="F416" s="21" t="s">
        <v>97</v>
      </c>
      <c r="G416" s="22" t="n">
        <v>400000000</v>
      </c>
      <c r="H416" s="22" t="n">
        <v>400000000</v>
      </c>
      <c r="I416" s="22" t="n">
        <v>0</v>
      </c>
      <c r="J416" s="0" t="n">
        <v>2020</v>
      </c>
      <c r="K416" s="23" t="n">
        <v>43831</v>
      </c>
      <c r="L416" s="23" t="n">
        <v>43831</v>
      </c>
      <c r="M416" s="23" t="n">
        <v>43831</v>
      </c>
      <c r="N416" s="23" t="n">
        <v>44196</v>
      </c>
      <c r="O416" s="24" t="s">
        <v>98</v>
      </c>
      <c r="P416" s="24" t="s">
        <v>98</v>
      </c>
      <c r="Q416" s="22" t="n">
        <v>9000000</v>
      </c>
      <c r="R416" s="24" t="s">
        <v>98</v>
      </c>
      <c r="S416" s="24" t="s">
        <v>98</v>
      </c>
      <c r="T416" s="24" t="s">
        <v>98</v>
      </c>
      <c r="U416" s="24" t="s">
        <v>98</v>
      </c>
      <c r="V416" s="24" t="s">
        <v>98</v>
      </c>
      <c r="W416" s="24" t="s">
        <v>98</v>
      </c>
      <c r="X416" s="24" t="s">
        <v>98</v>
      </c>
      <c r="Y416" s="22" t="n">
        <v>500000</v>
      </c>
      <c r="Z416" s="23" t="n">
        <f aca="false">DATE(YEAR(M416)+1,MONTH(M416),DAY(M416))</f>
        <v>44197</v>
      </c>
      <c r="AA416" s="25" t="n">
        <f aca="false">IF(N416&lt;=Z416, VLOOKUP(DATEDIF(M416,N416,"m"),Parameters!$L$2:$M$6,2,1), 0)</f>
        <v>1</v>
      </c>
      <c r="AB416" s="0" t="n">
        <f aca="false">IF(D416="Trong nước", DATEDIF(DATE(YEAR(K416),MONTH(K416),1),DATE(YEAR(L416),MONTH(L416),1),"m"), DATEDIF(DATE(J416,1,1),DATE(YEAR(L416),MONTH(L416),1),"m"))</f>
        <v>0</v>
      </c>
      <c r="AC416" s="0" t="str">
        <f aca="false">VLOOKUP(AB416,Parameters!$A$2:$B$6,2,1)</f>
        <v>&lt;6</v>
      </c>
      <c r="AD416" s="26" t="n">
        <v>1</v>
      </c>
      <c r="AE416" s="27" t="n">
        <f aca="false">IF(G416&lt;=$AE$2,INDEX('Bieu phi VCX'!$D$8:$H$33,MATCH(C416,'Bieu phi VCX'!$A$8:$A$33,0),MATCH(AC416,'Bieu phi VCX'!$D$7:$H$7,)),INDEX('Bieu phi VCX'!$I$8:$M$33,MATCH(C416,'Bieu phi VCX'!$A$8:$A$33,0),MATCH(AC416,'Bieu phi VCX'!$I$7:$M$7,)))</f>
        <v>0.025</v>
      </c>
      <c r="AF416" s="27" t="n">
        <f aca="false">IF(O416="Y",$AF$2,0)</f>
        <v>0</v>
      </c>
      <c r="AG416" s="27" t="n">
        <f aca="false">IF(P416="Y", INDEX('Bieu phi VCX'!$P$8:$T$31,MATCH(C416,'Bieu phi VCX'!$A$8:$A$33,0),MATCH(AC416,'Bieu phi VCX'!$P$7:$T$7,0)), 0)</f>
        <v>0</v>
      </c>
      <c r="AH416" s="22" t="n">
        <f aca="false">VLOOKUP(Q416,Parameters!$F$2:$G$5,2,0)</f>
        <v>1400000</v>
      </c>
      <c r="AI416" s="27" t="n">
        <f aca="false">IF(R416="Y", INDEX('Bieu phi VCX'!$V$8:$Z$31,MATCH(C416,'Bieu phi VCX'!$A$8:$A$33,0),MATCH(AC416,'Bieu phi VCX'!$V$7:$Z$7,0)),0)</f>
        <v>0</v>
      </c>
      <c r="AJ416" s="27" t="n">
        <f aca="false">IF(S416="Y",INDEX('Bieu phi VCX'!$AG$8:$AI$31,MATCH(C416,'Bieu phi VCX'!$A$8:$A$33,0),MATCH(VLOOKUP(I416,Parameters!$I$2:$J$4,2),'Bieu phi VCX'!$AG$7:$AI$7,0))-AE416, 0)</f>
        <v>0</v>
      </c>
      <c r="AK416" s="0" t="n">
        <f aca="false">IF(T416="Y",$AK$2,1)</f>
        <v>1</v>
      </c>
      <c r="AL416" s="27" t="n">
        <f aca="false">IF(U416="Y", INDEX('Bieu phi VCX'!$AB$8:$AB$33,MATCH(C416,'Bieu phi VCX'!$A$8:$A$33,0),0),0)</f>
        <v>0</v>
      </c>
      <c r="AM416" s="27" t="n">
        <f aca="false">IF(V416="Y",IF(AB416&lt;120,IF(OR(C416='Bieu phi VCX'!$A$24,C416='Bieu phi VCX'!$A$25,C416='Bieu phi VCX'!$A$27),0.2%,IF(OR(AND(OR(E416="SEDAN",E416="HATCHBACK"),G416&gt;$AM$2),AND(OR(E416="SEDAN",E416="HATCHBACK"),F416="GERMANY")),INDEX('Bieu phi VCX'!$AC$8:$AC$33,MATCH(C416,'Bieu phi VCX'!$A$8:$A$33,0),0),INDEX('Bieu phi VCX'!$AD$8:$AD$33,MATCH(C416,'Bieu phi VCX'!$A$8:$A$33,0),0))),"NA"),0)</f>
        <v>0</v>
      </c>
      <c r="AN416" s="28" t="n">
        <f aca="false">IF(X416="Y",$AN$2,0)</f>
        <v>0</v>
      </c>
      <c r="AO416" s="29" t="n">
        <f aca="false">IF(W416="Y",IF(N416-M416&gt;$AO$2,1.5%*15/365,1.5%*(N416-M416)/365),0)</f>
        <v>0</v>
      </c>
      <c r="AP416" s="30" t="n">
        <f aca="false">IF(N416&lt;=Z416,VLOOKUP(DATEDIF(M416,N416,"m"),Parameters!$L$2:$M$6,2,1),(DATEDIF(M416,N416,"m")+1)/12)</f>
        <v>1</v>
      </c>
      <c r="AQ416" s="31" t="n">
        <f aca="false">(AK416*(SUM(AE416,AF416,AG416,AI416,AJ416,AL416,AM416,AN416)*H416+AH416)+AO416*H416)*AP416</f>
        <v>11400000</v>
      </c>
    </row>
    <row r="417" customFormat="false" ht="15" hidden="false" customHeight="false" outlineLevel="0" collapsed="false">
      <c r="A417" s="20"/>
      <c r="B417" s="20" t="s">
        <v>110</v>
      </c>
      <c r="C417" s="21" t="s">
        <v>136</v>
      </c>
      <c r="D417" s="21" t="s">
        <v>95</v>
      </c>
      <c r="E417" s="21" t="s">
        <v>134</v>
      </c>
      <c r="F417" s="21" t="s">
        <v>97</v>
      </c>
      <c r="G417" s="22" t="n">
        <v>400000000</v>
      </c>
      <c r="H417" s="22" t="n">
        <v>400000000</v>
      </c>
      <c r="I417" s="22" t="n">
        <v>0</v>
      </c>
      <c r="J417" s="0" t="n">
        <v>2020</v>
      </c>
      <c r="K417" s="23" t="n">
        <v>43831</v>
      </c>
      <c r="L417" s="23" t="n">
        <v>43831</v>
      </c>
      <c r="M417" s="23" t="n">
        <v>43831</v>
      </c>
      <c r="N417" s="23" t="n">
        <v>44196</v>
      </c>
      <c r="O417" s="24" t="s">
        <v>98</v>
      </c>
      <c r="P417" s="24" t="s">
        <v>98</v>
      </c>
      <c r="Q417" s="22" t="s">
        <v>99</v>
      </c>
      <c r="R417" s="24" t="s">
        <v>106</v>
      </c>
      <c r="S417" s="24" t="s">
        <v>98</v>
      </c>
      <c r="T417" s="24" t="s">
        <v>98</v>
      </c>
      <c r="U417" s="24" t="s">
        <v>98</v>
      </c>
      <c r="V417" s="24" t="s">
        <v>98</v>
      </c>
      <c r="W417" s="24" t="s">
        <v>98</v>
      </c>
      <c r="X417" s="24" t="s">
        <v>98</v>
      </c>
      <c r="Y417" s="22" t="n">
        <v>500000</v>
      </c>
      <c r="Z417" s="23" t="n">
        <f aca="false">DATE(YEAR(M417)+1,MONTH(M417),DAY(M417))</f>
        <v>44197</v>
      </c>
      <c r="AA417" s="25" t="n">
        <f aca="false">IF(N417&lt;=Z417, VLOOKUP(DATEDIF(M417,N417,"m"),Parameters!$L$2:$M$6,2,1), 0)</f>
        <v>1</v>
      </c>
      <c r="AB417" s="0" t="n">
        <f aca="false">IF(D417="Trong nước", DATEDIF(DATE(YEAR(K417),MONTH(K417),1),DATE(YEAR(L417),MONTH(L417),1),"m"), DATEDIF(DATE(J417,1,1),DATE(YEAR(L417),MONTH(L417),1),"m"))</f>
        <v>0</v>
      </c>
      <c r="AC417" s="0" t="str">
        <f aca="false">VLOOKUP(AB417,Parameters!$A$2:$B$6,2,1)</f>
        <v>&lt;6</v>
      </c>
      <c r="AD417" s="26" t="n">
        <v>1</v>
      </c>
      <c r="AE417" s="27" t="n">
        <f aca="false">IF(G417&lt;=$AE$2,INDEX('Bieu phi VCX'!$D$8:$H$33,MATCH(C417,'Bieu phi VCX'!$A$8:$A$33,0),MATCH(AC417,'Bieu phi VCX'!$D$7:$H$7,)),INDEX('Bieu phi VCX'!$I$8:$M$33,MATCH(C417,'Bieu phi VCX'!$A$8:$A$33,0),MATCH(AC417,'Bieu phi VCX'!$I$7:$M$7,)))</f>
        <v>0.025</v>
      </c>
      <c r="AF417" s="27" t="n">
        <f aca="false">IF(O417="Y",$AF$2,0)</f>
        <v>0</v>
      </c>
      <c r="AG417" s="27" t="n">
        <f aca="false">IF(P417="Y", INDEX('Bieu phi VCX'!$P$8:$T$31,MATCH(C417,'Bieu phi VCX'!$A$8:$A$33,0),MATCH(AC417,'Bieu phi VCX'!$P$7:$T$7,0)), 0)</f>
        <v>0</v>
      </c>
      <c r="AH417" s="22" t="n">
        <f aca="false">VLOOKUP(Q417,Parameters!$F$2:$G$5,2,0)</f>
        <v>0</v>
      </c>
      <c r="AI417" s="27" t="n">
        <f aca="false">IF(R417="Y", INDEX('Bieu phi VCX'!$V$8:$Z$31,MATCH(C417,'Bieu phi VCX'!$A$8:$A$33,0),MATCH(AC417,'Bieu phi VCX'!$V$7:$Z$7,0)),0)</f>
        <v>0.001</v>
      </c>
      <c r="AJ417" s="27" t="n">
        <f aca="false">IF(S417="Y",INDEX('Bieu phi VCX'!$AG$8:$AI$31,MATCH(C417,'Bieu phi VCX'!$A$8:$A$33,0),MATCH(VLOOKUP(I417,Parameters!$I$2:$J$4,2),'Bieu phi VCX'!$AG$7:$AI$7,0))-AE417, 0)</f>
        <v>0</v>
      </c>
      <c r="AK417" s="0" t="n">
        <f aca="false">IF(T417="Y",$AK$2,1)</f>
        <v>1</v>
      </c>
      <c r="AL417" s="27" t="n">
        <f aca="false">IF(U417="Y", INDEX('Bieu phi VCX'!$AB$8:$AB$33,MATCH(C417,'Bieu phi VCX'!$A$8:$A$33,0),0),0)</f>
        <v>0</v>
      </c>
      <c r="AM417" s="27" t="n">
        <f aca="false">IF(V417="Y",IF(AB417&lt;120,IF(OR(C417='Bieu phi VCX'!$A$24,C417='Bieu phi VCX'!$A$25,C417='Bieu phi VCX'!$A$27),0.2%,IF(OR(AND(OR(E417="SEDAN",E417="HATCHBACK"),G417&gt;$AM$2),AND(OR(E417="SEDAN",E417="HATCHBACK"),F417="GERMANY")),INDEX('Bieu phi VCX'!$AC$8:$AC$33,MATCH(C417,'Bieu phi VCX'!$A$8:$A$33,0),0),INDEX('Bieu phi VCX'!$AD$8:$AD$33,MATCH(C417,'Bieu phi VCX'!$A$8:$A$33,0),0))),"NA"),0)</f>
        <v>0</v>
      </c>
      <c r="AN417" s="28" t="n">
        <f aca="false">IF(X417="Y",$AN$2,0)</f>
        <v>0</v>
      </c>
      <c r="AO417" s="29" t="n">
        <f aca="false">IF(W417="Y",IF(N417-M417&gt;$AO$2,1.5%*15/365,1.5%*(N417-M417)/365),0)</f>
        <v>0</v>
      </c>
      <c r="AP417" s="30" t="n">
        <f aca="false">IF(N417&lt;=Z417,VLOOKUP(DATEDIF(M417,N417,"m"),Parameters!$L$2:$M$6,2,1),(DATEDIF(M417,N417,"m")+1)/12)</f>
        <v>1</v>
      </c>
      <c r="AQ417" s="31" t="n">
        <f aca="false">(AK417*(SUM(AE417,AF417,AG417,AI417,AJ417,AL417,AM417,AN417)*H417+AH417)+AO417*H417)*AP417</f>
        <v>10400000</v>
      </c>
    </row>
    <row r="418" customFormat="false" ht="15" hidden="false" customHeight="false" outlineLevel="0" collapsed="false">
      <c r="A418" s="20"/>
      <c r="B418" s="20" t="s">
        <v>111</v>
      </c>
      <c r="C418" s="21" t="s">
        <v>136</v>
      </c>
      <c r="D418" s="21" t="s">
        <v>95</v>
      </c>
      <c r="E418" s="21" t="s">
        <v>134</v>
      </c>
      <c r="F418" s="21" t="s">
        <v>97</v>
      </c>
      <c r="G418" s="22" t="n">
        <v>400000000</v>
      </c>
      <c r="H418" s="22" t="n">
        <v>400000000</v>
      </c>
      <c r="I418" s="22" t="n">
        <v>0</v>
      </c>
      <c r="J418" s="0" t="n">
        <v>2020</v>
      </c>
      <c r="K418" s="23" t="n">
        <v>43831</v>
      </c>
      <c r="L418" s="23" t="n">
        <v>43831</v>
      </c>
      <c r="M418" s="23" t="n">
        <v>43831</v>
      </c>
      <c r="N418" s="23" t="n">
        <v>44196</v>
      </c>
      <c r="O418" s="24" t="s">
        <v>98</v>
      </c>
      <c r="P418" s="24" t="s">
        <v>98</v>
      </c>
      <c r="Q418" s="22" t="s">
        <v>99</v>
      </c>
      <c r="R418" s="24" t="s">
        <v>98</v>
      </c>
      <c r="S418" s="24" t="s">
        <v>106</v>
      </c>
      <c r="T418" s="24" t="s">
        <v>98</v>
      </c>
      <c r="U418" s="24" t="s">
        <v>98</v>
      </c>
      <c r="V418" s="24" t="s">
        <v>98</v>
      </c>
      <c r="W418" s="24" t="s">
        <v>98</v>
      </c>
      <c r="X418" s="24" t="s">
        <v>98</v>
      </c>
      <c r="Y418" s="22" t="n">
        <v>500000</v>
      </c>
      <c r="Z418" s="23" t="n">
        <f aca="false">DATE(YEAR(M418)+1,MONTH(M418),DAY(M418))</f>
        <v>44197</v>
      </c>
      <c r="AA418" s="25" t="n">
        <f aca="false">IF(N418&lt;=Z418, VLOOKUP(DATEDIF(M418,N418,"m"),Parameters!$L$2:$M$6,2,1), 0)</f>
        <v>1</v>
      </c>
      <c r="AB418" s="0" t="n">
        <f aca="false">IF(D418="Trong nước", DATEDIF(DATE(YEAR(K418),MONTH(K418),1),DATE(YEAR(L418),MONTH(L418),1),"m"), DATEDIF(DATE(J418,1,1),DATE(YEAR(L418),MONTH(L418),1),"m"))</f>
        <v>0</v>
      </c>
      <c r="AC418" s="0" t="str">
        <f aca="false">VLOOKUP(AB418,Parameters!$A$2:$B$6,2,1)</f>
        <v>&lt;6</v>
      </c>
      <c r="AD418" s="26" t="n">
        <v>1</v>
      </c>
      <c r="AE418" s="27" t="n">
        <f aca="false">IF(G418&lt;=$AE$2,INDEX('Bieu phi VCX'!$D$8:$H$33,MATCH(C418,'Bieu phi VCX'!$A$8:$A$33,0),MATCH(AC418,'Bieu phi VCX'!$D$7:$H$7,)),INDEX('Bieu phi VCX'!$I$8:$M$33,MATCH(C418,'Bieu phi VCX'!$A$8:$A$33,0),MATCH(AC418,'Bieu phi VCX'!$I$7:$M$7,)))</f>
        <v>0.025</v>
      </c>
      <c r="AF418" s="27" t="n">
        <f aca="false">IF(O418="Y",$AF$2,0)</f>
        <v>0</v>
      </c>
      <c r="AG418" s="27" t="n">
        <f aca="false">IF(P418="Y", INDEX('Bieu phi VCX'!$P$8:$T$31,MATCH(C418,'Bieu phi VCX'!$A$8:$A$33,0),MATCH(AC418,'Bieu phi VCX'!$P$7:$T$7,0)), 0)</f>
        <v>0</v>
      </c>
      <c r="AH418" s="22" t="n">
        <f aca="false">VLOOKUP(Q418,Parameters!$F$2:$G$5,2,0)</f>
        <v>0</v>
      </c>
      <c r="AI418" s="27" t="n">
        <f aca="false">IF(R418="Y", INDEX('Bieu phi VCX'!$V$8:$Z$31,MATCH(C418,'Bieu phi VCX'!$A$8:$A$33,0),MATCH(AC418,'Bieu phi VCX'!$V$7:$Z$7,0)),0)</f>
        <v>0</v>
      </c>
      <c r="AJ418" s="27" t="n">
        <f aca="false">IF(S418="Y",INDEX('Bieu phi VCX'!$AG$8:$AI$31,MATCH(C418,'Bieu phi VCX'!$A$8:$A$33,0),MATCH(VLOOKUP(I418,Parameters!$I$2:$J$4,2),'Bieu phi VCX'!$AG$7:$AI$7,0))-AE418, 0)</f>
        <v>0.025</v>
      </c>
      <c r="AK418" s="0" t="n">
        <f aca="false">IF(T418="Y",$AK$2,1)</f>
        <v>1</v>
      </c>
      <c r="AL418" s="27" t="n">
        <f aca="false">IF(U418="Y", INDEX('Bieu phi VCX'!$AB$8:$AB$33,MATCH(C418,'Bieu phi VCX'!$A$8:$A$33,0),0),0)</f>
        <v>0</v>
      </c>
      <c r="AM418" s="27" t="n">
        <f aca="false">IF(V418="Y",IF(AB418&lt;120,IF(OR(C418='Bieu phi VCX'!$A$24,C418='Bieu phi VCX'!$A$25,C418='Bieu phi VCX'!$A$27),0.2%,IF(OR(AND(OR(E418="SEDAN",E418="HATCHBACK"),G418&gt;$AM$2),AND(OR(E418="SEDAN",E418="HATCHBACK"),F418="GERMANY")),INDEX('Bieu phi VCX'!$AC$8:$AC$33,MATCH(C418,'Bieu phi VCX'!$A$8:$A$33,0),0),INDEX('Bieu phi VCX'!$AD$8:$AD$33,MATCH(C418,'Bieu phi VCX'!$A$8:$A$33,0),0))),"NA"),0)</f>
        <v>0</v>
      </c>
      <c r="AN418" s="28" t="n">
        <f aca="false">IF(X418="Y",$AN$2,0)</f>
        <v>0</v>
      </c>
      <c r="AO418" s="29" t="n">
        <f aca="false">IF(W418="Y",IF(N418-M418&gt;$AO$2,1.5%*15/365,1.5%*(N418-M418)/365),0)</f>
        <v>0</v>
      </c>
      <c r="AP418" s="30" t="n">
        <f aca="false">IF(N418&lt;=Z418,VLOOKUP(DATEDIF(M418,N418,"m"),Parameters!$L$2:$M$6,2,1),(DATEDIF(M418,N418,"m")+1)/12)</f>
        <v>1</v>
      </c>
      <c r="AQ418" s="31" t="n">
        <f aca="false">(AK418*(SUM(AE418,AF418,AG418,AI418,AJ418,AL418,AM418,AN418)*H418+AH418)+AO418*H418)*AP418</f>
        <v>20000000</v>
      </c>
    </row>
    <row r="419" customFormat="false" ht="15" hidden="false" customHeight="false" outlineLevel="0" collapsed="false">
      <c r="A419" s="20"/>
      <c r="B419" s="20" t="s">
        <v>112</v>
      </c>
      <c r="C419" s="21" t="s">
        <v>136</v>
      </c>
      <c r="D419" s="21" t="s">
        <v>95</v>
      </c>
      <c r="E419" s="21" t="s">
        <v>134</v>
      </c>
      <c r="F419" s="21" t="s">
        <v>97</v>
      </c>
      <c r="G419" s="22" t="n">
        <v>400000000</v>
      </c>
      <c r="H419" s="22" t="n">
        <v>400000000</v>
      </c>
      <c r="I419" s="22" t="n">
        <v>0</v>
      </c>
      <c r="J419" s="0" t="n">
        <v>2020</v>
      </c>
      <c r="K419" s="23" t="n">
        <v>43831</v>
      </c>
      <c r="L419" s="23" t="n">
        <v>43831</v>
      </c>
      <c r="M419" s="23" t="n">
        <v>43831</v>
      </c>
      <c r="N419" s="23" t="n">
        <v>44196</v>
      </c>
      <c r="O419" s="24" t="s">
        <v>98</v>
      </c>
      <c r="P419" s="24" t="s">
        <v>98</v>
      </c>
      <c r="Q419" s="22" t="s">
        <v>99</v>
      </c>
      <c r="R419" s="24" t="s">
        <v>98</v>
      </c>
      <c r="S419" s="24" t="s">
        <v>98</v>
      </c>
      <c r="T419" s="24" t="s">
        <v>106</v>
      </c>
      <c r="U419" s="24" t="s">
        <v>98</v>
      </c>
      <c r="V419" s="24" t="s">
        <v>98</v>
      </c>
      <c r="W419" s="24" t="s">
        <v>98</v>
      </c>
      <c r="X419" s="24" t="s">
        <v>98</v>
      </c>
      <c r="Y419" s="22" t="n">
        <v>500000</v>
      </c>
      <c r="Z419" s="23" t="n">
        <f aca="false">DATE(YEAR(M419)+1,MONTH(M419),DAY(M419))</f>
        <v>44197</v>
      </c>
      <c r="AA419" s="25" t="n">
        <f aca="false">IF(N419&lt;=Z419, VLOOKUP(DATEDIF(M419,N419,"m"),Parameters!$L$2:$M$6,2,1), 0)</f>
        <v>1</v>
      </c>
      <c r="AB419" s="0" t="n">
        <f aca="false">IF(D419="Trong nước", DATEDIF(DATE(YEAR(K419),MONTH(K419),1),DATE(YEAR(L419),MONTH(L419),1),"m"), DATEDIF(DATE(J419,1,1),DATE(YEAR(L419),MONTH(L419),1),"m"))</f>
        <v>0</v>
      </c>
      <c r="AC419" s="0" t="str">
        <f aca="false">VLOOKUP(AB419,Parameters!$A$2:$B$6,2,1)</f>
        <v>&lt;6</v>
      </c>
      <c r="AD419" s="26" t="n">
        <v>1</v>
      </c>
      <c r="AE419" s="27" t="n">
        <f aca="false">IF(G419&lt;=$AE$2,INDEX('Bieu phi VCX'!$D$8:$H$33,MATCH(C419,'Bieu phi VCX'!$A$8:$A$33,0),MATCH(AC419,'Bieu phi VCX'!$D$7:$H$7,)),INDEX('Bieu phi VCX'!$I$8:$M$33,MATCH(C419,'Bieu phi VCX'!$A$8:$A$33,0),MATCH(AC419,'Bieu phi VCX'!$I$7:$M$7,)))</f>
        <v>0.025</v>
      </c>
      <c r="AF419" s="27" t="n">
        <f aca="false">IF(O419="Y",$AF$2,0)</f>
        <v>0</v>
      </c>
      <c r="AG419" s="27" t="n">
        <f aca="false">IF(P419="Y", INDEX('Bieu phi VCX'!$P$8:$T$31,MATCH(C419,'Bieu phi VCX'!$A$8:$A$33,0),MATCH(AC419,'Bieu phi VCX'!$P$7:$T$7,0)), 0)</f>
        <v>0</v>
      </c>
      <c r="AH419" s="22" t="n">
        <f aca="false">VLOOKUP(Q419,Parameters!$F$2:$G$5,2,0)</f>
        <v>0</v>
      </c>
      <c r="AI419" s="27" t="n">
        <f aca="false">IF(R419="Y", INDEX('Bieu phi VCX'!$V$8:$Z$31,MATCH(C419,'Bieu phi VCX'!$A$8:$A$33,0),MATCH(AC419,'Bieu phi VCX'!$V$7:$Z$7,0)),0)</f>
        <v>0</v>
      </c>
      <c r="AJ419" s="27" t="n">
        <f aca="false">IF(S419="Y",INDEX('Bieu phi VCX'!$AG$8:$AI$31,MATCH(C419,'Bieu phi VCX'!$A$8:$A$33,0),MATCH(VLOOKUP(I419,Parameters!$I$2:$J$4,2),'Bieu phi VCX'!$AG$7:$AI$7,0))-AE419, 0)</f>
        <v>0</v>
      </c>
      <c r="AK419" s="0" t="n">
        <f aca="false">IF(T419="Y",$AK$2,1)</f>
        <v>1.5</v>
      </c>
      <c r="AL419" s="27" t="n">
        <f aca="false">IF(U419="Y", INDEX('Bieu phi VCX'!$AB$8:$AB$33,MATCH(C419,'Bieu phi VCX'!$A$8:$A$33,0),0),0)</f>
        <v>0</v>
      </c>
      <c r="AM419" s="27" t="n">
        <f aca="false">IF(V419="Y",IF(AB419&lt;120,IF(OR(C419='Bieu phi VCX'!$A$24,C419='Bieu phi VCX'!$A$25,C419='Bieu phi VCX'!$A$27),0.2%,IF(OR(AND(OR(E419="SEDAN",E419="HATCHBACK"),G419&gt;$AM$2),AND(OR(E419="SEDAN",E419="HATCHBACK"),F419="GERMANY")),INDEX('Bieu phi VCX'!$AC$8:$AC$33,MATCH(C419,'Bieu phi VCX'!$A$8:$A$33,0),0),INDEX('Bieu phi VCX'!$AD$8:$AD$33,MATCH(C419,'Bieu phi VCX'!$A$8:$A$33,0),0))),"NA"),0)</f>
        <v>0</v>
      </c>
      <c r="AN419" s="28" t="n">
        <f aca="false">IF(X419="Y",$AN$2,0)</f>
        <v>0</v>
      </c>
      <c r="AO419" s="29" t="n">
        <f aca="false">IF(W419="Y",IF(N419-M419&gt;$AO$2,1.5%*15/365,1.5%*(N419-M419)/365),0)</f>
        <v>0</v>
      </c>
      <c r="AP419" s="30" t="n">
        <f aca="false">IF(N419&lt;=Z419,VLOOKUP(DATEDIF(M419,N419,"m"),Parameters!$L$2:$M$6,2,1),(DATEDIF(M419,N419,"m")+1)/12)</f>
        <v>1</v>
      </c>
      <c r="AQ419" s="31" t="n">
        <f aca="false">(AK419*(SUM(AE419,AF419,AG419,AI419,AJ419,AL419,AM419,AN419)*H419+AH419)+AO419*H419)*AP419</f>
        <v>15000000</v>
      </c>
    </row>
    <row r="420" customFormat="false" ht="15" hidden="false" customHeight="false" outlineLevel="0" collapsed="false">
      <c r="A420" s="20"/>
      <c r="B420" s="20" t="s">
        <v>113</v>
      </c>
      <c r="C420" s="21" t="s">
        <v>136</v>
      </c>
      <c r="D420" s="21" t="s">
        <v>95</v>
      </c>
      <c r="E420" s="21" t="s">
        <v>134</v>
      </c>
      <c r="F420" s="21" t="s">
        <v>97</v>
      </c>
      <c r="G420" s="22" t="n">
        <v>400000000</v>
      </c>
      <c r="H420" s="22" t="n">
        <v>400000000</v>
      </c>
      <c r="I420" s="22" t="n">
        <v>0</v>
      </c>
      <c r="J420" s="0" t="n">
        <v>2020</v>
      </c>
      <c r="K420" s="23" t="n">
        <v>43831</v>
      </c>
      <c r="L420" s="23" t="n">
        <v>43831</v>
      </c>
      <c r="M420" s="23" t="n">
        <v>43831</v>
      </c>
      <c r="N420" s="23" t="n">
        <v>44196</v>
      </c>
      <c r="O420" s="24" t="s">
        <v>98</v>
      </c>
      <c r="P420" s="24" t="s">
        <v>98</v>
      </c>
      <c r="Q420" s="22" t="s">
        <v>99</v>
      </c>
      <c r="R420" s="24" t="s">
        <v>98</v>
      </c>
      <c r="S420" s="24" t="s">
        <v>98</v>
      </c>
      <c r="T420" s="24" t="s">
        <v>98</v>
      </c>
      <c r="U420" s="24" t="s">
        <v>106</v>
      </c>
      <c r="V420" s="24" t="s">
        <v>98</v>
      </c>
      <c r="W420" s="24" t="s">
        <v>98</v>
      </c>
      <c r="X420" s="24" t="s">
        <v>98</v>
      </c>
      <c r="Y420" s="22" t="n">
        <v>500000</v>
      </c>
      <c r="Z420" s="23" t="n">
        <f aca="false">DATE(YEAR(M420)+1,MONTH(M420),DAY(M420))</f>
        <v>44197</v>
      </c>
      <c r="AA420" s="25" t="n">
        <f aca="false">IF(N420&lt;=Z420, VLOOKUP(DATEDIF(M420,N420,"m"),Parameters!$L$2:$M$6,2,1), 0)</f>
        <v>1</v>
      </c>
      <c r="AB420" s="0" t="n">
        <f aca="false">IF(D420="Trong nước", DATEDIF(DATE(YEAR(K420),MONTH(K420),1),DATE(YEAR(L420),MONTH(L420),1),"m"), DATEDIF(DATE(J420,1,1),DATE(YEAR(L420),MONTH(L420),1),"m"))</f>
        <v>0</v>
      </c>
      <c r="AC420" s="0" t="str">
        <f aca="false">VLOOKUP(AB420,Parameters!$A$2:$B$6,2,1)</f>
        <v>&lt;6</v>
      </c>
      <c r="AD420" s="26" t="n">
        <v>1</v>
      </c>
      <c r="AE420" s="27" t="n">
        <f aca="false">IF(G420&lt;=$AE$2,INDEX('Bieu phi VCX'!$D$8:$H$33,MATCH(C420,'Bieu phi VCX'!$A$8:$A$33,0),MATCH(AC420,'Bieu phi VCX'!$D$7:$H$7,)),INDEX('Bieu phi VCX'!$I$8:$M$33,MATCH(C420,'Bieu phi VCX'!$A$8:$A$33,0),MATCH(AC420,'Bieu phi VCX'!$I$7:$M$7,)))</f>
        <v>0.025</v>
      </c>
      <c r="AF420" s="27" t="n">
        <f aca="false">IF(O420="Y",$AF$2,0)</f>
        <v>0</v>
      </c>
      <c r="AG420" s="27" t="n">
        <f aca="false">IF(P420="Y", INDEX('Bieu phi VCX'!$P$8:$T$31,MATCH(C420,'Bieu phi VCX'!$A$8:$A$33,0),MATCH(AC420,'Bieu phi VCX'!$P$7:$T$7,0)), 0)</f>
        <v>0</v>
      </c>
      <c r="AH420" s="22" t="n">
        <f aca="false">VLOOKUP(Q420,Parameters!$F$2:$G$5,2,0)</f>
        <v>0</v>
      </c>
      <c r="AI420" s="27" t="n">
        <f aca="false">IF(R420="Y", INDEX('Bieu phi VCX'!$V$8:$Z$31,MATCH(C420,'Bieu phi VCX'!$A$8:$A$33,0),MATCH(AC420,'Bieu phi VCX'!$V$7:$Z$7,0)),0)</f>
        <v>0</v>
      </c>
      <c r="AJ420" s="27" t="n">
        <f aca="false">IF(S420="Y",INDEX('Bieu phi VCX'!$AG$8:$AI$31,MATCH(C420,'Bieu phi VCX'!$A$8:$A$33,0),MATCH(VLOOKUP(I420,Parameters!$I$2:$J$4,2),'Bieu phi VCX'!$AG$7:$AI$7,0))-AE420, 0)</f>
        <v>0</v>
      </c>
      <c r="AK420" s="0" t="n">
        <f aca="false">IF(T420="Y",$AK$2,1)</f>
        <v>1</v>
      </c>
      <c r="AL420" s="27" t="n">
        <f aca="false">IF(U420="Y", INDEX('Bieu phi VCX'!$AB$8:$AB$33,MATCH(C420,'Bieu phi VCX'!$A$8:$A$33,0),0),0)</f>
        <v>0.0025</v>
      </c>
      <c r="AM420" s="27" t="n">
        <f aca="false">IF(V420="Y",IF(AB420&lt;120,IF(OR(C420='Bieu phi VCX'!$A$24,C420='Bieu phi VCX'!$A$25,C420='Bieu phi VCX'!$A$27),0.2%,IF(OR(AND(OR(E420="SEDAN",E420="HATCHBACK"),G420&gt;$AM$2),AND(OR(E420="SEDAN",E420="HATCHBACK"),F420="GERMANY")),INDEX('Bieu phi VCX'!$AC$8:$AC$33,MATCH(C420,'Bieu phi VCX'!$A$8:$A$33,0),0),INDEX('Bieu phi VCX'!$AD$8:$AD$33,MATCH(C420,'Bieu phi VCX'!$A$8:$A$33,0),0))),"NA"),0)</f>
        <v>0</v>
      </c>
      <c r="AN420" s="28" t="n">
        <f aca="false">IF(X420="Y",$AN$2,0)</f>
        <v>0</v>
      </c>
      <c r="AO420" s="29" t="n">
        <f aca="false">IF(W420="Y",IF(N420-M420&gt;$AO$2,1.5%*15/365,1.5%*(N420-M420)/365),0)</f>
        <v>0</v>
      </c>
      <c r="AP420" s="30" t="n">
        <f aca="false">IF(N420&lt;=Z420,VLOOKUP(DATEDIF(M420,N420,"m"),Parameters!$L$2:$M$6,2,1),(DATEDIF(M420,N420,"m")+1)/12)</f>
        <v>1</v>
      </c>
      <c r="AQ420" s="31" t="n">
        <f aca="false">(AK420*(SUM(AE420,AF420,AG420,AI420,AJ420,AL420,AM420,AN420)*H420+AH420)+AO420*H420)*AP420</f>
        <v>11000000</v>
      </c>
    </row>
    <row r="421" customFormat="false" ht="15" hidden="false" customHeight="false" outlineLevel="0" collapsed="false">
      <c r="A421" s="20"/>
      <c r="B421" s="20" t="s">
        <v>114</v>
      </c>
      <c r="C421" s="21" t="s">
        <v>136</v>
      </c>
      <c r="D421" s="21" t="s">
        <v>95</v>
      </c>
      <c r="E421" s="21" t="s">
        <v>134</v>
      </c>
      <c r="F421" s="21" t="s">
        <v>97</v>
      </c>
      <c r="G421" s="22" t="n">
        <v>400000000</v>
      </c>
      <c r="H421" s="22" t="n">
        <v>400000000</v>
      </c>
      <c r="I421" s="22" t="n">
        <v>0</v>
      </c>
      <c r="J421" s="0" t="n">
        <v>2020</v>
      </c>
      <c r="K421" s="23" t="n">
        <v>43831</v>
      </c>
      <c r="L421" s="23" t="n">
        <v>43831</v>
      </c>
      <c r="M421" s="23" t="n">
        <v>43831</v>
      </c>
      <c r="N421" s="23" t="n">
        <v>44196</v>
      </c>
      <c r="O421" s="24" t="s">
        <v>98</v>
      </c>
      <c r="P421" s="24" t="s">
        <v>98</v>
      </c>
      <c r="Q421" s="22" t="s">
        <v>99</v>
      </c>
      <c r="R421" s="24" t="s">
        <v>98</v>
      </c>
      <c r="S421" s="24" t="s">
        <v>98</v>
      </c>
      <c r="T421" s="24" t="s">
        <v>98</v>
      </c>
      <c r="U421" s="24" t="s">
        <v>98</v>
      </c>
      <c r="V421" s="24" t="s">
        <v>106</v>
      </c>
      <c r="W421" s="24" t="s">
        <v>98</v>
      </c>
      <c r="X421" s="24" t="s">
        <v>98</v>
      </c>
      <c r="Y421" s="22" t="n">
        <v>500000</v>
      </c>
      <c r="Z421" s="23" t="n">
        <f aca="false">DATE(YEAR(M421)+1,MONTH(M421),DAY(M421))</f>
        <v>44197</v>
      </c>
      <c r="AA421" s="25" t="n">
        <f aca="false">IF(N421&lt;=Z421, VLOOKUP(DATEDIF(M421,N421,"m"),Parameters!$L$2:$M$6,2,1), 0)</f>
        <v>1</v>
      </c>
      <c r="AB421" s="0" t="n">
        <f aca="false">IF(D421="Trong nước", DATEDIF(DATE(YEAR(K421),MONTH(K421),1),DATE(YEAR(L421),MONTH(L421),1),"m"), DATEDIF(DATE(J421,1,1),DATE(YEAR(L421),MONTH(L421),1),"m"))</f>
        <v>0</v>
      </c>
      <c r="AC421" s="0" t="str">
        <f aca="false">VLOOKUP(AB421,Parameters!$A$2:$B$6,2,1)</f>
        <v>&lt;6</v>
      </c>
      <c r="AD421" s="26" t="n">
        <v>1</v>
      </c>
      <c r="AE421" s="27" t="n">
        <f aca="false">IF(G421&lt;=$AE$2,INDEX('Bieu phi VCX'!$D$8:$H$33,MATCH(C421,'Bieu phi VCX'!$A$8:$A$33,0),MATCH(AC421,'Bieu phi VCX'!$D$7:$H$7,)),INDEX('Bieu phi VCX'!$I$8:$M$33,MATCH(C421,'Bieu phi VCX'!$A$8:$A$33,0),MATCH(AC421,'Bieu phi VCX'!$I$7:$M$7,)))</f>
        <v>0.025</v>
      </c>
      <c r="AF421" s="27" t="n">
        <f aca="false">IF(O421="Y",$AF$2,0)</f>
        <v>0</v>
      </c>
      <c r="AG421" s="27" t="n">
        <f aca="false">IF(P421="Y", INDEX('Bieu phi VCX'!$P$8:$T$31,MATCH(C421,'Bieu phi VCX'!$A$8:$A$33,0),MATCH(AC421,'Bieu phi VCX'!$P$7:$T$7,0)), 0)</f>
        <v>0</v>
      </c>
      <c r="AH421" s="22" t="n">
        <f aca="false">VLOOKUP(Q421,Parameters!$F$2:$G$5,2,0)</f>
        <v>0</v>
      </c>
      <c r="AI421" s="27" t="n">
        <f aca="false">IF(R421="Y", INDEX('Bieu phi VCX'!$V$8:$Z$31,MATCH(C421,'Bieu phi VCX'!$A$8:$A$33,0),MATCH(AC421,'Bieu phi VCX'!$V$7:$Z$7,0)),0)</f>
        <v>0</v>
      </c>
      <c r="AJ421" s="27" t="n">
        <f aca="false">IF(S421="Y",INDEX('Bieu phi VCX'!$AG$8:$AI$31,MATCH(C421,'Bieu phi VCX'!$A$8:$A$33,0),MATCH(VLOOKUP(I421,Parameters!$I$2:$J$4,2),'Bieu phi VCX'!$AG$7:$AI$7,0))-AE421, 0)</f>
        <v>0</v>
      </c>
      <c r="AK421" s="0" t="n">
        <f aca="false">IF(T421="Y",$AK$2,1)</f>
        <v>1</v>
      </c>
      <c r="AL421" s="27" t="n">
        <f aca="false">IF(U421="Y", INDEX('Bieu phi VCX'!$AB$8:$AB$33,MATCH(C421,'Bieu phi VCX'!$A$8:$A$33,0),0),0)</f>
        <v>0</v>
      </c>
      <c r="AM421" s="27" t="n">
        <f aca="false">IF(V421="Y",IF(AB421&lt;120,IF(OR(C421='Bieu phi VCX'!$A$24,C421='Bieu phi VCX'!$A$25,C421='Bieu phi VCX'!$A$27),0.2%,IF(OR(AND(OR(E421="SEDAN",E421="HATCHBACK"),G421&gt;$AM$2),AND(OR(E421="SEDAN",E421="HATCHBACK"),F421="GERMANY")),INDEX('Bieu phi VCX'!$AC$8:$AC$33,MATCH(C421,'Bieu phi VCX'!$A$8:$A$33,0),0),INDEX('Bieu phi VCX'!$AD$8:$AD$33,MATCH(C421,'Bieu phi VCX'!$A$8:$A$33,0),0))),"NA"),0)</f>
        <v>0.0005</v>
      </c>
      <c r="AN421" s="28" t="n">
        <f aca="false">IF(X421="Y",$AN$2,0)</f>
        <v>0</v>
      </c>
      <c r="AO421" s="29" t="n">
        <f aca="false">IF(W421="Y",IF(N421-M421&gt;$AO$2,1.5%*15/365,1.5%*(N421-M421)/365),0)</f>
        <v>0</v>
      </c>
      <c r="AP421" s="30" t="n">
        <f aca="false">IF(N421&lt;=Z421,VLOOKUP(DATEDIF(M421,N421,"m"),Parameters!$L$2:$M$6,2,1),(DATEDIF(M421,N421,"m")+1)/12)</f>
        <v>1</v>
      </c>
      <c r="AQ421" s="31" t="n">
        <f aca="false">(AK421*(SUM(AE421,AF421,AG421,AI421,AJ421,AL421,AM421,AN421)*H421+AH421)+AO421*H421)*AP421</f>
        <v>10200000</v>
      </c>
    </row>
    <row r="422" customFormat="false" ht="15" hidden="false" customHeight="false" outlineLevel="0" collapsed="false">
      <c r="A422" s="20"/>
      <c r="B422" s="20" t="s">
        <v>115</v>
      </c>
      <c r="C422" s="21" t="s">
        <v>136</v>
      </c>
      <c r="D422" s="21" t="s">
        <v>95</v>
      </c>
      <c r="E422" s="21" t="s">
        <v>134</v>
      </c>
      <c r="F422" s="21" t="s">
        <v>97</v>
      </c>
      <c r="G422" s="22" t="n">
        <v>400000000</v>
      </c>
      <c r="H422" s="22" t="n">
        <v>400000000</v>
      </c>
      <c r="I422" s="22" t="n">
        <v>0</v>
      </c>
      <c r="J422" s="0" t="n">
        <v>2020</v>
      </c>
      <c r="K422" s="23" t="n">
        <v>43831</v>
      </c>
      <c r="L422" s="23" t="n">
        <v>43831</v>
      </c>
      <c r="M422" s="23" t="n">
        <v>43831</v>
      </c>
      <c r="N422" s="23" t="n">
        <v>44196</v>
      </c>
      <c r="O422" s="24" t="s">
        <v>98</v>
      </c>
      <c r="P422" s="24" t="s">
        <v>98</v>
      </c>
      <c r="Q422" s="22" t="s">
        <v>99</v>
      </c>
      <c r="R422" s="24" t="s">
        <v>98</v>
      </c>
      <c r="S422" s="24" t="s">
        <v>98</v>
      </c>
      <c r="T422" s="24" t="s">
        <v>98</v>
      </c>
      <c r="U422" s="24" t="s">
        <v>98</v>
      </c>
      <c r="V422" s="24" t="s">
        <v>98</v>
      </c>
      <c r="W422" s="24" t="s">
        <v>106</v>
      </c>
      <c r="X422" s="24" t="s">
        <v>98</v>
      </c>
      <c r="Y422" s="22" t="n">
        <v>500000</v>
      </c>
      <c r="Z422" s="23" t="n">
        <f aca="false">DATE(YEAR(M422)+1,MONTH(M422),DAY(M422))</f>
        <v>44197</v>
      </c>
      <c r="AA422" s="25" t="n">
        <f aca="false">IF(N422&lt;=Z422, VLOOKUP(DATEDIF(M422,N422,"m"),Parameters!$L$2:$M$6,2,1), 0)</f>
        <v>1</v>
      </c>
      <c r="AB422" s="0" t="n">
        <f aca="false">IF(D422="Trong nước", DATEDIF(DATE(YEAR(K422),MONTH(K422),1),DATE(YEAR(L422),MONTH(L422),1),"m"), DATEDIF(DATE(J422,1,1),DATE(YEAR(L422),MONTH(L422),1),"m"))</f>
        <v>0</v>
      </c>
      <c r="AC422" s="0" t="str">
        <f aca="false">VLOOKUP(AB422,Parameters!$A$2:$B$6,2,1)</f>
        <v>&lt;6</v>
      </c>
      <c r="AD422" s="26" t="n">
        <v>1</v>
      </c>
      <c r="AE422" s="27" t="n">
        <f aca="false">IF(G422&lt;=$AE$2,INDEX('Bieu phi VCX'!$D$8:$H$33,MATCH(C422,'Bieu phi VCX'!$A$8:$A$33,0),MATCH(AC422,'Bieu phi VCX'!$D$7:$H$7,)),INDEX('Bieu phi VCX'!$I$8:$M$33,MATCH(C422,'Bieu phi VCX'!$A$8:$A$33,0),MATCH(AC422,'Bieu phi VCX'!$I$7:$M$7,)))</f>
        <v>0.025</v>
      </c>
      <c r="AF422" s="27" t="n">
        <f aca="false">IF(O422="Y",$AF$2,0)</f>
        <v>0</v>
      </c>
      <c r="AG422" s="27" t="n">
        <f aca="false">IF(P422="Y", INDEX('Bieu phi VCX'!$P$8:$T$31,MATCH(C422,'Bieu phi VCX'!$A$8:$A$33,0),MATCH(AC422,'Bieu phi VCX'!$P$7:$T$7,0)), 0)</f>
        <v>0</v>
      </c>
      <c r="AH422" s="22" t="n">
        <f aca="false">VLOOKUP(Q422,Parameters!$F$2:$G$5,2,0)</f>
        <v>0</v>
      </c>
      <c r="AI422" s="27" t="n">
        <f aca="false">IF(R422="Y", INDEX('Bieu phi VCX'!$V$8:$Z$31,MATCH(C422,'Bieu phi VCX'!$A$8:$A$33,0),MATCH(AC422,'Bieu phi VCX'!$V$7:$Z$7,0)),0)</f>
        <v>0</v>
      </c>
      <c r="AJ422" s="27" t="n">
        <f aca="false">IF(S422="Y",INDEX('Bieu phi VCX'!$AG$8:$AI$31,MATCH(C422,'Bieu phi VCX'!$A$8:$A$33,0),MATCH(VLOOKUP(I422,Parameters!$I$2:$J$4,2),'Bieu phi VCX'!$AG$7:$AI$7,0))-AE422, 0)</f>
        <v>0</v>
      </c>
      <c r="AK422" s="0" t="n">
        <f aca="false">IF(T422="Y",$AK$2,1)</f>
        <v>1</v>
      </c>
      <c r="AL422" s="27" t="n">
        <f aca="false">IF(U422="Y", INDEX('Bieu phi VCX'!$AB$8:$AB$33,MATCH(C422,'Bieu phi VCX'!$A$8:$A$33,0),0),0)</f>
        <v>0</v>
      </c>
      <c r="AM422" s="27" t="n">
        <f aca="false">IF(V422="Y",IF(AB422&lt;120,IF(OR(C422='Bieu phi VCX'!$A$24,C422='Bieu phi VCX'!$A$25,C422='Bieu phi VCX'!$A$27),0.2%,IF(OR(AND(OR(E422="SEDAN",E422="HATCHBACK"),G422&gt;$AM$2),AND(OR(E422="SEDAN",E422="HATCHBACK"),F422="GERMANY")),INDEX('Bieu phi VCX'!$AC$8:$AC$33,MATCH(C422,'Bieu phi VCX'!$A$8:$A$33,0),0),INDEX('Bieu phi VCX'!$AD$8:$AD$33,MATCH(C422,'Bieu phi VCX'!$A$8:$A$33,0),0))),"NA"),0)</f>
        <v>0</v>
      </c>
      <c r="AN422" s="28" t="n">
        <f aca="false">IF(X422="Y",$AN$2,0)</f>
        <v>0</v>
      </c>
      <c r="AO422" s="29" t="n">
        <f aca="false">IF(W422="Y",IF(N422-M422&gt;$AO$2,1.5%*15/365,1.5%*(N422-M422)/365),0)</f>
        <v>0.000616438356164384</v>
      </c>
      <c r="AP422" s="30" t="n">
        <f aca="false">IF(N422&lt;=Z422,VLOOKUP(DATEDIF(M422,N422,"m"),Parameters!$L$2:$M$6,2,1),(DATEDIF(M422,N422,"m")+1)/12)</f>
        <v>1</v>
      </c>
      <c r="AQ422" s="31" t="n">
        <f aca="false">(AK422*(SUM(AE422,AF422,AG422,AI422,AJ422,AL422,AM422,AN422)*H422+AH422)+AO422*H422)*AP422</f>
        <v>10246575.3424658</v>
      </c>
    </row>
    <row r="423" customFormat="false" ht="15" hidden="false" customHeight="false" outlineLevel="0" collapsed="false">
      <c r="A423" s="20"/>
      <c r="B423" s="20" t="s">
        <v>116</v>
      </c>
      <c r="C423" s="21" t="s">
        <v>136</v>
      </c>
      <c r="D423" s="21" t="s">
        <v>95</v>
      </c>
      <c r="E423" s="21" t="s">
        <v>134</v>
      </c>
      <c r="F423" s="21" t="s">
        <v>97</v>
      </c>
      <c r="G423" s="22" t="n">
        <v>400000000</v>
      </c>
      <c r="H423" s="22" t="n">
        <v>400000000</v>
      </c>
      <c r="I423" s="22" t="n">
        <v>0</v>
      </c>
      <c r="J423" s="0" t="n">
        <v>2020</v>
      </c>
      <c r="K423" s="23" t="n">
        <v>43831</v>
      </c>
      <c r="L423" s="23" t="n">
        <v>43831</v>
      </c>
      <c r="M423" s="23" t="n">
        <v>43831</v>
      </c>
      <c r="N423" s="23" t="n">
        <v>44196</v>
      </c>
      <c r="O423" s="24" t="s">
        <v>98</v>
      </c>
      <c r="P423" s="24" t="s">
        <v>98</v>
      </c>
      <c r="Q423" s="22" t="s">
        <v>99</v>
      </c>
      <c r="R423" s="24" t="s">
        <v>98</v>
      </c>
      <c r="S423" s="24" t="s">
        <v>98</v>
      </c>
      <c r="T423" s="24" t="s">
        <v>98</v>
      </c>
      <c r="U423" s="24" t="s">
        <v>98</v>
      </c>
      <c r="V423" s="24" t="s">
        <v>98</v>
      </c>
      <c r="W423" s="24" t="s">
        <v>98</v>
      </c>
      <c r="X423" s="24" t="s">
        <v>106</v>
      </c>
      <c r="Y423" s="22" t="n">
        <v>500000</v>
      </c>
      <c r="Z423" s="23" t="n">
        <f aca="false">DATE(YEAR(M423)+1,MONTH(M423),DAY(M423))</f>
        <v>44197</v>
      </c>
      <c r="AA423" s="25" t="n">
        <f aca="false">IF(N423&lt;=Z423, VLOOKUP(DATEDIF(M423,N423,"m"),Parameters!$L$2:$M$6,2,1), 0)</f>
        <v>1</v>
      </c>
      <c r="AB423" s="0" t="n">
        <f aca="false">IF(D423="Trong nước", DATEDIF(DATE(YEAR(K423),MONTH(K423),1),DATE(YEAR(L423),MONTH(L423),1),"m"), DATEDIF(DATE(J423,1,1),DATE(YEAR(L423),MONTH(L423),1),"m"))</f>
        <v>0</v>
      </c>
      <c r="AC423" s="0" t="str">
        <f aca="false">VLOOKUP(AB423,Parameters!$A$2:$B$6,2,1)</f>
        <v>&lt;6</v>
      </c>
      <c r="AD423" s="26" t="n">
        <v>1</v>
      </c>
      <c r="AE423" s="27" t="n">
        <f aca="false">IF(G423&lt;=$AE$2,INDEX('Bieu phi VCX'!$D$8:$H$33,MATCH(C423,'Bieu phi VCX'!$A$8:$A$33,0),MATCH(AC423,'Bieu phi VCX'!$D$7:$H$7,)),INDEX('Bieu phi VCX'!$I$8:$M$33,MATCH(C423,'Bieu phi VCX'!$A$8:$A$33,0),MATCH(AC423,'Bieu phi VCX'!$I$7:$M$7,)))</f>
        <v>0.025</v>
      </c>
      <c r="AF423" s="27" t="n">
        <f aca="false">IF(O423="Y",$AF$2,0)</f>
        <v>0</v>
      </c>
      <c r="AG423" s="27" t="n">
        <f aca="false">IF(P423="Y", INDEX('Bieu phi VCX'!$P$8:$T$31,MATCH(C423,'Bieu phi VCX'!$A$8:$A$33,0),MATCH(AC423,'Bieu phi VCX'!$P$7:$T$7,0)), 0)</f>
        <v>0</v>
      </c>
      <c r="AH423" s="22" t="n">
        <f aca="false">VLOOKUP(Q423,Parameters!$F$2:$G$5,2,0)</f>
        <v>0</v>
      </c>
      <c r="AI423" s="27" t="n">
        <f aca="false">IF(R423="Y", INDEX('Bieu phi VCX'!$V$8:$Z$31,MATCH(C423,'Bieu phi VCX'!$A$8:$A$33,0),MATCH(AC423,'Bieu phi VCX'!$V$7:$Z$7,0)),0)</f>
        <v>0</v>
      </c>
      <c r="AJ423" s="27" t="n">
        <f aca="false">IF(S423="Y",INDEX('Bieu phi VCX'!$AG$8:$AI$31,MATCH(C423,'Bieu phi VCX'!$A$8:$A$33,0),MATCH(VLOOKUP(I423,Parameters!$I$2:$J$4,2),'Bieu phi VCX'!$AG$7:$AI$7,0))-AE423, 0)</f>
        <v>0</v>
      </c>
      <c r="AK423" s="0" t="n">
        <f aca="false">IF(T423="Y",$AK$2,1)</f>
        <v>1</v>
      </c>
      <c r="AL423" s="27" t="n">
        <f aca="false">IF(U423="Y", INDEX('Bieu phi VCX'!$AB$8:$AB$33,MATCH(C423,'Bieu phi VCX'!$A$8:$A$33,0),0),0)</f>
        <v>0</v>
      </c>
      <c r="AM423" s="27" t="n">
        <f aca="false">IF(V423="Y",IF(AB423&lt;120,IF(OR(C423='Bieu phi VCX'!$A$24,C423='Bieu phi VCX'!$A$25,C423='Bieu phi VCX'!$A$27),0.2%,IF(OR(AND(OR(E423="SEDAN",E423="HATCHBACK"),G423&gt;$AM$2),AND(OR(E423="SEDAN",E423="HATCHBACK"),F423="GERMANY")),INDEX('Bieu phi VCX'!$AC$8:$AC$33,MATCH(C423,'Bieu phi VCX'!$A$8:$A$33,0),0),INDEX('Bieu phi VCX'!$AD$8:$AD$33,MATCH(C423,'Bieu phi VCX'!$A$8:$A$33,0),0))),"NA"),0)</f>
        <v>0</v>
      </c>
      <c r="AN423" s="28" t="n">
        <f aca="false">IF(X423="Y",$AN$2,0)</f>
        <v>0.003</v>
      </c>
      <c r="AO423" s="29" t="n">
        <f aca="false">IF(W423="Y",IF(N423-M423&gt;$AO$2,1.5%*15/365,1.5%*(N423-M423)/365),0)</f>
        <v>0</v>
      </c>
      <c r="AP423" s="30" t="n">
        <f aca="false">IF(N423&lt;=Z423,VLOOKUP(DATEDIF(M423,N423,"m"),Parameters!$L$2:$M$6,2,1),(DATEDIF(M423,N423,"m")+1)/12)</f>
        <v>1</v>
      </c>
      <c r="AQ423" s="31" t="n">
        <f aca="false">(AK423*(SUM(AE423,AF423,AG423,AI423,AJ423,AL423,AM423,AN423)*H423+AH423)+AO423*H423)*AP423</f>
        <v>11200000</v>
      </c>
    </row>
    <row r="424" customFormat="false" ht="15" hidden="false" customHeight="false" outlineLevel="0" collapsed="false">
      <c r="A424" s="20" t="s">
        <v>92</v>
      </c>
      <c r="B424" s="20" t="s">
        <v>93</v>
      </c>
      <c r="C424" s="21" t="s">
        <v>137</v>
      </c>
      <c r="D424" s="21" t="s">
        <v>95</v>
      </c>
      <c r="E424" s="21" t="s">
        <v>134</v>
      </c>
      <c r="F424" s="21" t="s">
        <v>97</v>
      </c>
      <c r="G424" s="22" t="n">
        <v>390000000</v>
      </c>
      <c r="H424" s="22" t="n">
        <v>100000000</v>
      </c>
      <c r="I424" s="22" t="n">
        <v>0</v>
      </c>
      <c r="J424" s="0" t="n">
        <v>2020</v>
      </c>
      <c r="K424" s="23" t="n">
        <v>43831</v>
      </c>
      <c r="L424" s="23" t="n">
        <v>43831</v>
      </c>
      <c r="M424" s="23" t="n">
        <v>43831</v>
      </c>
      <c r="N424" s="23" t="n">
        <v>44196</v>
      </c>
      <c r="O424" s="24" t="s">
        <v>98</v>
      </c>
      <c r="P424" s="24" t="s">
        <v>98</v>
      </c>
      <c r="Q424" s="22" t="s">
        <v>99</v>
      </c>
      <c r="R424" s="24" t="s">
        <v>98</v>
      </c>
      <c r="S424" s="24" t="s">
        <v>98</v>
      </c>
      <c r="T424" s="24" t="s">
        <v>98</v>
      </c>
      <c r="U424" s="24" t="s">
        <v>98</v>
      </c>
      <c r="V424" s="24" t="s">
        <v>98</v>
      </c>
      <c r="W424" s="24" t="s">
        <v>98</v>
      </c>
      <c r="X424" s="24" t="s">
        <v>98</v>
      </c>
      <c r="Y424" s="22" t="n">
        <v>500000</v>
      </c>
      <c r="Z424" s="23" t="n">
        <f aca="false">DATE(YEAR(M424)+1,MONTH(M424),DAY(M424))</f>
        <v>44197</v>
      </c>
      <c r="AA424" s="25" t="n">
        <f aca="false">IF(N424&lt;=Z424, VLOOKUP(DATEDIF(M424,N424,"m"),Parameters!$L$2:$M$6,2,1), 0)</f>
        <v>1</v>
      </c>
      <c r="AB424" s="0" t="n">
        <f aca="false">IF(D424="Trong nước", DATEDIF(DATE(YEAR(K424),MONTH(K424),1),DATE(YEAR(L424),MONTH(L424),1),"m"), DATEDIF(DATE(J424,1,1),DATE(YEAR(L424),MONTH(L424),1),"m"))</f>
        <v>0</v>
      </c>
      <c r="AC424" s="0" t="str">
        <f aca="false">VLOOKUP(AB424,Parameters!$A$2:$B$6,2,1)</f>
        <v>&lt;6</v>
      </c>
      <c r="AD424" s="26" t="n">
        <v>1</v>
      </c>
      <c r="AE424" s="27" t="n">
        <f aca="false">IF(G424&lt;=$AE$2,INDEX('Bieu phi VCX'!$D$8:$H$33,MATCH(C424,'Bieu phi VCX'!$A$8:$A$33,0),MATCH(AC424,'Bieu phi VCX'!$D$7:$H$7,)),INDEX('Bieu phi VCX'!$I$8:$M$33,MATCH(C424,'Bieu phi VCX'!$A$8:$A$33,0),MATCH(AC424,'Bieu phi VCX'!$I$7:$M$7,)))</f>
        <v>0.027</v>
      </c>
      <c r="AF424" s="27" t="n">
        <f aca="false">IF(O424="Y",$AF$2,0)</f>
        <v>0</v>
      </c>
      <c r="AG424" s="27" t="n">
        <f aca="false">IF(P424="Y", INDEX('Bieu phi VCX'!$P$8:$T$31,MATCH(C424,'Bieu phi VCX'!$A$8:$A$33,0),MATCH(AC424,'Bieu phi VCX'!$P$7:$T$7,0)), 0)</f>
        <v>0</v>
      </c>
      <c r="AH424" s="22" t="n">
        <f aca="false">VLOOKUP(Q424,Parameters!$F$2:$G$5,2,0)</f>
        <v>0</v>
      </c>
      <c r="AI424" s="27" t="n">
        <f aca="false">IF(R424="Y", INDEX('Bieu phi VCX'!$V$8:$Z$31,MATCH(C424,'Bieu phi VCX'!$A$8:$A$33,0),MATCH(AC424,'Bieu phi VCX'!$V$7:$Z$7,0)),0)</f>
        <v>0</v>
      </c>
      <c r="AJ424" s="27" t="n">
        <f aca="false">IF(S424="Y",INDEX('Bieu phi VCX'!$AG$8:$AI$31,MATCH(C424,'Bieu phi VCX'!$A$8:$A$33,0),MATCH(VLOOKUP(I424,Parameters!$I$2:$J$4,2),'Bieu phi VCX'!$AG$7:$AI$7,0))-AE424, 0)</f>
        <v>0</v>
      </c>
      <c r="AK424" s="0" t="n">
        <f aca="false">IF(T424="Y",$AK$2,1)</f>
        <v>1</v>
      </c>
      <c r="AL424" s="27" t="n">
        <f aca="false">IF(U424="Y", INDEX('Bieu phi VCX'!$AB$8:$AB$33,MATCH(C424,'Bieu phi VCX'!$A$8:$A$33,0),0),0)</f>
        <v>0</v>
      </c>
      <c r="AM424" s="27" t="n">
        <f aca="false">IF(V424="Y",IF(AB424&lt;120,IF(OR(C424='Bieu phi VCX'!$A$24,C424='Bieu phi VCX'!$A$25,C424='Bieu phi VCX'!$A$27),0.2%,IF(OR(AND(OR(E424="SEDAN",E424="HATCHBACK"),G424&gt;$AM$2),AND(OR(E424="SEDAN",E424="HATCHBACK"),F424="GERMANY")),INDEX('Bieu phi VCX'!$AC$8:$AC$33,MATCH(C424,'Bieu phi VCX'!$A$8:$A$33,0),0),INDEX('Bieu phi VCX'!$AD$8:$AD$33,MATCH(C424,'Bieu phi VCX'!$A$8:$A$33,0),0))),"NA"),0)</f>
        <v>0</v>
      </c>
      <c r="AN424" s="28" t="n">
        <f aca="false">IF(X424="Y",$AN$2,0)</f>
        <v>0</v>
      </c>
      <c r="AO424" s="29" t="n">
        <f aca="false">IF(W424="Y",IF(N424-M424&gt;$AO$2,1.5%*15/365,1.5%*(N424-M424)/365),0)</f>
        <v>0</v>
      </c>
      <c r="AP424" s="30" t="n">
        <f aca="false">IF(N424&lt;=Z424,VLOOKUP(DATEDIF(M424,N424,"m"),Parameters!$L$2:$M$6,2,1),(DATEDIF(M424,N424,"m")+1)/12)</f>
        <v>1</v>
      </c>
      <c r="AQ424" s="31" t="n">
        <f aca="false">(AK424*(SUM(AE424,AF424,AG424,AI424,AJ424,AL424,AM424,AN424)*H424+AH424)+AO424*H424)*AP424</f>
        <v>2700000</v>
      </c>
    </row>
    <row r="425" customFormat="false" ht="15" hidden="false" customHeight="false" outlineLevel="0" collapsed="false">
      <c r="A425" s="20"/>
      <c r="B425" s="20" t="s">
        <v>100</v>
      </c>
      <c r="C425" s="21" t="s">
        <v>137</v>
      </c>
      <c r="D425" s="21" t="s">
        <v>95</v>
      </c>
      <c r="E425" s="21" t="s">
        <v>134</v>
      </c>
      <c r="F425" s="21" t="s">
        <v>97</v>
      </c>
      <c r="G425" s="22" t="n">
        <v>390000000</v>
      </c>
      <c r="H425" s="22" t="n">
        <v>100000000</v>
      </c>
      <c r="I425" s="22" t="n">
        <v>0</v>
      </c>
      <c r="J425" s="0" t="n">
        <v>2017</v>
      </c>
      <c r="K425" s="23" t="n">
        <v>42736</v>
      </c>
      <c r="L425" s="23" t="n">
        <v>43831</v>
      </c>
      <c r="M425" s="23" t="n">
        <v>43831</v>
      </c>
      <c r="N425" s="23" t="n">
        <v>44196</v>
      </c>
      <c r="O425" s="24" t="s">
        <v>98</v>
      </c>
      <c r="P425" s="24" t="s">
        <v>98</v>
      </c>
      <c r="Q425" s="22" t="s">
        <v>99</v>
      </c>
      <c r="R425" s="24" t="s">
        <v>98</v>
      </c>
      <c r="S425" s="24" t="s">
        <v>98</v>
      </c>
      <c r="T425" s="24" t="s">
        <v>98</v>
      </c>
      <c r="U425" s="24" t="s">
        <v>98</v>
      </c>
      <c r="V425" s="24" t="s">
        <v>98</v>
      </c>
      <c r="W425" s="24" t="s">
        <v>98</v>
      </c>
      <c r="X425" s="24" t="s">
        <v>98</v>
      </c>
      <c r="Y425" s="22" t="n">
        <v>500000</v>
      </c>
      <c r="Z425" s="23" t="n">
        <f aca="false">DATE(YEAR(M425)+1,MONTH(M425),DAY(M425))</f>
        <v>44197</v>
      </c>
      <c r="AA425" s="25" t="n">
        <f aca="false">IF(N425&lt;=Z425, VLOOKUP(DATEDIF(M425,N425,"m"),Parameters!$L$2:$M$6,2,1), 0)</f>
        <v>1</v>
      </c>
      <c r="AB425" s="0" t="n">
        <f aca="false">IF(D425="Trong nước", DATEDIF(DATE(YEAR(K425),MONTH(K425),1),DATE(YEAR(L425),MONTH(L425),1),"m"), DATEDIF(DATE(J425,1,1),DATE(YEAR(L425),MONTH(L425),1),"m"))</f>
        <v>36</v>
      </c>
      <c r="AC425" s="0" t="str">
        <f aca="false">VLOOKUP(AB425,Parameters!$A$2:$B$6,2,1)</f>
        <v>36-72</v>
      </c>
      <c r="AD425" s="26" t="n">
        <v>1</v>
      </c>
      <c r="AE425" s="27" t="n">
        <f aca="false">IF(G425&lt;=$AE$2,INDEX('Bieu phi VCX'!$D$8:$H$33,MATCH(C425,'Bieu phi VCX'!$A$8:$A$33,0),MATCH(AC425,'Bieu phi VCX'!$D$7:$H$7,)),INDEX('Bieu phi VCX'!$I$8:$M$33,MATCH(C425,'Bieu phi VCX'!$A$8:$A$33,0),MATCH(AC425,'Bieu phi VCX'!$I$7:$M$7,)))</f>
        <v>0.029</v>
      </c>
      <c r="AF425" s="27" t="n">
        <f aca="false">IF(O425="Y",$AF$2,0)</f>
        <v>0</v>
      </c>
      <c r="AG425" s="27" t="n">
        <f aca="false">IF(P425="Y", INDEX('Bieu phi VCX'!$P$8:$T$31,MATCH(C425,'Bieu phi VCX'!$A$8:$A$33,0),MATCH(AC425,'Bieu phi VCX'!$P$7:$T$7,0)), 0)</f>
        <v>0</v>
      </c>
      <c r="AH425" s="22" t="n">
        <f aca="false">VLOOKUP(Q425,Parameters!$F$2:$G$5,2,0)</f>
        <v>0</v>
      </c>
      <c r="AI425" s="27" t="n">
        <f aca="false">IF(R425="Y", INDEX('Bieu phi VCX'!$V$8:$Z$31,MATCH(C425,'Bieu phi VCX'!$A$8:$A$33,0),MATCH(AC425,'Bieu phi VCX'!$V$7:$Z$7,0)),0)</f>
        <v>0</v>
      </c>
      <c r="AJ425" s="27" t="n">
        <f aca="false">IF(S425="Y",INDEX('Bieu phi VCX'!$AG$8:$AI$31,MATCH(C425,'Bieu phi VCX'!$A$8:$A$33,0),MATCH(VLOOKUP(I425,Parameters!$I$2:$J$4,2),'Bieu phi VCX'!$AG$7:$AI$7,0))-AE425, 0)</f>
        <v>0</v>
      </c>
      <c r="AK425" s="0" t="n">
        <f aca="false">IF(T425="Y",$AK$2,1)</f>
        <v>1</v>
      </c>
      <c r="AL425" s="27" t="n">
        <f aca="false">IF(U425="Y", INDEX('Bieu phi VCX'!$AB$8:$AB$33,MATCH(C425,'Bieu phi VCX'!$A$8:$A$33,0),0),0)</f>
        <v>0</v>
      </c>
      <c r="AM425" s="27" t="n">
        <f aca="false">IF(V425="Y",IF(AB425&lt;120,IF(OR(C425='Bieu phi VCX'!$A$24,C425='Bieu phi VCX'!$A$25,C425='Bieu phi VCX'!$A$27),0.2%,IF(OR(AND(OR(E425="SEDAN",E425="HATCHBACK"),G425&gt;$AM$2),AND(OR(E425="SEDAN",E425="HATCHBACK"),F425="GERMANY")),INDEX('Bieu phi VCX'!$AC$8:$AC$33,MATCH(C425,'Bieu phi VCX'!$A$8:$A$33,0),0),INDEX('Bieu phi VCX'!$AD$8:$AD$33,MATCH(C425,'Bieu phi VCX'!$A$8:$A$33,0),0))),"NA"),0)</f>
        <v>0</v>
      </c>
      <c r="AN425" s="28" t="n">
        <f aca="false">IF(X425="Y",$AN$2,0)</f>
        <v>0</v>
      </c>
      <c r="AO425" s="29" t="n">
        <f aca="false">IF(W425="Y",IF(N425-M425&gt;$AO$2,1.5%*15/365,1.5%*(N425-M425)/365),0)</f>
        <v>0</v>
      </c>
      <c r="AP425" s="30" t="n">
        <f aca="false">IF(N425&lt;=Z425,VLOOKUP(DATEDIF(M425,N425,"m"),Parameters!$L$2:$M$6,2,1),(DATEDIF(M425,N425,"m")+1)/12)</f>
        <v>1</v>
      </c>
      <c r="AQ425" s="31" t="n">
        <f aca="false">(AK425*(SUM(AE425,AF425,AG425,AI425,AJ425,AL425,AM425,AN425)*H425+AH425)+AO425*H425)*AP425</f>
        <v>2900000</v>
      </c>
    </row>
    <row r="426" customFormat="false" ht="15" hidden="false" customHeight="false" outlineLevel="0" collapsed="false">
      <c r="A426" s="20"/>
      <c r="B426" s="20" t="s">
        <v>101</v>
      </c>
      <c r="C426" s="21" t="s">
        <v>137</v>
      </c>
      <c r="D426" s="21" t="s">
        <v>95</v>
      </c>
      <c r="E426" s="21" t="s">
        <v>134</v>
      </c>
      <c r="F426" s="21" t="s">
        <v>97</v>
      </c>
      <c r="G426" s="22" t="n">
        <v>390000000</v>
      </c>
      <c r="H426" s="22" t="n">
        <v>100000000</v>
      </c>
      <c r="I426" s="22" t="n">
        <v>0</v>
      </c>
      <c r="J426" s="0" t="n">
        <v>2014</v>
      </c>
      <c r="K426" s="23" t="n">
        <v>41640</v>
      </c>
      <c r="L426" s="23" t="n">
        <v>43831</v>
      </c>
      <c r="M426" s="23" t="n">
        <v>43831</v>
      </c>
      <c r="N426" s="23" t="n">
        <v>44196</v>
      </c>
      <c r="O426" s="24" t="s">
        <v>98</v>
      </c>
      <c r="P426" s="24" t="s">
        <v>98</v>
      </c>
      <c r="Q426" s="22" t="s">
        <v>99</v>
      </c>
      <c r="R426" s="24" t="s">
        <v>98</v>
      </c>
      <c r="S426" s="24" t="s">
        <v>98</v>
      </c>
      <c r="T426" s="24" t="s">
        <v>98</v>
      </c>
      <c r="U426" s="24" t="s">
        <v>98</v>
      </c>
      <c r="V426" s="24" t="s">
        <v>98</v>
      </c>
      <c r="W426" s="24" t="s">
        <v>98</v>
      </c>
      <c r="X426" s="24" t="s">
        <v>98</v>
      </c>
      <c r="Y426" s="22" t="n">
        <v>500000</v>
      </c>
      <c r="Z426" s="23" t="n">
        <f aca="false">DATE(YEAR(M426)+1,MONTH(M426),DAY(M426))</f>
        <v>44197</v>
      </c>
      <c r="AA426" s="25" t="n">
        <f aca="false">IF(N426&lt;=Z426, VLOOKUP(DATEDIF(M426,N426,"m"),Parameters!$L$2:$M$6,2,1), 0)</f>
        <v>1</v>
      </c>
      <c r="AB426" s="0" t="n">
        <f aca="false">IF(D426="Trong nước", DATEDIF(DATE(YEAR(K426),MONTH(K426),1),DATE(YEAR(L426),MONTH(L426),1),"m"), DATEDIF(DATE(J426,1,1),DATE(YEAR(L426),MONTH(L426),1),"m"))</f>
        <v>72</v>
      </c>
      <c r="AC426" s="0" t="str">
        <f aca="false">VLOOKUP(AB426,Parameters!$A$2:$B$6,2,1)</f>
        <v>72-120</v>
      </c>
      <c r="AD426" s="26" t="n">
        <v>1</v>
      </c>
      <c r="AE426" s="27" t="n">
        <f aca="false">IF(G426&lt;=$AE$2,INDEX('Bieu phi VCX'!$D$8:$H$33,MATCH(C426,'Bieu phi VCX'!$A$8:$A$33,0),MATCH(AC426,'Bieu phi VCX'!$D$7:$H$7,)),INDEX('Bieu phi VCX'!$I$8:$M$33,MATCH(C426,'Bieu phi VCX'!$A$8:$A$33,0),MATCH(AC426,'Bieu phi VCX'!$I$7:$M$7,)))</f>
        <v>0.052</v>
      </c>
      <c r="AF426" s="27" t="n">
        <f aca="false">IF(O426="Y",$AF$2,0)</f>
        <v>0</v>
      </c>
      <c r="AG426" s="27" t="n">
        <f aca="false">IF(P426="Y", INDEX('Bieu phi VCX'!$P$8:$T$31,MATCH(C426,'Bieu phi VCX'!$A$8:$A$33,0),MATCH(AC426,'Bieu phi VCX'!$P$7:$T$7,0)), 0)</f>
        <v>0</v>
      </c>
      <c r="AH426" s="22" t="n">
        <f aca="false">VLOOKUP(Q426,Parameters!$F$2:$G$5,2,0)</f>
        <v>0</v>
      </c>
      <c r="AI426" s="27" t="n">
        <f aca="false">IF(R426="Y", INDEX('Bieu phi VCX'!$V$8:$Z$31,MATCH(C426,'Bieu phi VCX'!$A$8:$A$33,0),MATCH(AC426,'Bieu phi VCX'!$V$7:$Z$7,0)),0)</f>
        <v>0</v>
      </c>
      <c r="AJ426" s="27" t="n">
        <f aca="false">IF(S426="Y",INDEX('Bieu phi VCX'!$AG$8:$AI$31,MATCH(C426,'Bieu phi VCX'!$A$8:$A$33,0),MATCH(VLOOKUP(I426,Parameters!$I$2:$J$4,2),'Bieu phi VCX'!$AG$7:$AI$7,0))-AE426, 0)</f>
        <v>0</v>
      </c>
      <c r="AK426" s="0" t="n">
        <f aca="false">IF(T426="Y",$AK$2,1)</f>
        <v>1</v>
      </c>
      <c r="AL426" s="27" t="n">
        <f aca="false">IF(U426="Y", INDEX('Bieu phi VCX'!$AB$8:$AB$33,MATCH(C426,'Bieu phi VCX'!$A$8:$A$33,0),0),0)</f>
        <v>0</v>
      </c>
      <c r="AM426" s="27" t="n">
        <f aca="false">IF(V426="Y",IF(AB426&lt;120,IF(OR(C426='Bieu phi VCX'!$A$24,C426='Bieu phi VCX'!$A$25,C426='Bieu phi VCX'!$A$27),0.2%,IF(OR(AND(OR(E426="SEDAN",E426="HATCHBACK"),G426&gt;$AM$2),AND(OR(E426="SEDAN",E426="HATCHBACK"),F426="GERMANY")),INDEX('Bieu phi VCX'!$AC$8:$AC$33,MATCH(C426,'Bieu phi VCX'!$A$8:$A$33,0),0),INDEX('Bieu phi VCX'!$AD$8:$AD$33,MATCH(C426,'Bieu phi VCX'!$A$8:$A$33,0),0))),"NA"),0)</f>
        <v>0</v>
      </c>
      <c r="AN426" s="28" t="n">
        <f aca="false">IF(X426="Y",$AN$2,0)</f>
        <v>0</v>
      </c>
      <c r="AO426" s="29" t="n">
        <f aca="false">IF(W426="Y",IF(N426-M426&gt;$AO$2,1.5%*15/365,1.5%*(N426-M426)/365),0)</f>
        <v>0</v>
      </c>
      <c r="AP426" s="30" t="n">
        <f aca="false">IF(N426&lt;=Z426,VLOOKUP(DATEDIF(M426,N426,"m"),Parameters!$L$2:$M$6,2,1),(DATEDIF(M426,N426,"m")+1)/12)</f>
        <v>1</v>
      </c>
      <c r="AQ426" s="31" t="n">
        <f aca="false">(AK426*(SUM(AE426,AF426,AG426,AI426,AJ426,AL426,AM426,AN426)*H426+AH426)+AO426*H426)*AP426</f>
        <v>5200000</v>
      </c>
    </row>
    <row r="427" customFormat="false" ht="15" hidden="false" customHeight="false" outlineLevel="0" collapsed="false">
      <c r="A427" s="20"/>
      <c r="B427" s="20" t="s">
        <v>102</v>
      </c>
      <c r="C427" s="21" t="s">
        <v>137</v>
      </c>
      <c r="D427" s="21" t="s">
        <v>95</v>
      </c>
      <c r="E427" s="21" t="s">
        <v>134</v>
      </c>
      <c r="F427" s="21" t="s">
        <v>97</v>
      </c>
      <c r="G427" s="22" t="n">
        <v>390000000</v>
      </c>
      <c r="H427" s="22" t="n">
        <v>100000000</v>
      </c>
      <c r="I427" s="22" t="n">
        <v>0</v>
      </c>
      <c r="J427" s="0" t="n">
        <v>2010</v>
      </c>
      <c r="K427" s="23" t="n">
        <v>40179</v>
      </c>
      <c r="L427" s="23" t="n">
        <v>43831</v>
      </c>
      <c r="M427" s="23" t="n">
        <v>43831</v>
      </c>
      <c r="N427" s="23" t="n">
        <v>44196</v>
      </c>
      <c r="O427" s="24" t="s">
        <v>98</v>
      </c>
      <c r="P427" s="24" t="s">
        <v>98</v>
      </c>
      <c r="Q427" s="22" t="s">
        <v>99</v>
      </c>
      <c r="R427" s="24" t="s">
        <v>98</v>
      </c>
      <c r="S427" s="24" t="s">
        <v>98</v>
      </c>
      <c r="T427" s="24" t="s">
        <v>98</v>
      </c>
      <c r="U427" s="24" t="s">
        <v>98</v>
      </c>
      <c r="V427" s="24" t="s">
        <v>98</v>
      </c>
      <c r="W427" s="24" t="s">
        <v>98</v>
      </c>
      <c r="X427" s="24" t="s">
        <v>98</v>
      </c>
      <c r="Y427" s="22" t="n">
        <v>500000</v>
      </c>
      <c r="Z427" s="23" t="n">
        <f aca="false">DATE(YEAR(M427)+1,MONTH(M427),DAY(M427))</f>
        <v>44197</v>
      </c>
      <c r="AA427" s="25" t="n">
        <f aca="false">IF(N427&lt;=Z427, VLOOKUP(DATEDIF(M427,N427,"m"),Parameters!$L$2:$M$6,2,1), 0)</f>
        <v>1</v>
      </c>
      <c r="AB427" s="0" t="n">
        <f aca="false">IF(D427="Trong nước", DATEDIF(DATE(YEAR(K427),MONTH(K427),1),DATE(YEAR(L427),MONTH(L427),1),"m"), DATEDIF(DATE(J427,1,1),DATE(YEAR(L427),MONTH(L427),1),"m"))</f>
        <v>120</v>
      </c>
      <c r="AC427" s="0" t="str">
        <f aca="false">VLOOKUP(AB427,Parameters!$A$2:$B$6,2,1)</f>
        <v>&gt;=120</v>
      </c>
      <c r="AD427" s="26" t="n">
        <v>1</v>
      </c>
      <c r="AE427" s="27" t="n">
        <f aca="false">IF(G427&lt;=$AE$2,INDEX('Bieu phi VCX'!$D$8:$H$33,MATCH(C427,'Bieu phi VCX'!$A$8:$A$33,0),MATCH(AC427,'Bieu phi VCX'!$D$7:$H$7,)),INDEX('Bieu phi VCX'!$I$8:$M$33,MATCH(C427,'Bieu phi VCX'!$A$8:$A$33,0),MATCH(AC427,'Bieu phi VCX'!$I$7:$M$7,)))</f>
        <v>0.06</v>
      </c>
      <c r="AF427" s="27" t="n">
        <f aca="false">IF(O427="Y",$AF$2,0)</f>
        <v>0</v>
      </c>
      <c r="AG427" s="27" t="n">
        <f aca="false">IF(P427="Y", INDEX('Bieu phi VCX'!$P$8:$T$31,MATCH(C427,'Bieu phi VCX'!$A$8:$A$33,0),MATCH(AC427,'Bieu phi VCX'!$P$7:$T$7,0)), 0)</f>
        <v>0</v>
      </c>
      <c r="AH427" s="22" t="n">
        <f aca="false">VLOOKUP(Q427,Parameters!$F$2:$G$5,2,0)</f>
        <v>0</v>
      </c>
      <c r="AI427" s="27" t="n">
        <f aca="false">IF(R427="Y", INDEX('Bieu phi VCX'!$V$8:$Z$31,MATCH(C427,'Bieu phi VCX'!$A$8:$A$33,0),MATCH(AC427,'Bieu phi VCX'!$V$7:$Z$7,0)),0)</f>
        <v>0</v>
      </c>
      <c r="AJ427" s="27" t="n">
        <f aca="false">IF(S427="Y",INDEX('Bieu phi VCX'!$AG$8:$AI$31,MATCH(C427,'Bieu phi VCX'!$A$8:$A$33,0),MATCH(VLOOKUP(I427,Parameters!$I$2:$J$4,2),'Bieu phi VCX'!$AG$7:$AI$7,0))-AE427, 0)</f>
        <v>0</v>
      </c>
      <c r="AK427" s="0" t="n">
        <f aca="false">IF(T427="Y",$AK$2,1)</f>
        <v>1</v>
      </c>
      <c r="AL427" s="27" t="n">
        <f aca="false">IF(U427="Y", INDEX('Bieu phi VCX'!$AB$8:$AB$33,MATCH(C427,'Bieu phi VCX'!$A$8:$A$33,0),0),0)</f>
        <v>0</v>
      </c>
      <c r="AM427" s="27" t="n">
        <f aca="false">IF(V427="Y",IF(AB427&lt;120,IF(OR(C427='Bieu phi VCX'!$A$24,C427='Bieu phi VCX'!$A$25,C427='Bieu phi VCX'!$A$27),0.2%,IF(OR(AND(OR(E427="SEDAN",E427="HATCHBACK"),G427&gt;$AM$2),AND(OR(E427="SEDAN",E427="HATCHBACK"),F427="GERMANY")),INDEX('Bieu phi VCX'!$AC$8:$AC$33,MATCH(C427,'Bieu phi VCX'!$A$8:$A$33,0),0),INDEX('Bieu phi VCX'!$AD$8:$AD$33,MATCH(C427,'Bieu phi VCX'!$A$8:$A$33,0),0))),"NA"),0)</f>
        <v>0</v>
      </c>
      <c r="AN427" s="28" t="n">
        <f aca="false">IF(X427="Y",$AN$2,0)</f>
        <v>0</v>
      </c>
      <c r="AO427" s="29" t="n">
        <f aca="false">IF(W427="Y",IF(N427-M427&gt;$AO$2,1.5%*15/365,1.5%*(N427-M427)/365),0)</f>
        <v>0</v>
      </c>
      <c r="AP427" s="30" t="n">
        <f aca="false">IF(N427&lt;=Z427,VLOOKUP(DATEDIF(M427,N427,"m"),Parameters!$L$2:$M$6,2,1),(DATEDIF(M427,N427,"m")+1)/12)</f>
        <v>1</v>
      </c>
      <c r="AQ427" s="31" t="n">
        <f aca="false">(AK427*(SUM(AE427,AF427,AG427,AI427,AJ427,AL427,AM427,AN427)*H427+AH427)+AO427*H427)*AP427</f>
        <v>6000000</v>
      </c>
    </row>
    <row r="428" customFormat="false" ht="15" hidden="false" customHeight="false" outlineLevel="0" collapsed="false">
      <c r="A428" s="20" t="s">
        <v>103</v>
      </c>
      <c r="B428" s="20" t="s">
        <v>93</v>
      </c>
      <c r="C428" s="21" t="s">
        <v>137</v>
      </c>
      <c r="D428" s="21" t="s">
        <v>95</v>
      </c>
      <c r="E428" s="21" t="s">
        <v>134</v>
      </c>
      <c r="F428" s="21" t="s">
        <v>97</v>
      </c>
      <c r="G428" s="22" t="n">
        <v>400000000</v>
      </c>
      <c r="H428" s="22" t="n">
        <v>400000000</v>
      </c>
      <c r="I428" s="22" t="n">
        <v>0</v>
      </c>
      <c r="J428" s="0" t="n">
        <v>2020</v>
      </c>
      <c r="K428" s="23" t="n">
        <v>43831</v>
      </c>
      <c r="L428" s="23" t="n">
        <v>43831</v>
      </c>
      <c r="M428" s="23" t="n">
        <v>43831</v>
      </c>
      <c r="N428" s="23" t="n">
        <v>44196</v>
      </c>
      <c r="O428" s="24" t="s">
        <v>98</v>
      </c>
      <c r="P428" s="24" t="s">
        <v>98</v>
      </c>
      <c r="Q428" s="22" t="s">
        <v>99</v>
      </c>
      <c r="R428" s="24" t="s">
        <v>98</v>
      </c>
      <c r="S428" s="24" t="s">
        <v>98</v>
      </c>
      <c r="T428" s="24" t="s">
        <v>98</v>
      </c>
      <c r="U428" s="24" t="s">
        <v>98</v>
      </c>
      <c r="V428" s="24" t="s">
        <v>98</v>
      </c>
      <c r="W428" s="24" t="s">
        <v>98</v>
      </c>
      <c r="X428" s="24" t="s">
        <v>98</v>
      </c>
      <c r="Y428" s="22" t="n">
        <v>500000</v>
      </c>
      <c r="Z428" s="23" t="n">
        <f aca="false">DATE(YEAR(M428)+1,MONTH(M428),DAY(M428))</f>
        <v>44197</v>
      </c>
      <c r="AA428" s="25" t="n">
        <f aca="false">IF(N428&lt;=Z428, VLOOKUP(DATEDIF(M428,N428,"m"),Parameters!$L$2:$M$6,2,1), 0)</f>
        <v>1</v>
      </c>
      <c r="AB428" s="0" t="n">
        <f aca="false">IF(D428="Trong nước", DATEDIF(DATE(YEAR(K428),MONTH(K428),1),DATE(YEAR(L428),MONTH(L428),1),"m"), DATEDIF(DATE(J428,1,1),DATE(YEAR(L428),MONTH(L428),1),"m"))</f>
        <v>0</v>
      </c>
      <c r="AC428" s="0" t="str">
        <f aca="false">VLOOKUP(AB428,Parameters!$A$2:$B$6,2,1)</f>
        <v>&lt;6</v>
      </c>
      <c r="AD428" s="26" t="n">
        <v>1</v>
      </c>
      <c r="AE428" s="27" t="n">
        <f aca="false">IF(G428&lt;=$AE$2,INDEX('Bieu phi VCX'!$D$8:$H$33,MATCH(C428,'Bieu phi VCX'!$A$8:$A$33,0),MATCH(AC428,'Bieu phi VCX'!$D$7:$H$7,)),INDEX('Bieu phi VCX'!$I$8:$M$33,MATCH(C428,'Bieu phi VCX'!$A$8:$A$33,0),MATCH(AC428,'Bieu phi VCX'!$I$7:$M$7,)))</f>
        <v>0.027</v>
      </c>
      <c r="AF428" s="27" t="n">
        <f aca="false">IF(O428="Y",$AF$2,0)</f>
        <v>0</v>
      </c>
      <c r="AG428" s="27" t="n">
        <f aca="false">IF(P428="Y", INDEX('Bieu phi VCX'!$P$8:$T$31,MATCH(C428,'Bieu phi VCX'!$A$8:$A$33,0),MATCH(AC428,'Bieu phi VCX'!$P$7:$T$7,0)), 0)</f>
        <v>0</v>
      </c>
      <c r="AH428" s="22" t="n">
        <f aca="false">VLOOKUP(Q428,Parameters!$F$2:$G$5,2,0)</f>
        <v>0</v>
      </c>
      <c r="AI428" s="27" t="n">
        <f aca="false">IF(R428="Y", INDEX('Bieu phi VCX'!$V$8:$Z$31,MATCH(C428,'Bieu phi VCX'!$A$8:$A$33,0),MATCH(AC428,'Bieu phi VCX'!$V$7:$Z$7,0)),0)</f>
        <v>0</v>
      </c>
      <c r="AJ428" s="27" t="n">
        <f aca="false">IF(S428="Y",INDEX('Bieu phi VCX'!$AG$8:$AI$31,MATCH(C428,'Bieu phi VCX'!$A$8:$A$33,0),MATCH(VLOOKUP(I428,Parameters!$I$2:$J$4,2),'Bieu phi VCX'!$AG$7:$AI$7,0))-AE428, 0)</f>
        <v>0</v>
      </c>
      <c r="AK428" s="0" t="n">
        <f aca="false">IF(T428="Y",$AK$2,1)</f>
        <v>1</v>
      </c>
      <c r="AL428" s="27" t="n">
        <f aca="false">IF(U428="Y", INDEX('Bieu phi VCX'!$AB$8:$AB$33,MATCH(C428,'Bieu phi VCX'!$A$8:$A$33,0),0),0)</f>
        <v>0</v>
      </c>
      <c r="AM428" s="27" t="n">
        <f aca="false">IF(V428="Y",IF(AB428&lt;120,IF(OR(C428='Bieu phi VCX'!$A$24,C428='Bieu phi VCX'!$A$25,C428='Bieu phi VCX'!$A$27),0.2%,IF(OR(AND(OR(E428="SEDAN",E428="HATCHBACK"),G428&gt;$AM$2),AND(OR(E428="SEDAN",E428="HATCHBACK"),F428="GERMANY")),INDEX('Bieu phi VCX'!$AC$8:$AC$33,MATCH(C428,'Bieu phi VCX'!$A$8:$A$33,0),0),INDEX('Bieu phi VCX'!$AD$8:$AD$33,MATCH(C428,'Bieu phi VCX'!$A$8:$A$33,0),0))),"NA"),0)</f>
        <v>0</v>
      </c>
      <c r="AN428" s="28" t="n">
        <f aca="false">IF(X428="Y",$AN$2,0)</f>
        <v>0</v>
      </c>
      <c r="AO428" s="29" t="n">
        <f aca="false">IF(W428="Y",IF(N428-M428&gt;$AO$2,1.5%*15/365,1.5%*(N428-M428)/365),0)</f>
        <v>0</v>
      </c>
      <c r="AP428" s="30" t="n">
        <f aca="false">IF(N428&lt;=Z428,VLOOKUP(DATEDIF(M428,N428,"m"),Parameters!$L$2:$M$6,2,1),(DATEDIF(M428,N428,"m")+1)/12)</f>
        <v>1</v>
      </c>
      <c r="AQ428" s="31" t="n">
        <f aca="false">(AK428*(SUM(AE428,AF428,AG428,AI428,AJ428,AL428,AM428,AN428)*H428+AH428)+AO428*H428)*AP428</f>
        <v>10800000</v>
      </c>
    </row>
    <row r="429" customFormat="false" ht="15" hidden="false" customHeight="false" outlineLevel="0" collapsed="false">
      <c r="A429" s="20"/>
      <c r="B429" s="20" t="s">
        <v>100</v>
      </c>
      <c r="C429" s="21" t="s">
        <v>137</v>
      </c>
      <c r="D429" s="21" t="s">
        <v>95</v>
      </c>
      <c r="E429" s="21" t="s">
        <v>134</v>
      </c>
      <c r="F429" s="21" t="s">
        <v>97</v>
      </c>
      <c r="G429" s="22" t="n">
        <v>400000000</v>
      </c>
      <c r="H429" s="22" t="n">
        <v>400000000</v>
      </c>
      <c r="I429" s="22" t="n">
        <v>0</v>
      </c>
      <c r="J429" s="0" t="n">
        <v>2017</v>
      </c>
      <c r="K429" s="23" t="n">
        <v>42736</v>
      </c>
      <c r="L429" s="23" t="n">
        <v>43831</v>
      </c>
      <c r="M429" s="23" t="n">
        <v>43831</v>
      </c>
      <c r="N429" s="23" t="n">
        <v>44196</v>
      </c>
      <c r="O429" s="24" t="s">
        <v>98</v>
      </c>
      <c r="P429" s="24" t="s">
        <v>98</v>
      </c>
      <c r="Q429" s="22" t="s">
        <v>99</v>
      </c>
      <c r="R429" s="24" t="s">
        <v>98</v>
      </c>
      <c r="S429" s="24" t="s">
        <v>98</v>
      </c>
      <c r="T429" s="24" t="s">
        <v>98</v>
      </c>
      <c r="U429" s="24" t="s">
        <v>98</v>
      </c>
      <c r="V429" s="24" t="s">
        <v>98</v>
      </c>
      <c r="W429" s="24" t="s">
        <v>98</v>
      </c>
      <c r="X429" s="24" t="s">
        <v>98</v>
      </c>
      <c r="Y429" s="22" t="n">
        <v>500000</v>
      </c>
      <c r="Z429" s="23" t="n">
        <f aca="false">DATE(YEAR(M429)+1,MONTH(M429),DAY(M429))</f>
        <v>44197</v>
      </c>
      <c r="AA429" s="25" t="n">
        <f aca="false">IF(N429&lt;=Z429, VLOOKUP(DATEDIF(M429,N429,"m"),Parameters!$L$2:$M$6,2,1), 0)</f>
        <v>1</v>
      </c>
      <c r="AB429" s="0" t="n">
        <f aca="false">IF(D429="Trong nước", DATEDIF(DATE(YEAR(K429),MONTH(K429),1),DATE(YEAR(L429),MONTH(L429),1),"m"), DATEDIF(DATE(J429,1,1),DATE(YEAR(L429),MONTH(L429),1),"m"))</f>
        <v>36</v>
      </c>
      <c r="AC429" s="0" t="str">
        <f aca="false">VLOOKUP(AB429,Parameters!$A$2:$B$6,2,1)</f>
        <v>36-72</v>
      </c>
      <c r="AD429" s="26" t="n">
        <v>1</v>
      </c>
      <c r="AE429" s="27" t="n">
        <f aca="false">IF(G429&lt;=$AE$2,INDEX('Bieu phi VCX'!$D$8:$H$33,MATCH(C429,'Bieu phi VCX'!$A$8:$A$33,0),MATCH(AC429,'Bieu phi VCX'!$D$7:$H$7,)),INDEX('Bieu phi VCX'!$I$8:$M$33,MATCH(C429,'Bieu phi VCX'!$A$8:$A$33,0),MATCH(AC429,'Bieu phi VCX'!$I$7:$M$7,)))</f>
        <v>0.029</v>
      </c>
      <c r="AF429" s="27" t="n">
        <f aca="false">IF(O429="Y",$AF$2,0)</f>
        <v>0</v>
      </c>
      <c r="AG429" s="27" t="n">
        <f aca="false">IF(P429="Y", INDEX('Bieu phi VCX'!$P$8:$T$31,MATCH(C429,'Bieu phi VCX'!$A$8:$A$33,0),MATCH(AC429,'Bieu phi VCX'!$P$7:$T$7,0)), 0)</f>
        <v>0</v>
      </c>
      <c r="AH429" s="22" t="n">
        <f aca="false">VLOOKUP(Q429,Parameters!$F$2:$G$5,2,0)</f>
        <v>0</v>
      </c>
      <c r="AI429" s="27" t="n">
        <f aca="false">IF(R429="Y", INDEX('Bieu phi VCX'!$V$8:$Z$31,MATCH(C429,'Bieu phi VCX'!$A$8:$A$33,0),MATCH(AC429,'Bieu phi VCX'!$V$7:$Z$7,0)),0)</f>
        <v>0</v>
      </c>
      <c r="AJ429" s="27" t="n">
        <f aca="false">IF(S429="Y",INDEX('Bieu phi VCX'!$AG$8:$AI$31,MATCH(C429,'Bieu phi VCX'!$A$8:$A$33,0),MATCH(VLOOKUP(I429,Parameters!$I$2:$J$4,2),'Bieu phi VCX'!$AG$7:$AI$7,0))-AE429, 0)</f>
        <v>0</v>
      </c>
      <c r="AK429" s="0" t="n">
        <f aca="false">IF(T429="Y",$AK$2,1)</f>
        <v>1</v>
      </c>
      <c r="AL429" s="27" t="n">
        <f aca="false">IF(U429="Y", INDEX('Bieu phi VCX'!$AB$8:$AB$33,MATCH(C429,'Bieu phi VCX'!$A$8:$A$33,0),0),0)</f>
        <v>0</v>
      </c>
      <c r="AM429" s="27" t="n">
        <f aca="false">IF(V429="Y",IF(AB429&lt;120,IF(OR(C429='Bieu phi VCX'!$A$24,C429='Bieu phi VCX'!$A$25,C429='Bieu phi VCX'!$A$27),0.2%,IF(OR(AND(OR(E429="SEDAN",E429="HATCHBACK"),G429&gt;$AM$2),AND(OR(E429="SEDAN",E429="HATCHBACK"),F429="GERMANY")),INDEX('Bieu phi VCX'!$AC$8:$AC$33,MATCH(C429,'Bieu phi VCX'!$A$8:$A$33,0),0),INDEX('Bieu phi VCX'!$AD$8:$AD$33,MATCH(C429,'Bieu phi VCX'!$A$8:$A$33,0),0))),"NA"),0)</f>
        <v>0</v>
      </c>
      <c r="AN429" s="28" t="n">
        <f aca="false">IF(X429="Y",$AN$2,0)</f>
        <v>0</v>
      </c>
      <c r="AO429" s="29" t="n">
        <f aca="false">IF(W429="Y",IF(N429-M429&gt;$AO$2,1.5%*15/365,1.5%*(N429-M429)/365),0)</f>
        <v>0</v>
      </c>
      <c r="AP429" s="30" t="n">
        <f aca="false">IF(N429&lt;=Z429,VLOOKUP(DATEDIF(M429,N429,"m"),Parameters!$L$2:$M$6,2,1),(DATEDIF(M429,N429,"m")+1)/12)</f>
        <v>1</v>
      </c>
      <c r="AQ429" s="31" t="n">
        <f aca="false">(AK429*(SUM(AE429,AF429,AG429,AI429,AJ429,AL429,AM429,AN429)*H429+AH429)+AO429*H429)*AP429</f>
        <v>11600000</v>
      </c>
    </row>
    <row r="430" customFormat="false" ht="15" hidden="false" customHeight="false" outlineLevel="0" collapsed="false">
      <c r="A430" s="20"/>
      <c r="B430" s="20" t="s">
        <v>101</v>
      </c>
      <c r="C430" s="21" t="s">
        <v>137</v>
      </c>
      <c r="D430" s="21" t="s">
        <v>95</v>
      </c>
      <c r="E430" s="21" t="s">
        <v>134</v>
      </c>
      <c r="F430" s="21" t="s">
        <v>97</v>
      </c>
      <c r="G430" s="22" t="n">
        <v>400000000</v>
      </c>
      <c r="H430" s="22" t="n">
        <v>400000000</v>
      </c>
      <c r="I430" s="22" t="n">
        <v>0</v>
      </c>
      <c r="J430" s="0" t="n">
        <v>2014</v>
      </c>
      <c r="K430" s="23" t="n">
        <v>41640</v>
      </c>
      <c r="L430" s="23" t="n">
        <v>43831</v>
      </c>
      <c r="M430" s="23" t="n">
        <v>43831</v>
      </c>
      <c r="N430" s="23" t="n">
        <v>44196</v>
      </c>
      <c r="O430" s="24" t="s">
        <v>98</v>
      </c>
      <c r="P430" s="24" t="s">
        <v>98</v>
      </c>
      <c r="Q430" s="22" t="s">
        <v>99</v>
      </c>
      <c r="R430" s="24" t="s">
        <v>98</v>
      </c>
      <c r="S430" s="24" t="s">
        <v>98</v>
      </c>
      <c r="T430" s="24" t="s">
        <v>98</v>
      </c>
      <c r="U430" s="24" t="s">
        <v>98</v>
      </c>
      <c r="V430" s="24" t="s">
        <v>98</v>
      </c>
      <c r="W430" s="24" t="s">
        <v>98</v>
      </c>
      <c r="X430" s="24" t="s">
        <v>98</v>
      </c>
      <c r="Y430" s="22" t="n">
        <v>500000</v>
      </c>
      <c r="Z430" s="23" t="n">
        <f aca="false">DATE(YEAR(M430)+1,MONTH(M430),DAY(M430))</f>
        <v>44197</v>
      </c>
      <c r="AA430" s="25" t="n">
        <f aca="false">IF(N430&lt;=Z430, VLOOKUP(DATEDIF(M430,N430,"m"),Parameters!$L$2:$M$6,2,1), 0)</f>
        <v>1</v>
      </c>
      <c r="AB430" s="0" t="n">
        <f aca="false">IF(D430="Trong nước", DATEDIF(DATE(YEAR(K430),MONTH(K430),1),DATE(YEAR(L430),MONTH(L430),1),"m"), DATEDIF(DATE(J430,1,1),DATE(YEAR(L430),MONTH(L430),1),"m"))</f>
        <v>72</v>
      </c>
      <c r="AC430" s="0" t="str">
        <f aca="false">VLOOKUP(AB430,Parameters!$A$2:$B$6,2,1)</f>
        <v>72-120</v>
      </c>
      <c r="AD430" s="26" t="n">
        <v>1</v>
      </c>
      <c r="AE430" s="27" t="n">
        <f aca="false">IF(G430&lt;=$AE$2,INDEX('Bieu phi VCX'!$D$8:$H$33,MATCH(C430,'Bieu phi VCX'!$A$8:$A$33,0),MATCH(AC430,'Bieu phi VCX'!$D$7:$H$7,)),INDEX('Bieu phi VCX'!$I$8:$M$33,MATCH(C430,'Bieu phi VCX'!$A$8:$A$33,0),MATCH(AC430,'Bieu phi VCX'!$I$7:$M$7,)))</f>
        <v>0.052</v>
      </c>
      <c r="AF430" s="27" t="n">
        <f aca="false">IF(O430="Y",$AF$2,0)</f>
        <v>0</v>
      </c>
      <c r="AG430" s="27" t="n">
        <f aca="false">IF(P430="Y", INDEX('Bieu phi VCX'!$P$8:$T$31,MATCH(C430,'Bieu phi VCX'!$A$8:$A$33,0),MATCH(AC430,'Bieu phi VCX'!$P$7:$T$7,0)), 0)</f>
        <v>0</v>
      </c>
      <c r="AH430" s="22" t="n">
        <f aca="false">VLOOKUP(Q430,Parameters!$F$2:$G$5,2,0)</f>
        <v>0</v>
      </c>
      <c r="AI430" s="27" t="n">
        <f aca="false">IF(R430="Y", INDEX('Bieu phi VCX'!$V$8:$Z$31,MATCH(C430,'Bieu phi VCX'!$A$8:$A$33,0),MATCH(AC430,'Bieu phi VCX'!$V$7:$Z$7,0)),0)</f>
        <v>0</v>
      </c>
      <c r="AJ430" s="27" t="n">
        <f aca="false">IF(S430="Y",INDEX('Bieu phi VCX'!$AG$8:$AI$31,MATCH(C430,'Bieu phi VCX'!$A$8:$A$33,0),MATCH(VLOOKUP(I430,Parameters!$I$2:$J$4,2),'Bieu phi VCX'!$AG$7:$AI$7,0))-AE430, 0)</f>
        <v>0</v>
      </c>
      <c r="AK430" s="0" t="n">
        <f aca="false">IF(T430="Y",$AK$2,1)</f>
        <v>1</v>
      </c>
      <c r="AL430" s="27" t="n">
        <f aca="false">IF(U430="Y", INDEX('Bieu phi VCX'!$AB$8:$AB$33,MATCH(C430,'Bieu phi VCX'!$A$8:$A$33,0),0),0)</f>
        <v>0</v>
      </c>
      <c r="AM430" s="27" t="n">
        <f aca="false">IF(V430="Y",IF(AB430&lt;120,IF(OR(C430='Bieu phi VCX'!$A$24,C430='Bieu phi VCX'!$A$25,C430='Bieu phi VCX'!$A$27),0.2%,IF(OR(AND(OR(E430="SEDAN",E430="HATCHBACK"),G430&gt;$AM$2),AND(OR(E430="SEDAN",E430="HATCHBACK"),F430="GERMANY")),INDEX('Bieu phi VCX'!$AC$8:$AC$33,MATCH(C430,'Bieu phi VCX'!$A$8:$A$33,0),0),INDEX('Bieu phi VCX'!$AD$8:$AD$33,MATCH(C430,'Bieu phi VCX'!$A$8:$A$33,0),0))),"NA"),0)</f>
        <v>0</v>
      </c>
      <c r="AN430" s="28" t="n">
        <f aca="false">IF(X430="Y",$AN$2,0)</f>
        <v>0</v>
      </c>
      <c r="AO430" s="29" t="n">
        <f aca="false">IF(W430="Y",IF(N430-M430&gt;$AO$2,1.5%*15/365,1.5%*(N430-M430)/365),0)</f>
        <v>0</v>
      </c>
      <c r="AP430" s="30" t="n">
        <f aca="false">IF(N430&lt;=Z430,VLOOKUP(DATEDIF(M430,N430,"m"),Parameters!$L$2:$M$6,2,1),(DATEDIF(M430,N430,"m")+1)/12)</f>
        <v>1</v>
      </c>
      <c r="AQ430" s="31" t="n">
        <f aca="false">(AK430*(SUM(AE430,AF430,AG430,AI430,AJ430,AL430,AM430,AN430)*H430+AH430)+AO430*H430)*AP430</f>
        <v>20800000</v>
      </c>
    </row>
    <row r="431" customFormat="false" ht="15" hidden="false" customHeight="false" outlineLevel="0" collapsed="false">
      <c r="A431" s="20"/>
      <c r="B431" s="20" t="s">
        <v>102</v>
      </c>
      <c r="C431" s="21" t="s">
        <v>137</v>
      </c>
      <c r="D431" s="21" t="s">
        <v>95</v>
      </c>
      <c r="E431" s="21" t="s">
        <v>134</v>
      </c>
      <c r="F431" s="21" t="s">
        <v>97</v>
      </c>
      <c r="G431" s="22" t="n">
        <v>400000000</v>
      </c>
      <c r="H431" s="22" t="n">
        <v>400000000</v>
      </c>
      <c r="I431" s="22" t="n">
        <v>0</v>
      </c>
      <c r="J431" s="0" t="n">
        <v>2010</v>
      </c>
      <c r="K431" s="23" t="n">
        <v>40179</v>
      </c>
      <c r="L431" s="23" t="n">
        <v>43831</v>
      </c>
      <c r="M431" s="23" t="n">
        <v>43831</v>
      </c>
      <c r="N431" s="23" t="n">
        <v>44196</v>
      </c>
      <c r="O431" s="24" t="s">
        <v>98</v>
      </c>
      <c r="P431" s="24" t="s">
        <v>98</v>
      </c>
      <c r="Q431" s="22" t="s">
        <v>99</v>
      </c>
      <c r="R431" s="24" t="s">
        <v>98</v>
      </c>
      <c r="S431" s="24" t="s">
        <v>98</v>
      </c>
      <c r="T431" s="24" t="s">
        <v>98</v>
      </c>
      <c r="U431" s="24" t="s">
        <v>98</v>
      </c>
      <c r="V431" s="24" t="s">
        <v>98</v>
      </c>
      <c r="W431" s="24" t="s">
        <v>98</v>
      </c>
      <c r="X431" s="24" t="s">
        <v>98</v>
      </c>
      <c r="Y431" s="22" t="n">
        <v>500000</v>
      </c>
      <c r="Z431" s="23" t="n">
        <f aca="false">DATE(YEAR(M431)+1,MONTH(M431),DAY(M431))</f>
        <v>44197</v>
      </c>
      <c r="AA431" s="25" t="n">
        <f aca="false">IF(N431&lt;=Z431, VLOOKUP(DATEDIF(M431,N431,"m"),Parameters!$L$2:$M$6,2,1), 0)</f>
        <v>1</v>
      </c>
      <c r="AB431" s="0" t="n">
        <f aca="false">IF(D431="Trong nước", DATEDIF(DATE(YEAR(K431),MONTH(K431),1),DATE(YEAR(L431),MONTH(L431),1),"m"), DATEDIF(DATE(J431,1,1),DATE(YEAR(L431),MONTH(L431),1),"m"))</f>
        <v>120</v>
      </c>
      <c r="AC431" s="0" t="str">
        <f aca="false">VLOOKUP(AB431,Parameters!$A$2:$B$6,2,1)</f>
        <v>&gt;=120</v>
      </c>
      <c r="AD431" s="26" t="n">
        <v>1</v>
      </c>
      <c r="AE431" s="27" t="n">
        <f aca="false">IF(G431&lt;=$AE$2,INDEX('Bieu phi VCX'!$D$8:$H$33,MATCH(C431,'Bieu phi VCX'!$A$8:$A$33,0),MATCH(AC431,'Bieu phi VCX'!$D$7:$H$7,)),INDEX('Bieu phi VCX'!$I$8:$M$33,MATCH(C431,'Bieu phi VCX'!$A$8:$A$33,0),MATCH(AC431,'Bieu phi VCX'!$I$7:$M$7,)))</f>
        <v>0.06</v>
      </c>
      <c r="AF431" s="27" t="n">
        <f aca="false">IF(O431="Y",$AF$2,0)</f>
        <v>0</v>
      </c>
      <c r="AG431" s="27" t="n">
        <f aca="false">IF(P431="Y", INDEX('Bieu phi VCX'!$P$8:$T$31,MATCH(C431,'Bieu phi VCX'!$A$8:$A$33,0),MATCH(AC431,'Bieu phi VCX'!$P$7:$T$7,0)), 0)</f>
        <v>0</v>
      </c>
      <c r="AH431" s="22" t="n">
        <f aca="false">VLOOKUP(Q431,Parameters!$F$2:$G$5,2,0)</f>
        <v>0</v>
      </c>
      <c r="AI431" s="27" t="n">
        <f aca="false">IF(R431="Y", INDEX('Bieu phi VCX'!$V$8:$Z$31,MATCH(C431,'Bieu phi VCX'!$A$8:$A$33,0),MATCH(AC431,'Bieu phi VCX'!$V$7:$Z$7,0)),0)</f>
        <v>0</v>
      </c>
      <c r="AJ431" s="27" t="n">
        <f aca="false">IF(S431="Y",INDEX('Bieu phi VCX'!$AG$8:$AI$31,MATCH(C431,'Bieu phi VCX'!$A$8:$A$33,0),MATCH(VLOOKUP(I431,Parameters!$I$2:$J$4,2),'Bieu phi VCX'!$AG$7:$AI$7,0))-AE431, 0)</f>
        <v>0</v>
      </c>
      <c r="AK431" s="0" t="n">
        <f aca="false">IF(T431="Y",$AK$2,1)</f>
        <v>1</v>
      </c>
      <c r="AL431" s="27" t="n">
        <f aca="false">IF(U431="Y", INDEX('Bieu phi VCX'!$AB$8:$AB$33,MATCH(C431,'Bieu phi VCX'!$A$8:$A$33,0),0),0)</f>
        <v>0</v>
      </c>
      <c r="AM431" s="27" t="n">
        <f aca="false">IF(V431="Y",IF(AB431&lt;120,IF(OR(C431='Bieu phi VCX'!$A$24,C431='Bieu phi VCX'!$A$25,C431='Bieu phi VCX'!$A$27),0.2%,IF(OR(AND(OR(E431="SEDAN",E431="HATCHBACK"),G431&gt;$AM$2),AND(OR(E431="SEDAN",E431="HATCHBACK"),F431="GERMANY")),INDEX('Bieu phi VCX'!$AC$8:$AC$33,MATCH(C431,'Bieu phi VCX'!$A$8:$A$33,0),0),INDEX('Bieu phi VCX'!$AD$8:$AD$33,MATCH(C431,'Bieu phi VCX'!$A$8:$A$33,0),0))),"NA"),0)</f>
        <v>0</v>
      </c>
      <c r="AN431" s="28" t="n">
        <f aca="false">IF(X431="Y",$AN$2,0)</f>
        <v>0</v>
      </c>
      <c r="AO431" s="29" t="n">
        <f aca="false">IF(W431="Y",IF(N431-M431&gt;$AO$2,1.5%*15/365,1.5%*(N431-M431)/365),0)</f>
        <v>0</v>
      </c>
      <c r="AP431" s="30" t="n">
        <f aca="false">IF(N431&lt;=Z431,VLOOKUP(DATEDIF(M431,N431,"m"),Parameters!$L$2:$M$6,2,1),(DATEDIF(M431,N431,"m")+1)/12)</f>
        <v>1</v>
      </c>
      <c r="AQ431" s="31" t="n">
        <f aca="false">(AK431*(SUM(AE431,AF431,AG431,AI431,AJ431,AL431,AM431,AN431)*H431+AH431)+AO431*H431)*AP431</f>
        <v>24000000</v>
      </c>
    </row>
    <row r="432" customFormat="false" ht="15" hidden="false" customHeight="false" outlineLevel="0" collapsed="false">
      <c r="A432" s="20" t="s">
        <v>104</v>
      </c>
      <c r="B432" s="20" t="s">
        <v>105</v>
      </c>
      <c r="C432" s="21" t="s">
        <v>137</v>
      </c>
      <c r="D432" s="21" t="s">
        <v>95</v>
      </c>
      <c r="E432" s="21" t="s">
        <v>134</v>
      </c>
      <c r="F432" s="21" t="s">
        <v>97</v>
      </c>
      <c r="G432" s="22" t="n">
        <v>390000000</v>
      </c>
      <c r="H432" s="22" t="n">
        <v>100000000</v>
      </c>
      <c r="I432" s="22" t="n">
        <v>0</v>
      </c>
      <c r="J432" s="0" t="n">
        <v>2020</v>
      </c>
      <c r="K432" s="23" t="n">
        <v>43831</v>
      </c>
      <c r="L432" s="23" t="n">
        <v>43831</v>
      </c>
      <c r="M432" s="23" t="n">
        <v>43831</v>
      </c>
      <c r="N432" s="23" t="n">
        <v>44196</v>
      </c>
      <c r="O432" s="24" t="s">
        <v>106</v>
      </c>
      <c r="P432" s="24" t="s">
        <v>106</v>
      </c>
      <c r="Q432" s="22" t="n">
        <v>9000000</v>
      </c>
      <c r="R432" s="24" t="s">
        <v>106</v>
      </c>
      <c r="S432" s="24" t="s">
        <v>106</v>
      </c>
      <c r="T432" s="24" t="s">
        <v>106</v>
      </c>
      <c r="U432" s="24" t="s">
        <v>106</v>
      </c>
      <c r="V432" s="24" t="s">
        <v>106</v>
      </c>
      <c r="W432" s="24" t="s">
        <v>106</v>
      </c>
      <c r="X432" s="24" t="s">
        <v>106</v>
      </c>
      <c r="Y432" s="22" t="n">
        <v>500000</v>
      </c>
      <c r="Z432" s="23" t="n">
        <f aca="false">DATE(YEAR(M432)+1,MONTH(M432),DAY(M432))</f>
        <v>44197</v>
      </c>
      <c r="AA432" s="25" t="n">
        <f aca="false">IF(N432&lt;=Z432, VLOOKUP(DATEDIF(M432,N432,"m"),Parameters!$L$2:$M$6,2,1), 0)</f>
        <v>1</v>
      </c>
      <c r="AB432" s="0" t="n">
        <f aca="false">IF(D432="Trong nước", DATEDIF(DATE(YEAR(K432),MONTH(K432),1),DATE(YEAR(L432),MONTH(L432),1),"m"), DATEDIF(DATE(J432,1,1),DATE(YEAR(L432),MONTH(L432),1),"m"))</f>
        <v>0</v>
      </c>
      <c r="AC432" s="0" t="str">
        <f aca="false">VLOOKUP(AB432,Parameters!$A$2:$B$6,2,1)</f>
        <v>&lt;6</v>
      </c>
      <c r="AD432" s="26" t="n">
        <v>1</v>
      </c>
      <c r="AE432" s="27" t="n">
        <f aca="false">IF(G432&lt;=$AE$2,INDEX('Bieu phi VCX'!$D$8:$H$33,MATCH(C432,'Bieu phi VCX'!$A$8:$A$33,0),MATCH(AC432,'Bieu phi VCX'!$D$7:$H$7,)),INDEX('Bieu phi VCX'!$I$8:$M$33,MATCH(C432,'Bieu phi VCX'!$A$8:$A$33,0),MATCH(AC432,'Bieu phi VCX'!$I$7:$M$7,)))</f>
        <v>0.027</v>
      </c>
      <c r="AF432" s="27" t="n">
        <f aca="false">IF(O432="Y",$AF$2,0)</f>
        <v>0.0005</v>
      </c>
      <c r="AG432" s="27" t="n">
        <f aca="false">IF(P432="Y", INDEX('Bieu phi VCX'!$P$8:$T$31,MATCH(C432,'Bieu phi VCX'!$A$8:$A$33,0),MATCH(AC432,'Bieu phi VCX'!$P$7:$T$7,0)), 0)</f>
        <v>0</v>
      </c>
      <c r="AH432" s="22" t="n">
        <f aca="false">VLOOKUP(Q432,Parameters!$F$2:$G$5,2,0)</f>
        <v>1400000</v>
      </c>
      <c r="AI432" s="27" t="n">
        <f aca="false">IF(R432="Y", INDEX('Bieu phi VCX'!$V$8:$Z$31,MATCH(C432,'Bieu phi VCX'!$A$8:$A$33,0),MATCH(AC432,'Bieu phi VCX'!$V$7:$Z$7,0)),0)</f>
        <v>0.001</v>
      </c>
      <c r="AJ432" s="27" t="n">
        <f aca="false">IF(S432="Y",INDEX('Bieu phi VCX'!$AG$8:$AI$31,MATCH(C432,'Bieu phi VCX'!$A$8:$A$33,0),MATCH(VLOOKUP(I432,Parameters!$I$2:$J$4,2),'Bieu phi VCX'!$AG$7:$AI$7,0))-AE432, 0)</f>
        <v>0.023</v>
      </c>
      <c r="AK432" s="0" t="n">
        <f aca="false">IF(T432="Y",$AK$2,1)</f>
        <v>1.5</v>
      </c>
      <c r="AL432" s="27" t="n">
        <f aca="false">IF(U432="Y", INDEX('Bieu phi VCX'!$AB$8:$AB$33,MATCH(C432,'Bieu phi VCX'!$A$8:$A$33,0),0),0)</f>
        <v>0.0025</v>
      </c>
      <c r="AM432" s="27" t="n">
        <f aca="false">IF(V432="Y",IF(AB432&lt;120,IF(OR(C432='Bieu phi VCX'!$A$24,C432='Bieu phi VCX'!$A$25,C432='Bieu phi VCX'!$A$27),0.2%,IF(OR(AND(OR(E432="SEDAN",E432="HATCHBACK"),G432&gt;$AM$2),AND(OR(E432="SEDAN",E432="HATCHBACK"),F432="GERMANY")),INDEX('Bieu phi VCX'!$AC$8:$AC$33,MATCH(C432,'Bieu phi VCX'!$A$8:$A$33,0),0),INDEX('Bieu phi VCX'!$AD$8:$AD$33,MATCH(C432,'Bieu phi VCX'!$A$8:$A$33,0),0))),"NA"),0)</f>
        <v>0.0005</v>
      </c>
      <c r="AN432" s="28" t="n">
        <f aca="false">IF(X432="Y",$AN$2,0)</f>
        <v>0.003</v>
      </c>
      <c r="AO432" s="29" t="n">
        <f aca="false">IF(W432="Y",IF(N432-M432&gt;$AO$2,1.5%*15/365,1.5%*(N432-M432)/365),0)</f>
        <v>0.000616438356164384</v>
      </c>
      <c r="AP432" s="30" t="n">
        <f aca="false">IF(N432&lt;=Z432,VLOOKUP(DATEDIF(M432,N432,"m"),Parameters!$L$2:$M$6,2,1),(DATEDIF(M432,N432,"m")+1)/12)</f>
        <v>1</v>
      </c>
      <c r="AQ432" s="31" t="n">
        <f aca="false">(AK432*(SUM(AE432,AF432,AG432,AI432,AJ432,AL432,AM432,AN432)*H432+AH432)+AO432*H432)*AP432</f>
        <v>10786643.8356164</v>
      </c>
    </row>
    <row r="433" customFormat="false" ht="15" hidden="false" customHeight="false" outlineLevel="0" collapsed="false">
      <c r="A433" s="20"/>
      <c r="B433" s="20" t="s">
        <v>107</v>
      </c>
      <c r="C433" s="21" t="s">
        <v>137</v>
      </c>
      <c r="D433" s="21" t="s">
        <v>95</v>
      </c>
      <c r="E433" s="21" t="s">
        <v>134</v>
      </c>
      <c r="F433" s="21" t="s">
        <v>97</v>
      </c>
      <c r="G433" s="22" t="n">
        <v>390000000</v>
      </c>
      <c r="H433" s="22" t="n">
        <v>100000000</v>
      </c>
      <c r="I433" s="22" t="n">
        <v>0</v>
      </c>
      <c r="J433" s="0" t="n">
        <v>2020</v>
      </c>
      <c r="K433" s="23" t="n">
        <v>43831</v>
      </c>
      <c r="L433" s="23" t="n">
        <v>43831</v>
      </c>
      <c r="M433" s="23" t="n">
        <v>43831</v>
      </c>
      <c r="N433" s="23" t="n">
        <v>44196</v>
      </c>
      <c r="O433" s="24" t="s">
        <v>106</v>
      </c>
      <c r="P433" s="24" t="s">
        <v>98</v>
      </c>
      <c r="Q433" s="22" t="s">
        <v>99</v>
      </c>
      <c r="R433" s="24" t="s">
        <v>98</v>
      </c>
      <c r="S433" s="24" t="s">
        <v>98</v>
      </c>
      <c r="T433" s="24" t="s">
        <v>98</v>
      </c>
      <c r="U433" s="24" t="s">
        <v>98</v>
      </c>
      <c r="V433" s="24" t="s">
        <v>98</v>
      </c>
      <c r="W433" s="24" t="s">
        <v>98</v>
      </c>
      <c r="X433" s="24" t="s">
        <v>98</v>
      </c>
      <c r="Y433" s="22" t="n">
        <v>500000</v>
      </c>
      <c r="Z433" s="23" t="n">
        <f aca="false">DATE(YEAR(M433)+1,MONTH(M433),DAY(M433))</f>
        <v>44197</v>
      </c>
      <c r="AA433" s="25" t="n">
        <f aca="false">IF(N433&lt;=Z433, VLOOKUP(DATEDIF(M433,N433,"m"),Parameters!$L$2:$M$6,2,1), 0)</f>
        <v>1</v>
      </c>
      <c r="AB433" s="0" t="n">
        <f aca="false">IF(D433="Trong nước", DATEDIF(DATE(YEAR(K433),MONTH(K433),1),DATE(YEAR(L433),MONTH(L433),1),"m"), DATEDIF(DATE(J433,1,1),DATE(YEAR(L433),MONTH(L433),1),"m"))</f>
        <v>0</v>
      </c>
      <c r="AC433" s="0" t="str">
        <f aca="false">VLOOKUP(AB433,Parameters!$A$2:$B$6,2,1)</f>
        <v>&lt;6</v>
      </c>
      <c r="AD433" s="26" t="n">
        <v>1</v>
      </c>
      <c r="AE433" s="27" t="n">
        <f aca="false">IF(G433&lt;=$AE$2,INDEX('Bieu phi VCX'!$D$8:$H$33,MATCH(C433,'Bieu phi VCX'!$A$8:$A$33,0),MATCH(AC433,'Bieu phi VCX'!$D$7:$H$7,)),INDEX('Bieu phi VCX'!$I$8:$M$33,MATCH(C433,'Bieu phi VCX'!$A$8:$A$33,0),MATCH(AC433,'Bieu phi VCX'!$I$7:$M$7,)))</f>
        <v>0.027</v>
      </c>
      <c r="AF433" s="27" t="n">
        <f aca="false">IF(O433="Y",$AF$2,0)</f>
        <v>0.0005</v>
      </c>
      <c r="AG433" s="27" t="n">
        <f aca="false">IF(P433="Y", INDEX('Bieu phi VCX'!$P$8:$T$31,MATCH(C433,'Bieu phi VCX'!$A$8:$A$33,0),MATCH(AC433,'Bieu phi VCX'!$P$7:$T$7,0)), 0)</f>
        <v>0</v>
      </c>
      <c r="AH433" s="22" t="n">
        <f aca="false">VLOOKUP(Q433,Parameters!$F$2:$G$5,2,0)</f>
        <v>0</v>
      </c>
      <c r="AI433" s="27" t="n">
        <f aca="false">IF(R433="Y", INDEX('Bieu phi VCX'!$V$8:$Z$31,MATCH(C433,'Bieu phi VCX'!$A$8:$A$33,0),MATCH(AC433,'Bieu phi VCX'!$V$7:$Z$7,0)),0)</f>
        <v>0</v>
      </c>
      <c r="AJ433" s="27" t="n">
        <f aca="false">IF(S433="Y",INDEX('Bieu phi VCX'!$AG$8:$AI$31,MATCH(C433,'Bieu phi VCX'!$A$8:$A$33,0),MATCH(VLOOKUP(I433,Parameters!$I$2:$J$4,2),'Bieu phi VCX'!$AG$7:$AI$7,0))-AE433, 0)</f>
        <v>0</v>
      </c>
      <c r="AK433" s="0" t="n">
        <f aca="false">IF(T433="Y",$AK$2,1)</f>
        <v>1</v>
      </c>
      <c r="AL433" s="27" t="n">
        <f aca="false">IF(U433="Y", INDEX('Bieu phi VCX'!$AB$8:$AB$33,MATCH(C433,'Bieu phi VCX'!$A$8:$A$33,0),0),0)</f>
        <v>0</v>
      </c>
      <c r="AM433" s="27" t="n">
        <f aca="false">IF(V433="Y",IF(AB433&lt;120,IF(OR(C433='Bieu phi VCX'!$A$24,C433='Bieu phi VCX'!$A$25,C433='Bieu phi VCX'!$A$27),0.2%,IF(OR(AND(OR(E433="SEDAN",E433="HATCHBACK"),G433&gt;$AM$2),AND(OR(E433="SEDAN",E433="HATCHBACK"),F433="GERMANY")),INDEX('Bieu phi VCX'!$AC$8:$AC$33,MATCH(C433,'Bieu phi VCX'!$A$8:$A$33,0),0),INDEX('Bieu phi VCX'!$AD$8:$AD$33,MATCH(C433,'Bieu phi VCX'!$A$8:$A$33,0),0))),"NA"),0)</f>
        <v>0</v>
      </c>
      <c r="AN433" s="28" t="n">
        <f aca="false">IF(X433="Y",$AN$2,0)</f>
        <v>0</v>
      </c>
      <c r="AO433" s="29" t="n">
        <f aca="false">IF(W433="Y",IF(N433-M433&gt;$AO$2,1.5%*15/365,1.5%*(N433-M433)/365),0)</f>
        <v>0</v>
      </c>
      <c r="AP433" s="30" t="n">
        <f aca="false">IF(N433&lt;=Z433,VLOOKUP(DATEDIF(M433,N433,"m"),Parameters!$L$2:$M$6,2,1),(DATEDIF(M433,N433,"m")+1)/12)</f>
        <v>1</v>
      </c>
      <c r="AQ433" s="31" t="n">
        <f aca="false">(AK433*(SUM(AE433,AF433,AG433,AI433,AJ433,AL433,AM433,AN433)*H433+AH433)+AO433*H433)*AP433</f>
        <v>2750000</v>
      </c>
    </row>
    <row r="434" customFormat="false" ht="15" hidden="false" customHeight="false" outlineLevel="0" collapsed="false">
      <c r="A434" s="20"/>
      <c r="B434" s="20" t="s">
        <v>108</v>
      </c>
      <c r="C434" s="21" t="s">
        <v>137</v>
      </c>
      <c r="D434" s="21" t="s">
        <v>95</v>
      </c>
      <c r="E434" s="21" t="s">
        <v>134</v>
      </c>
      <c r="F434" s="21" t="s">
        <v>97</v>
      </c>
      <c r="G434" s="22" t="n">
        <v>390000000</v>
      </c>
      <c r="H434" s="22" t="n">
        <v>100000000</v>
      </c>
      <c r="I434" s="22" t="n">
        <v>0</v>
      </c>
      <c r="J434" s="0" t="n">
        <v>2020</v>
      </c>
      <c r="K434" s="23" t="n">
        <v>43831</v>
      </c>
      <c r="L434" s="23" t="n">
        <v>43831</v>
      </c>
      <c r="M434" s="23" t="n">
        <v>43831</v>
      </c>
      <c r="N434" s="23" t="n">
        <v>44196</v>
      </c>
      <c r="O434" s="24" t="s">
        <v>98</v>
      </c>
      <c r="P434" s="24" t="s">
        <v>106</v>
      </c>
      <c r="Q434" s="22" t="s">
        <v>99</v>
      </c>
      <c r="R434" s="24" t="s">
        <v>98</v>
      </c>
      <c r="S434" s="24" t="s">
        <v>98</v>
      </c>
      <c r="T434" s="24" t="s">
        <v>98</v>
      </c>
      <c r="U434" s="24" t="s">
        <v>98</v>
      </c>
      <c r="V434" s="24" t="s">
        <v>98</v>
      </c>
      <c r="W434" s="24" t="s">
        <v>98</v>
      </c>
      <c r="X434" s="24" t="s">
        <v>98</v>
      </c>
      <c r="Y434" s="22" t="n">
        <v>500000</v>
      </c>
      <c r="Z434" s="23" t="n">
        <f aca="false">DATE(YEAR(M434)+1,MONTH(M434),DAY(M434))</f>
        <v>44197</v>
      </c>
      <c r="AA434" s="25" t="n">
        <f aca="false">IF(N434&lt;=Z434, VLOOKUP(DATEDIF(M434,N434,"m"),Parameters!$L$2:$M$6,2,1), 0)</f>
        <v>1</v>
      </c>
      <c r="AB434" s="0" t="n">
        <f aca="false">IF(D434="Trong nước", DATEDIF(DATE(YEAR(K434),MONTH(K434),1),DATE(YEAR(L434),MONTH(L434),1),"m"), DATEDIF(DATE(J434,1,1),DATE(YEAR(L434),MONTH(L434),1),"m"))</f>
        <v>0</v>
      </c>
      <c r="AC434" s="0" t="str">
        <f aca="false">VLOOKUP(AB434,Parameters!$A$2:$B$6,2,1)</f>
        <v>&lt;6</v>
      </c>
      <c r="AD434" s="26" t="n">
        <v>1</v>
      </c>
      <c r="AE434" s="27" t="n">
        <f aca="false">IF(G434&lt;=$AE$2,INDEX('Bieu phi VCX'!$D$8:$H$33,MATCH(C434,'Bieu phi VCX'!$A$8:$A$33,0),MATCH(AC434,'Bieu phi VCX'!$D$7:$H$7,)),INDEX('Bieu phi VCX'!$I$8:$M$33,MATCH(C434,'Bieu phi VCX'!$A$8:$A$33,0),MATCH(AC434,'Bieu phi VCX'!$I$7:$M$7,)))</f>
        <v>0.027</v>
      </c>
      <c r="AF434" s="27" t="n">
        <f aca="false">IF(O434="Y",$AF$2,0)</f>
        <v>0</v>
      </c>
      <c r="AG434" s="27" t="n">
        <f aca="false">IF(P434="Y", INDEX('Bieu phi VCX'!$P$8:$T$31,MATCH(C434,'Bieu phi VCX'!$A$8:$A$33,0),MATCH(AC434,'Bieu phi VCX'!$P$7:$T$7,0)), 0)</f>
        <v>0</v>
      </c>
      <c r="AH434" s="22" t="n">
        <f aca="false">VLOOKUP(Q434,Parameters!$F$2:$G$5,2,0)</f>
        <v>0</v>
      </c>
      <c r="AI434" s="27" t="n">
        <f aca="false">IF(R434="Y", INDEX('Bieu phi VCX'!$V$8:$Z$31,MATCH(C434,'Bieu phi VCX'!$A$8:$A$33,0),MATCH(AC434,'Bieu phi VCX'!$V$7:$Z$7,0)),0)</f>
        <v>0</v>
      </c>
      <c r="AJ434" s="27" t="n">
        <f aca="false">IF(S434="Y",INDEX('Bieu phi VCX'!$AG$8:$AI$31,MATCH(C434,'Bieu phi VCX'!$A$8:$A$33,0),MATCH(VLOOKUP(I434,Parameters!$I$2:$J$4,2),'Bieu phi VCX'!$AG$7:$AI$7,0))-AE434, 0)</f>
        <v>0</v>
      </c>
      <c r="AK434" s="0" t="n">
        <f aca="false">IF(T434="Y",$AK$2,1)</f>
        <v>1</v>
      </c>
      <c r="AL434" s="27" t="n">
        <f aca="false">IF(U434="Y", INDEX('Bieu phi VCX'!$AB$8:$AB$33,MATCH(C434,'Bieu phi VCX'!$A$8:$A$33,0),0),0)</f>
        <v>0</v>
      </c>
      <c r="AM434" s="27" t="n">
        <f aca="false">IF(V434="Y",IF(AB434&lt;120,IF(OR(C434='Bieu phi VCX'!$A$24,C434='Bieu phi VCX'!$A$25,C434='Bieu phi VCX'!$A$27),0.2%,IF(OR(AND(OR(E434="SEDAN",E434="HATCHBACK"),G434&gt;$AM$2),AND(OR(E434="SEDAN",E434="HATCHBACK"),F434="GERMANY")),INDEX('Bieu phi VCX'!$AC$8:$AC$33,MATCH(C434,'Bieu phi VCX'!$A$8:$A$33,0),0),INDEX('Bieu phi VCX'!$AD$8:$AD$33,MATCH(C434,'Bieu phi VCX'!$A$8:$A$33,0),0))),"NA"),0)</f>
        <v>0</v>
      </c>
      <c r="AN434" s="28" t="n">
        <f aca="false">IF(X434="Y",$AN$2,0)</f>
        <v>0</v>
      </c>
      <c r="AO434" s="29" t="n">
        <f aca="false">IF(W434="Y",IF(N434-M434&gt;$AO$2,1.5%*15/365,1.5%*(N434-M434)/365),0)</f>
        <v>0</v>
      </c>
      <c r="AP434" s="30" t="n">
        <f aca="false">IF(N434&lt;=Z434,VLOOKUP(DATEDIF(M434,N434,"m"),Parameters!$L$2:$M$6,2,1),(DATEDIF(M434,N434,"m")+1)/12)</f>
        <v>1</v>
      </c>
      <c r="AQ434" s="31" t="n">
        <f aca="false">(AK434*(SUM(AE434,AF434,AG434,AI434,AJ434,AL434,AM434,AN434)*H434+AH434)+AO434*H434)*AP434</f>
        <v>2700000</v>
      </c>
    </row>
    <row r="435" customFormat="false" ht="15" hidden="false" customHeight="false" outlineLevel="0" collapsed="false">
      <c r="A435" s="20"/>
      <c r="B435" s="20" t="s">
        <v>109</v>
      </c>
      <c r="C435" s="21" t="s">
        <v>137</v>
      </c>
      <c r="D435" s="21" t="s">
        <v>95</v>
      </c>
      <c r="E435" s="21" t="s">
        <v>134</v>
      </c>
      <c r="F435" s="21" t="s">
        <v>97</v>
      </c>
      <c r="G435" s="22" t="n">
        <v>390000000</v>
      </c>
      <c r="H435" s="22" t="n">
        <v>100000000</v>
      </c>
      <c r="I435" s="22" t="n">
        <v>0</v>
      </c>
      <c r="J435" s="0" t="n">
        <v>2020</v>
      </c>
      <c r="K435" s="23" t="n">
        <v>43831</v>
      </c>
      <c r="L435" s="23" t="n">
        <v>43831</v>
      </c>
      <c r="M435" s="23" t="n">
        <v>43831</v>
      </c>
      <c r="N435" s="23" t="n">
        <v>44196</v>
      </c>
      <c r="O435" s="24" t="s">
        <v>98</v>
      </c>
      <c r="P435" s="24" t="s">
        <v>98</v>
      </c>
      <c r="Q435" s="22" t="n">
        <v>9000000</v>
      </c>
      <c r="R435" s="24" t="s">
        <v>98</v>
      </c>
      <c r="S435" s="24" t="s">
        <v>98</v>
      </c>
      <c r="T435" s="24" t="s">
        <v>98</v>
      </c>
      <c r="U435" s="24" t="s">
        <v>98</v>
      </c>
      <c r="V435" s="24" t="s">
        <v>98</v>
      </c>
      <c r="W435" s="24" t="s">
        <v>98</v>
      </c>
      <c r="X435" s="24" t="s">
        <v>98</v>
      </c>
      <c r="Y435" s="22" t="n">
        <v>500000</v>
      </c>
      <c r="Z435" s="23" t="n">
        <f aca="false">DATE(YEAR(M435)+1,MONTH(M435),DAY(M435))</f>
        <v>44197</v>
      </c>
      <c r="AA435" s="25" t="n">
        <f aca="false">IF(N435&lt;=Z435, VLOOKUP(DATEDIF(M435,N435,"m"),Parameters!$L$2:$M$6,2,1), 0)</f>
        <v>1</v>
      </c>
      <c r="AB435" s="0" t="n">
        <f aca="false">IF(D435="Trong nước", DATEDIF(DATE(YEAR(K435),MONTH(K435),1),DATE(YEAR(L435),MONTH(L435),1),"m"), DATEDIF(DATE(J435,1,1),DATE(YEAR(L435),MONTH(L435),1),"m"))</f>
        <v>0</v>
      </c>
      <c r="AC435" s="0" t="str">
        <f aca="false">VLOOKUP(AB435,Parameters!$A$2:$B$6,2,1)</f>
        <v>&lt;6</v>
      </c>
      <c r="AD435" s="26" t="n">
        <v>1</v>
      </c>
      <c r="AE435" s="27" t="n">
        <f aca="false">IF(G435&lt;=$AE$2,INDEX('Bieu phi VCX'!$D$8:$H$33,MATCH(C435,'Bieu phi VCX'!$A$8:$A$33,0),MATCH(AC435,'Bieu phi VCX'!$D$7:$H$7,)),INDEX('Bieu phi VCX'!$I$8:$M$33,MATCH(C435,'Bieu phi VCX'!$A$8:$A$33,0),MATCH(AC435,'Bieu phi VCX'!$I$7:$M$7,)))</f>
        <v>0.027</v>
      </c>
      <c r="AF435" s="27" t="n">
        <f aca="false">IF(O435="Y",$AF$2,0)</f>
        <v>0</v>
      </c>
      <c r="AG435" s="27" t="n">
        <f aca="false">IF(P435="Y", INDEX('Bieu phi VCX'!$P$8:$T$31,MATCH(C435,'Bieu phi VCX'!$A$8:$A$33,0),MATCH(AC435,'Bieu phi VCX'!$P$7:$T$7,0)), 0)</f>
        <v>0</v>
      </c>
      <c r="AH435" s="22" t="n">
        <f aca="false">VLOOKUP(Q435,Parameters!$F$2:$G$5,2,0)</f>
        <v>1400000</v>
      </c>
      <c r="AI435" s="27" t="n">
        <f aca="false">IF(R435="Y", INDEX('Bieu phi VCX'!$V$8:$Z$31,MATCH(C435,'Bieu phi VCX'!$A$8:$A$33,0),MATCH(AC435,'Bieu phi VCX'!$V$7:$Z$7,0)),0)</f>
        <v>0</v>
      </c>
      <c r="AJ435" s="27" t="n">
        <f aca="false">IF(S435="Y",INDEX('Bieu phi VCX'!$AG$8:$AI$31,MATCH(C435,'Bieu phi VCX'!$A$8:$A$33,0),MATCH(VLOOKUP(I435,Parameters!$I$2:$J$4,2),'Bieu phi VCX'!$AG$7:$AI$7,0))-AE435, 0)</f>
        <v>0</v>
      </c>
      <c r="AK435" s="0" t="n">
        <f aca="false">IF(T435="Y",$AK$2,1)</f>
        <v>1</v>
      </c>
      <c r="AL435" s="27" t="n">
        <f aca="false">IF(U435="Y", INDEX('Bieu phi VCX'!$AB$8:$AB$33,MATCH(C435,'Bieu phi VCX'!$A$8:$A$33,0),0),0)</f>
        <v>0</v>
      </c>
      <c r="AM435" s="27" t="n">
        <f aca="false">IF(V435="Y",IF(AB435&lt;120,IF(OR(C435='Bieu phi VCX'!$A$24,C435='Bieu phi VCX'!$A$25,C435='Bieu phi VCX'!$A$27),0.2%,IF(OR(AND(OR(E435="SEDAN",E435="HATCHBACK"),G435&gt;$AM$2),AND(OR(E435="SEDAN",E435="HATCHBACK"),F435="GERMANY")),INDEX('Bieu phi VCX'!$AC$8:$AC$33,MATCH(C435,'Bieu phi VCX'!$A$8:$A$33,0),0),INDEX('Bieu phi VCX'!$AD$8:$AD$33,MATCH(C435,'Bieu phi VCX'!$A$8:$A$33,0),0))),"NA"),0)</f>
        <v>0</v>
      </c>
      <c r="AN435" s="28" t="n">
        <f aca="false">IF(X435="Y",$AN$2,0)</f>
        <v>0</v>
      </c>
      <c r="AO435" s="29" t="n">
        <f aca="false">IF(W435="Y",IF(N435-M435&gt;$AO$2,1.5%*15/365,1.5%*(N435-M435)/365),0)</f>
        <v>0</v>
      </c>
      <c r="AP435" s="30" t="n">
        <f aca="false">IF(N435&lt;=Z435,VLOOKUP(DATEDIF(M435,N435,"m"),Parameters!$L$2:$M$6,2,1),(DATEDIF(M435,N435,"m")+1)/12)</f>
        <v>1</v>
      </c>
      <c r="AQ435" s="31" t="n">
        <f aca="false">(AK435*(SUM(AE435,AF435,AG435,AI435,AJ435,AL435,AM435,AN435)*H435+AH435)+AO435*H435)*AP435</f>
        <v>4100000</v>
      </c>
    </row>
    <row r="436" customFormat="false" ht="15" hidden="false" customHeight="false" outlineLevel="0" collapsed="false">
      <c r="A436" s="20"/>
      <c r="B436" s="20" t="s">
        <v>110</v>
      </c>
      <c r="C436" s="21" t="s">
        <v>137</v>
      </c>
      <c r="D436" s="21" t="s">
        <v>95</v>
      </c>
      <c r="E436" s="21" t="s">
        <v>134</v>
      </c>
      <c r="F436" s="21" t="s">
        <v>97</v>
      </c>
      <c r="G436" s="22" t="n">
        <v>390000000</v>
      </c>
      <c r="H436" s="22" t="n">
        <v>100000000</v>
      </c>
      <c r="I436" s="22" t="n">
        <v>0</v>
      </c>
      <c r="J436" s="0" t="n">
        <v>2020</v>
      </c>
      <c r="K436" s="23" t="n">
        <v>43831</v>
      </c>
      <c r="L436" s="23" t="n">
        <v>43831</v>
      </c>
      <c r="M436" s="23" t="n">
        <v>43831</v>
      </c>
      <c r="N436" s="23" t="n">
        <v>44196</v>
      </c>
      <c r="O436" s="24" t="s">
        <v>98</v>
      </c>
      <c r="P436" s="24" t="s">
        <v>98</v>
      </c>
      <c r="Q436" s="22" t="s">
        <v>99</v>
      </c>
      <c r="R436" s="24" t="s">
        <v>106</v>
      </c>
      <c r="S436" s="24" t="s">
        <v>98</v>
      </c>
      <c r="T436" s="24" t="s">
        <v>98</v>
      </c>
      <c r="U436" s="24" t="s">
        <v>98</v>
      </c>
      <c r="V436" s="24" t="s">
        <v>98</v>
      </c>
      <c r="W436" s="24" t="s">
        <v>98</v>
      </c>
      <c r="X436" s="24" t="s">
        <v>98</v>
      </c>
      <c r="Y436" s="22" t="n">
        <v>500000</v>
      </c>
      <c r="Z436" s="23" t="n">
        <f aca="false">DATE(YEAR(M436)+1,MONTH(M436),DAY(M436))</f>
        <v>44197</v>
      </c>
      <c r="AA436" s="25" t="n">
        <f aca="false">IF(N436&lt;=Z436, VLOOKUP(DATEDIF(M436,N436,"m"),Parameters!$L$2:$M$6,2,1), 0)</f>
        <v>1</v>
      </c>
      <c r="AB436" s="0" t="n">
        <f aca="false">IF(D436="Trong nước", DATEDIF(DATE(YEAR(K436),MONTH(K436),1),DATE(YEAR(L436),MONTH(L436),1),"m"), DATEDIF(DATE(J436,1,1),DATE(YEAR(L436),MONTH(L436),1),"m"))</f>
        <v>0</v>
      </c>
      <c r="AC436" s="0" t="str">
        <f aca="false">VLOOKUP(AB436,Parameters!$A$2:$B$6,2,1)</f>
        <v>&lt;6</v>
      </c>
      <c r="AD436" s="26" t="n">
        <v>1</v>
      </c>
      <c r="AE436" s="27" t="n">
        <f aca="false">IF(G436&lt;=$AE$2,INDEX('Bieu phi VCX'!$D$8:$H$33,MATCH(C436,'Bieu phi VCX'!$A$8:$A$33,0),MATCH(AC436,'Bieu phi VCX'!$D$7:$H$7,)),INDEX('Bieu phi VCX'!$I$8:$M$33,MATCH(C436,'Bieu phi VCX'!$A$8:$A$33,0),MATCH(AC436,'Bieu phi VCX'!$I$7:$M$7,)))</f>
        <v>0.027</v>
      </c>
      <c r="AF436" s="27" t="n">
        <f aca="false">IF(O436="Y",$AF$2,0)</f>
        <v>0</v>
      </c>
      <c r="AG436" s="27" t="n">
        <f aca="false">IF(P436="Y", INDEX('Bieu phi VCX'!$P$8:$T$31,MATCH(C436,'Bieu phi VCX'!$A$8:$A$33,0),MATCH(AC436,'Bieu phi VCX'!$P$7:$T$7,0)), 0)</f>
        <v>0</v>
      </c>
      <c r="AH436" s="22" t="n">
        <f aca="false">VLOOKUP(Q436,Parameters!$F$2:$G$5,2,0)</f>
        <v>0</v>
      </c>
      <c r="AI436" s="27" t="n">
        <f aca="false">IF(R436="Y", INDEX('Bieu phi VCX'!$V$8:$Z$31,MATCH(C436,'Bieu phi VCX'!$A$8:$A$33,0),MATCH(AC436,'Bieu phi VCX'!$V$7:$Z$7,0)),0)</f>
        <v>0.001</v>
      </c>
      <c r="AJ436" s="27" t="n">
        <f aca="false">IF(S436="Y",INDEX('Bieu phi VCX'!$AG$8:$AI$31,MATCH(C436,'Bieu phi VCX'!$A$8:$A$33,0),MATCH(VLOOKUP(I436,Parameters!$I$2:$J$4,2),'Bieu phi VCX'!$AG$7:$AI$7,0))-AE436, 0)</f>
        <v>0</v>
      </c>
      <c r="AK436" s="0" t="n">
        <f aca="false">IF(T436="Y",$AK$2,1)</f>
        <v>1</v>
      </c>
      <c r="AL436" s="27" t="n">
        <f aca="false">IF(U436="Y", INDEX('Bieu phi VCX'!$AB$8:$AB$33,MATCH(C436,'Bieu phi VCX'!$A$8:$A$33,0),0),0)</f>
        <v>0</v>
      </c>
      <c r="AM436" s="27" t="n">
        <f aca="false">IF(V436="Y",IF(AB436&lt;120,IF(OR(C436='Bieu phi VCX'!$A$24,C436='Bieu phi VCX'!$A$25,C436='Bieu phi VCX'!$A$27),0.2%,IF(OR(AND(OR(E436="SEDAN",E436="HATCHBACK"),G436&gt;$AM$2),AND(OR(E436="SEDAN",E436="HATCHBACK"),F436="GERMANY")),INDEX('Bieu phi VCX'!$AC$8:$AC$33,MATCH(C436,'Bieu phi VCX'!$A$8:$A$33,0),0),INDEX('Bieu phi VCX'!$AD$8:$AD$33,MATCH(C436,'Bieu phi VCX'!$A$8:$A$33,0),0))),"NA"),0)</f>
        <v>0</v>
      </c>
      <c r="AN436" s="28" t="n">
        <f aca="false">IF(X436="Y",$AN$2,0)</f>
        <v>0</v>
      </c>
      <c r="AO436" s="29" t="n">
        <f aca="false">IF(W436="Y",IF(N436-M436&gt;$AO$2,1.5%*15/365,1.5%*(N436-M436)/365),0)</f>
        <v>0</v>
      </c>
      <c r="AP436" s="30" t="n">
        <f aca="false">IF(N436&lt;=Z436,VLOOKUP(DATEDIF(M436,N436,"m"),Parameters!$L$2:$M$6,2,1),(DATEDIF(M436,N436,"m")+1)/12)</f>
        <v>1</v>
      </c>
      <c r="AQ436" s="31" t="n">
        <f aca="false">(AK436*(SUM(AE436,AF436,AG436,AI436,AJ436,AL436,AM436,AN436)*H436+AH436)+AO436*H436)*AP436</f>
        <v>2800000</v>
      </c>
    </row>
    <row r="437" customFormat="false" ht="15" hidden="false" customHeight="false" outlineLevel="0" collapsed="false">
      <c r="A437" s="20"/>
      <c r="B437" s="20" t="s">
        <v>111</v>
      </c>
      <c r="C437" s="21" t="s">
        <v>137</v>
      </c>
      <c r="D437" s="21" t="s">
        <v>95</v>
      </c>
      <c r="E437" s="21" t="s">
        <v>134</v>
      </c>
      <c r="F437" s="21" t="s">
        <v>97</v>
      </c>
      <c r="G437" s="22" t="n">
        <v>390000000</v>
      </c>
      <c r="H437" s="22" t="n">
        <v>100000000</v>
      </c>
      <c r="I437" s="22" t="n">
        <v>0</v>
      </c>
      <c r="J437" s="0" t="n">
        <v>2020</v>
      </c>
      <c r="K437" s="23" t="n">
        <v>43831</v>
      </c>
      <c r="L437" s="23" t="n">
        <v>43831</v>
      </c>
      <c r="M437" s="23" t="n">
        <v>43831</v>
      </c>
      <c r="N437" s="23" t="n">
        <v>44196</v>
      </c>
      <c r="O437" s="24" t="s">
        <v>98</v>
      </c>
      <c r="P437" s="24" t="s">
        <v>98</v>
      </c>
      <c r="Q437" s="22" t="s">
        <v>99</v>
      </c>
      <c r="R437" s="24" t="s">
        <v>98</v>
      </c>
      <c r="S437" s="24" t="s">
        <v>106</v>
      </c>
      <c r="T437" s="24" t="s">
        <v>98</v>
      </c>
      <c r="U437" s="24" t="s">
        <v>98</v>
      </c>
      <c r="V437" s="24" t="s">
        <v>98</v>
      </c>
      <c r="W437" s="24" t="s">
        <v>98</v>
      </c>
      <c r="X437" s="24" t="s">
        <v>98</v>
      </c>
      <c r="Y437" s="22" t="n">
        <v>500000</v>
      </c>
      <c r="Z437" s="23" t="n">
        <f aca="false">DATE(YEAR(M437)+1,MONTH(M437),DAY(M437))</f>
        <v>44197</v>
      </c>
      <c r="AA437" s="25" t="n">
        <f aca="false">IF(N437&lt;=Z437, VLOOKUP(DATEDIF(M437,N437,"m"),Parameters!$L$2:$M$6,2,1), 0)</f>
        <v>1</v>
      </c>
      <c r="AB437" s="0" t="n">
        <f aca="false">IF(D437="Trong nước", DATEDIF(DATE(YEAR(K437),MONTH(K437),1),DATE(YEAR(L437),MONTH(L437),1),"m"), DATEDIF(DATE(J437,1,1),DATE(YEAR(L437),MONTH(L437),1),"m"))</f>
        <v>0</v>
      </c>
      <c r="AC437" s="0" t="str">
        <f aca="false">VLOOKUP(AB437,Parameters!$A$2:$B$6,2,1)</f>
        <v>&lt;6</v>
      </c>
      <c r="AD437" s="26" t="n">
        <v>1</v>
      </c>
      <c r="AE437" s="27" t="n">
        <f aca="false">IF(G437&lt;=$AE$2,INDEX('Bieu phi VCX'!$D$8:$H$33,MATCH(C437,'Bieu phi VCX'!$A$8:$A$33,0),MATCH(AC437,'Bieu phi VCX'!$D$7:$H$7,)),INDEX('Bieu phi VCX'!$I$8:$M$33,MATCH(C437,'Bieu phi VCX'!$A$8:$A$33,0),MATCH(AC437,'Bieu phi VCX'!$I$7:$M$7,)))</f>
        <v>0.027</v>
      </c>
      <c r="AF437" s="27" t="n">
        <f aca="false">IF(O437="Y",$AF$2,0)</f>
        <v>0</v>
      </c>
      <c r="AG437" s="27" t="n">
        <f aca="false">IF(P437="Y", INDEX('Bieu phi VCX'!$P$8:$T$31,MATCH(C437,'Bieu phi VCX'!$A$8:$A$33,0),MATCH(AC437,'Bieu phi VCX'!$P$7:$T$7,0)), 0)</f>
        <v>0</v>
      </c>
      <c r="AH437" s="22" t="n">
        <f aca="false">VLOOKUP(Q437,Parameters!$F$2:$G$5,2,0)</f>
        <v>0</v>
      </c>
      <c r="AI437" s="27" t="n">
        <f aca="false">IF(R437="Y", INDEX('Bieu phi VCX'!$V$8:$Z$31,MATCH(C437,'Bieu phi VCX'!$A$8:$A$33,0),MATCH(AC437,'Bieu phi VCX'!$V$7:$Z$7,0)),0)</f>
        <v>0</v>
      </c>
      <c r="AJ437" s="27" t="n">
        <f aca="false">IF(S437="Y",INDEX('Bieu phi VCX'!$AG$8:$AI$31,MATCH(C437,'Bieu phi VCX'!$A$8:$A$33,0),MATCH(VLOOKUP(I437,Parameters!$I$2:$J$4,2),'Bieu phi VCX'!$AG$7:$AI$7,0))-AE437, 0)</f>
        <v>0.023</v>
      </c>
      <c r="AK437" s="0" t="n">
        <f aca="false">IF(T437="Y",$AK$2,1)</f>
        <v>1</v>
      </c>
      <c r="AL437" s="27" t="n">
        <f aca="false">IF(U437="Y", INDEX('Bieu phi VCX'!$AB$8:$AB$33,MATCH(C437,'Bieu phi VCX'!$A$8:$A$33,0),0),0)</f>
        <v>0</v>
      </c>
      <c r="AM437" s="27" t="n">
        <f aca="false">IF(V437="Y",IF(AB437&lt;120,IF(OR(C437='Bieu phi VCX'!$A$24,C437='Bieu phi VCX'!$A$25,C437='Bieu phi VCX'!$A$27),0.2%,IF(OR(AND(OR(E437="SEDAN",E437="HATCHBACK"),G437&gt;$AM$2),AND(OR(E437="SEDAN",E437="HATCHBACK"),F437="GERMANY")),INDEX('Bieu phi VCX'!$AC$8:$AC$33,MATCH(C437,'Bieu phi VCX'!$A$8:$A$33,0),0),INDEX('Bieu phi VCX'!$AD$8:$AD$33,MATCH(C437,'Bieu phi VCX'!$A$8:$A$33,0),0))),"NA"),0)</f>
        <v>0</v>
      </c>
      <c r="AN437" s="28" t="n">
        <f aca="false">IF(X437="Y",$AN$2,0)</f>
        <v>0</v>
      </c>
      <c r="AO437" s="29" t="n">
        <f aca="false">IF(W437="Y",IF(N437-M437&gt;$AO$2,1.5%*15/365,1.5%*(N437-M437)/365),0)</f>
        <v>0</v>
      </c>
      <c r="AP437" s="30" t="n">
        <f aca="false">IF(N437&lt;=Z437,VLOOKUP(DATEDIF(M437,N437,"m"),Parameters!$L$2:$M$6,2,1),(DATEDIF(M437,N437,"m")+1)/12)</f>
        <v>1</v>
      </c>
      <c r="AQ437" s="31" t="n">
        <f aca="false">(AK437*(SUM(AE437,AF437,AG437,AI437,AJ437,AL437,AM437,AN437)*H437+AH437)+AO437*H437)*AP437</f>
        <v>5000000</v>
      </c>
    </row>
    <row r="438" customFormat="false" ht="15" hidden="false" customHeight="false" outlineLevel="0" collapsed="false">
      <c r="A438" s="20"/>
      <c r="B438" s="20" t="s">
        <v>112</v>
      </c>
      <c r="C438" s="21" t="s">
        <v>137</v>
      </c>
      <c r="D438" s="21" t="s">
        <v>95</v>
      </c>
      <c r="E438" s="21" t="s">
        <v>134</v>
      </c>
      <c r="F438" s="21" t="s">
        <v>97</v>
      </c>
      <c r="G438" s="22" t="n">
        <v>390000000</v>
      </c>
      <c r="H438" s="22" t="n">
        <v>100000000</v>
      </c>
      <c r="I438" s="22" t="n">
        <v>0</v>
      </c>
      <c r="J438" s="0" t="n">
        <v>2020</v>
      </c>
      <c r="K438" s="23" t="n">
        <v>43831</v>
      </c>
      <c r="L438" s="23" t="n">
        <v>43831</v>
      </c>
      <c r="M438" s="23" t="n">
        <v>43831</v>
      </c>
      <c r="N438" s="23" t="n">
        <v>44196</v>
      </c>
      <c r="O438" s="24" t="s">
        <v>98</v>
      </c>
      <c r="P438" s="24" t="s">
        <v>98</v>
      </c>
      <c r="Q438" s="22" t="s">
        <v>99</v>
      </c>
      <c r="R438" s="24" t="s">
        <v>98</v>
      </c>
      <c r="S438" s="24" t="s">
        <v>98</v>
      </c>
      <c r="T438" s="24" t="s">
        <v>106</v>
      </c>
      <c r="U438" s="24" t="s">
        <v>98</v>
      </c>
      <c r="V438" s="24" t="s">
        <v>98</v>
      </c>
      <c r="W438" s="24" t="s">
        <v>98</v>
      </c>
      <c r="X438" s="24" t="s">
        <v>98</v>
      </c>
      <c r="Y438" s="22" t="n">
        <v>500000</v>
      </c>
      <c r="Z438" s="23" t="n">
        <f aca="false">DATE(YEAR(M438)+1,MONTH(M438),DAY(M438))</f>
        <v>44197</v>
      </c>
      <c r="AA438" s="25" t="n">
        <f aca="false">IF(N438&lt;=Z438, VLOOKUP(DATEDIF(M438,N438,"m"),Parameters!$L$2:$M$6,2,1), 0)</f>
        <v>1</v>
      </c>
      <c r="AB438" s="0" t="n">
        <f aca="false">IF(D438="Trong nước", DATEDIF(DATE(YEAR(K438),MONTH(K438),1),DATE(YEAR(L438),MONTH(L438),1),"m"), DATEDIF(DATE(J438,1,1),DATE(YEAR(L438),MONTH(L438),1),"m"))</f>
        <v>0</v>
      </c>
      <c r="AC438" s="0" t="str">
        <f aca="false">VLOOKUP(AB438,Parameters!$A$2:$B$6,2,1)</f>
        <v>&lt;6</v>
      </c>
      <c r="AD438" s="26" t="n">
        <v>1</v>
      </c>
      <c r="AE438" s="27" t="n">
        <f aca="false">IF(G438&lt;=$AE$2,INDEX('Bieu phi VCX'!$D$8:$H$33,MATCH(C438,'Bieu phi VCX'!$A$8:$A$33,0),MATCH(AC438,'Bieu phi VCX'!$D$7:$H$7,)),INDEX('Bieu phi VCX'!$I$8:$M$33,MATCH(C438,'Bieu phi VCX'!$A$8:$A$33,0),MATCH(AC438,'Bieu phi VCX'!$I$7:$M$7,)))</f>
        <v>0.027</v>
      </c>
      <c r="AF438" s="27" t="n">
        <f aca="false">IF(O438="Y",$AF$2,0)</f>
        <v>0</v>
      </c>
      <c r="AG438" s="27" t="n">
        <f aca="false">IF(P438="Y", INDEX('Bieu phi VCX'!$P$8:$T$31,MATCH(C438,'Bieu phi VCX'!$A$8:$A$33,0),MATCH(AC438,'Bieu phi VCX'!$P$7:$T$7,0)), 0)</f>
        <v>0</v>
      </c>
      <c r="AH438" s="22" t="n">
        <f aca="false">VLOOKUP(Q438,Parameters!$F$2:$G$5,2,0)</f>
        <v>0</v>
      </c>
      <c r="AI438" s="27" t="n">
        <f aca="false">IF(R438="Y", INDEX('Bieu phi VCX'!$V$8:$Z$31,MATCH(C438,'Bieu phi VCX'!$A$8:$A$33,0),MATCH(AC438,'Bieu phi VCX'!$V$7:$Z$7,0)),0)</f>
        <v>0</v>
      </c>
      <c r="AJ438" s="27" t="n">
        <f aca="false">IF(S438="Y",INDEX('Bieu phi VCX'!$AG$8:$AI$31,MATCH(C438,'Bieu phi VCX'!$A$8:$A$33,0),MATCH(VLOOKUP(I438,Parameters!$I$2:$J$4,2),'Bieu phi VCX'!$AG$7:$AI$7,0))-AE438, 0)</f>
        <v>0</v>
      </c>
      <c r="AK438" s="0" t="n">
        <f aca="false">IF(T438="Y",$AK$2,1)</f>
        <v>1.5</v>
      </c>
      <c r="AL438" s="27" t="n">
        <f aca="false">IF(U438="Y", INDEX('Bieu phi VCX'!$AB$8:$AB$33,MATCH(C438,'Bieu phi VCX'!$A$8:$A$33,0),0),0)</f>
        <v>0</v>
      </c>
      <c r="AM438" s="27" t="n">
        <f aca="false">IF(V438="Y",IF(AB438&lt;120,IF(OR(C438='Bieu phi VCX'!$A$24,C438='Bieu phi VCX'!$A$25,C438='Bieu phi VCX'!$A$27),0.2%,IF(OR(AND(OR(E438="SEDAN",E438="HATCHBACK"),G438&gt;$AM$2),AND(OR(E438="SEDAN",E438="HATCHBACK"),F438="GERMANY")),INDEX('Bieu phi VCX'!$AC$8:$AC$33,MATCH(C438,'Bieu phi VCX'!$A$8:$A$33,0),0),INDEX('Bieu phi VCX'!$AD$8:$AD$33,MATCH(C438,'Bieu phi VCX'!$A$8:$A$33,0),0))),"NA"),0)</f>
        <v>0</v>
      </c>
      <c r="AN438" s="28" t="n">
        <f aca="false">IF(X438="Y",$AN$2,0)</f>
        <v>0</v>
      </c>
      <c r="AO438" s="29" t="n">
        <f aca="false">IF(W438="Y",IF(N438-M438&gt;$AO$2,1.5%*15/365,1.5%*(N438-M438)/365),0)</f>
        <v>0</v>
      </c>
      <c r="AP438" s="30" t="n">
        <f aca="false">IF(N438&lt;=Z438,VLOOKUP(DATEDIF(M438,N438,"m"),Parameters!$L$2:$M$6,2,1),(DATEDIF(M438,N438,"m")+1)/12)</f>
        <v>1</v>
      </c>
      <c r="AQ438" s="31" t="n">
        <f aca="false">(AK438*(SUM(AE438,AF438,AG438,AI438,AJ438,AL438,AM438,AN438)*H438+AH438)+AO438*H438)*AP438</f>
        <v>4050000</v>
      </c>
    </row>
    <row r="439" customFormat="false" ht="15" hidden="false" customHeight="false" outlineLevel="0" collapsed="false">
      <c r="A439" s="20"/>
      <c r="B439" s="20" t="s">
        <v>113</v>
      </c>
      <c r="C439" s="21" t="s">
        <v>137</v>
      </c>
      <c r="D439" s="21" t="s">
        <v>95</v>
      </c>
      <c r="E439" s="21" t="s">
        <v>134</v>
      </c>
      <c r="F439" s="21" t="s">
        <v>97</v>
      </c>
      <c r="G439" s="22" t="n">
        <v>390000000</v>
      </c>
      <c r="H439" s="22" t="n">
        <v>100000000</v>
      </c>
      <c r="I439" s="22" t="n">
        <v>0</v>
      </c>
      <c r="J439" s="0" t="n">
        <v>2020</v>
      </c>
      <c r="K439" s="23" t="n">
        <v>43831</v>
      </c>
      <c r="L439" s="23" t="n">
        <v>43831</v>
      </c>
      <c r="M439" s="23" t="n">
        <v>43831</v>
      </c>
      <c r="N439" s="23" t="n">
        <v>44196</v>
      </c>
      <c r="O439" s="24" t="s">
        <v>98</v>
      </c>
      <c r="P439" s="24" t="s">
        <v>98</v>
      </c>
      <c r="Q439" s="22" t="s">
        <v>99</v>
      </c>
      <c r="R439" s="24" t="s">
        <v>98</v>
      </c>
      <c r="S439" s="24" t="s">
        <v>98</v>
      </c>
      <c r="T439" s="24" t="s">
        <v>98</v>
      </c>
      <c r="U439" s="24" t="s">
        <v>106</v>
      </c>
      <c r="V439" s="24" t="s">
        <v>98</v>
      </c>
      <c r="W439" s="24" t="s">
        <v>98</v>
      </c>
      <c r="X439" s="24" t="s">
        <v>98</v>
      </c>
      <c r="Y439" s="22" t="n">
        <v>500000</v>
      </c>
      <c r="Z439" s="23" t="n">
        <f aca="false">DATE(YEAR(M439)+1,MONTH(M439),DAY(M439))</f>
        <v>44197</v>
      </c>
      <c r="AA439" s="25" t="n">
        <f aca="false">IF(N439&lt;=Z439, VLOOKUP(DATEDIF(M439,N439,"m"),Parameters!$L$2:$M$6,2,1), 0)</f>
        <v>1</v>
      </c>
      <c r="AB439" s="0" t="n">
        <f aca="false">IF(D439="Trong nước", DATEDIF(DATE(YEAR(K439),MONTH(K439),1),DATE(YEAR(L439),MONTH(L439),1),"m"), DATEDIF(DATE(J439,1,1),DATE(YEAR(L439),MONTH(L439),1),"m"))</f>
        <v>0</v>
      </c>
      <c r="AC439" s="0" t="str">
        <f aca="false">VLOOKUP(AB439,Parameters!$A$2:$B$6,2,1)</f>
        <v>&lt;6</v>
      </c>
      <c r="AD439" s="26" t="n">
        <v>1</v>
      </c>
      <c r="AE439" s="27" t="n">
        <f aca="false">IF(G439&lt;=$AE$2,INDEX('Bieu phi VCX'!$D$8:$H$33,MATCH(C439,'Bieu phi VCX'!$A$8:$A$33,0),MATCH(AC439,'Bieu phi VCX'!$D$7:$H$7,)),INDEX('Bieu phi VCX'!$I$8:$M$33,MATCH(C439,'Bieu phi VCX'!$A$8:$A$33,0),MATCH(AC439,'Bieu phi VCX'!$I$7:$M$7,)))</f>
        <v>0.027</v>
      </c>
      <c r="AF439" s="27" t="n">
        <f aca="false">IF(O439="Y",$AF$2,0)</f>
        <v>0</v>
      </c>
      <c r="AG439" s="27" t="n">
        <f aca="false">IF(P439="Y", INDEX('Bieu phi VCX'!$P$8:$T$31,MATCH(C439,'Bieu phi VCX'!$A$8:$A$33,0),MATCH(AC439,'Bieu phi VCX'!$P$7:$T$7,0)), 0)</f>
        <v>0</v>
      </c>
      <c r="AH439" s="22" t="n">
        <f aca="false">VLOOKUP(Q439,Parameters!$F$2:$G$5,2,0)</f>
        <v>0</v>
      </c>
      <c r="AI439" s="27" t="n">
        <f aca="false">IF(R439="Y", INDEX('Bieu phi VCX'!$V$8:$Z$31,MATCH(C439,'Bieu phi VCX'!$A$8:$A$33,0),MATCH(AC439,'Bieu phi VCX'!$V$7:$Z$7,0)),0)</f>
        <v>0</v>
      </c>
      <c r="AJ439" s="27" t="n">
        <f aca="false">IF(S439="Y",INDEX('Bieu phi VCX'!$AG$8:$AI$31,MATCH(C439,'Bieu phi VCX'!$A$8:$A$33,0),MATCH(VLOOKUP(I439,Parameters!$I$2:$J$4,2),'Bieu phi VCX'!$AG$7:$AI$7,0))-AE439, 0)</f>
        <v>0</v>
      </c>
      <c r="AK439" s="0" t="n">
        <f aca="false">IF(T439="Y",$AK$2,1)</f>
        <v>1</v>
      </c>
      <c r="AL439" s="27" t="n">
        <f aca="false">IF(U439="Y", INDEX('Bieu phi VCX'!$AB$8:$AB$33,MATCH(C439,'Bieu phi VCX'!$A$8:$A$33,0),0),0)</f>
        <v>0.0025</v>
      </c>
      <c r="AM439" s="27" t="n">
        <f aca="false">IF(V439="Y",IF(AB439&lt;120,IF(OR(C439='Bieu phi VCX'!$A$24,C439='Bieu phi VCX'!$A$25,C439='Bieu phi VCX'!$A$27),0.2%,IF(OR(AND(OR(E439="SEDAN",E439="HATCHBACK"),G439&gt;$AM$2),AND(OR(E439="SEDAN",E439="HATCHBACK"),F439="GERMANY")),INDEX('Bieu phi VCX'!$AC$8:$AC$33,MATCH(C439,'Bieu phi VCX'!$A$8:$A$33,0),0),INDEX('Bieu phi VCX'!$AD$8:$AD$33,MATCH(C439,'Bieu phi VCX'!$A$8:$A$33,0),0))),"NA"),0)</f>
        <v>0</v>
      </c>
      <c r="AN439" s="28" t="n">
        <f aca="false">IF(X439="Y",$AN$2,0)</f>
        <v>0</v>
      </c>
      <c r="AO439" s="29" t="n">
        <f aca="false">IF(W439="Y",IF(N439-M439&gt;$AO$2,1.5%*15/365,1.5%*(N439-M439)/365),0)</f>
        <v>0</v>
      </c>
      <c r="AP439" s="30" t="n">
        <f aca="false">IF(N439&lt;=Z439,VLOOKUP(DATEDIF(M439,N439,"m"),Parameters!$L$2:$M$6,2,1),(DATEDIF(M439,N439,"m")+1)/12)</f>
        <v>1</v>
      </c>
      <c r="AQ439" s="31" t="n">
        <f aca="false">(AK439*(SUM(AE439,AF439,AG439,AI439,AJ439,AL439,AM439,AN439)*H439+AH439)+AO439*H439)*AP439</f>
        <v>2950000</v>
      </c>
    </row>
    <row r="440" customFormat="false" ht="15" hidden="false" customHeight="false" outlineLevel="0" collapsed="false">
      <c r="A440" s="20"/>
      <c r="B440" s="20" t="s">
        <v>114</v>
      </c>
      <c r="C440" s="21" t="s">
        <v>137</v>
      </c>
      <c r="D440" s="21" t="s">
        <v>95</v>
      </c>
      <c r="E440" s="21" t="s">
        <v>134</v>
      </c>
      <c r="F440" s="21" t="s">
        <v>97</v>
      </c>
      <c r="G440" s="22" t="n">
        <v>390000000</v>
      </c>
      <c r="H440" s="22" t="n">
        <v>100000000</v>
      </c>
      <c r="I440" s="22" t="n">
        <v>0</v>
      </c>
      <c r="J440" s="0" t="n">
        <v>2020</v>
      </c>
      <c r="K440" s="23" t="n">
        <v>43831</v>
      </c>
      <c r="L440" s="23" t="n">
        <v>43831</v>
      </c>
      <c r="M440" s="23" t="n">
        <v>43831</v>
      </c>
      <c r="N440" s="23" t="n">
        <v>44196</v>
      </c>
      <c r="O440" s="24" t="s">
        <v>98</v>
      </c>
      <c r="P440" s="24" t="s">
        <v>98</v>
      </c>
      <c r="Q440" s="22" t="s">
        <v>99</v>
      </c>
      <c r="R440" s="24" t="s">
        <v>98</v>
      </c>
      <c r="S440" s="24" t="s">
        <v>98</v>
      </c>
      <c r="T440" s="24" t="s">
        <v>98</v>
      </c>
      <c r="U440" s="24" t="s">
        <v>98</v>
      </c>
      <c r="V440" s="24" t="s">
        <v>106</v>
      </c>
      <c r="W440" s="24" t="s">
        <v>98</v>
      </c>
      <c r="X440" s="24" t="s">
        <v>98</v>
      </c>
      <c r="Y440" s="22" t="n">
        <v>500000</v>
      </c>
      <c r="Z440" s="23" t="n">
        <f aca="false">DATE(YEAR(M440)+1,MONTH(M440),DAY(M440))</f>
        <v>44197</v>
      </c>
      <c r="AA440" s="25" t="n">
        <f aca="false">IF(N440&lt;=Z440, VLOOKUP(DATEDIF(M440,N440,"m"),Parameters!$L$2:$M$6,2,1), 0)</f>
        <v>1</v>
      </c>
      <c r="AB440" s="0" t="n">
        <f aca="false">IF(D440="Trong nước", DATEDIF(DATE(YEAR(K440),MONTH(K440),1),DATE(YEAR(L440),MONTH(L440),1),"m"), DATEDIF(DATE(J440,1,1),DATE(YEAR(L440),MONTH(L440),1),"m"))</f>
        <v>0</v>
      </c>
      <c r="AC440" s="0" t="str">
        <f aca="false">VLOOKUP(AB440,Parameters!$A$2:$B$6,2,1)</f>
        <v>&lt;6</v>
      </c>
      <c r="AD440" s="26" t="n">
        <v>1</v>
      </c>
      <c r="AE440" s="27" t="n">
        <f aca="false">IF(G440&lt;=$AE$2,INDEX('Bieu phi VCX'!$D$8:$H$33,MATCH(C440,'Bieu phi VCX'!$A$8:$A$33,0),MATCH(AC440,'Bieu phi VCX'!$D$7:$H$7,)),INDEX('Bieu phi VCX'!$I$8:$M$33,MATCH(C440,'Bieu phi VCX'!$A$8:$A$33,0),MATCH(AC440,'Bieu phi VCX'!$I$7:$M$7,)))</f>
        <v>0.027</v>
      </c>
      <c r="AF440" s="27" t="n">
        <f aca="false">IF(O440="Y",$AF$2,0)</f>
        <v>0</v>
      </c>
      <c r="AG440" s="27" t="n">
        <f aca="false">IF(P440="Y", INDEX('Bieu phi VCX'!$P$8:$T$31,MATCH(C440,'Bieu phi VCX'!$A$8:$A$33,0),MATCH(AC440,'Bieu phi VCX'!$P$7:$T$7,0)), 0)</f>
        <v>0</v>
      </c>
      <c r="AH440" s="22" t="n">
        <f aca="false">VLOOKUP(Q440,Parameters!$F$2:$G$5,2,0)</f>
        <v>0</v>
      </c>
      <c r="AI440" s="27" t="n">
        <f aca="false">IF(R440="Y", INDEX('Bieu phi VCX'!$V$8:$Z$31,MATCH(C440,'Bieu phi VCX'!$A$8:$A$33,0),MATCH(AC440,'Bieu phi VCX'!$V$7:$Z$7,0)),0)</f>
        <v>0</v>
      </c>
      <c r="AJ440" s="27" t="n">
        <f aca="false">IF(S440="Y",INDEX('Bieu phi VCX'!$AG$8:$AI$31,MATCH(C440,'Bieu phi VCX'!$A$8:$A$33,0),MATCH(VLOOKUP(I440,Parameters!$I$2:$J$4,2),'Bieu phi VCX'!$AG$7:$AI$7,0))-AE440, 0)</f>
        <v>0</v>
      </c>
      <c r="AK440" s="0" t="n">
        <f aca="false">IF(T440="Y",$AK$2,1)</f>
        <v>1</v>
      </c>
      <c r="AL440" s="27" t="n">
        <f aca="false">IF(U440="Y", INDEX('Bieu phi VCX'!$AB$8:$AB$33,MATCH(C440,'Bieu phi VCX'!$A$8:$A$33,0),0),0)</f>
        <v>0</v>
      </c>
      <c r="AM440" s="27" t="n">
        <f aca="false">IF(V440="Y",IF(AB440&lt;120,IF(OR(C440='Bieu phi VCX'!$A$24,C440='Bieu phi VCX'!$A$25,C440='Bieu phi VCX'!$A$27),0.2%,IF(OR(AND(OR(E440="SEDAN",E440="HATCHBACK"),G440&gt;$AM$2),AND(OR(E440="SEDAN",E440="HATCHBACK"),F440="GERMANY")),INDEX('Bieu phi VCX'!$AC$8:$AC$33,MATCH(C440,'Bieu phi VCX'!$A$8:$A$33,0),0),INDEX('Bieu phi VCX'!$AD$8:$AD$33,MATCH(C440,'Bieu phi VCX'!$A$8:$A$33,0),0))),"NA"),0)</f>
        <v>0.0005</v>
      </c>
      <c r="AN440" s="28" t="n">
        <f aca="false">IF(X440="Y",$AN$2,0)</f>
        <v>0</v>
      </c>
      <c r="AO440" s="29" t="n">
        <f aca="false">IF(W440="Y",IF(N440-M440&gt;$AO$2,1.5%*15/365,1.5%*(N440-M440)/365),0)</f>
        <v>0</v>
      </c>
      <c r="AP440" s="30" t="n">
        <f aca="false">IF(N440&lt;=Z440,VLOOKUP(DATEDIF(M440,N440,"m"),Parameters!$L$2:$M$6,2,1),(DATEDIF(M440,N440,"m")+1)/12)</f>
        <v>1</v>
      </c>
      <c r="AQ440" s="31" t="n">
        <f aca="false">(AK440*(SUM(AE440,AF440,AG440,AI440,AJ440,AL440,AM440,AN440)*H440+AH440)+AO440*H440)*AP440</f>
        <v>2750000</v>
      </c>
    </row>
    <row r="441" customFormat="false" ht="15" hidden="false" customHeight="false" outlineLevel="0" collapsed="false">
      <c r="A441" s="20"/>
      <c r="B441" s="20" t="s">
        <v>115</v>
      </c>
      <c r="C441" s="21" t="s">
        <v>137</v>
      </c>
      <c r="D441" s="21" t="s">
        <v>95</v>
      </c>
      <c r="E441" s="21" t="s">
        <v>134</v>
      </c>
      <c r="F441" s="21" t="s">
        <v>97</v>
      </c>
      <c r="G441" s="22" t="n">
        <v>390000000</v>
      </c>
      <c r="H441" s="22" t="n">
        <v>100000000</v>
      </c>
      <c r="I441" s="22" t="n">
        <v>0</v>
      </c>
      <c r="J441" s="0" t="n">
        <v>2020</v>
      </c>
      <c r="K441" s="23" t="n">
        <v>43831</v>
      </c>
      <c r="L441" s="23" t="n">
        <v>43831</v>
      </c>
      <c r="M441" s="23" t="n">
        <v>43831</v>
      </c>
      <c r="N441" s="23" t="n">
        <v>44196</v>
      </c>
      <c r="O441" s="24" t="s">
        <v>98</v>
      </c>
      <c r="P441" s="24" t="s">
        <v>98</v>
      </c>
      <c r="Q441" s="22" t="s">
        <v>99</v>
      </c>
      <c r="R441" s="24" t="s">
        <v>98</v>
      </c>
      <c r="S441" s="24" t="s">
        <v>98</v>
      </c>
      <c r="T441" s="24" t="s">
        <v>98</v>
      </c>
      <c r="U441" s="24" t="s">
        <v>98</v>
      </c>
      <c r="V441" s="24" t="s">
        <v>98</v>
      </c>
      <c r="W441" s="24" t="s">
        <v>106</v>
      </c>
      <c r="X441" s="24" t="s">
        <v>98</v>
      </c>
      <c r="Y441" s="22" t="n">
        <v>500000</v>
      </c>
      <c r="Z441" s="23" t="n">
        <f aca="false">DATE(YEAR(M441)+1,MONTH(M441),DAY(M441))</f>
        <v>44197</v>
      </c>
      <c r="AA441" s="25" t="n">
        <f aca="false">IF(N441&lt;=Z441, VLOOKUP(DATEDIF(M441,N441,"m"),Parameters!$L$2:$M$6,2,1), 0)</f>
        <v>1</v>
      </c>
      <c r="AB441" s="0" t="n">
        <f aca="false">IF(D441="Trong nước", DATEDIF(DATE(YEAR(K441),MONTH(K441),1),DATE(YEAR(L441),MONTH(L441),1),"m"), DATEDIF(DATE(J441,1,1),DATE(YEAR(L441),MONTH(L441),1),"m"))</f>
        <v>0</v>
      </c>
      <c r="AC441" s="0" t="str">
        <f aca="false">VLOOKUP(AB441,Parameters!$A$2:$B$6,2,1)</f>
        <v>&lt;6</v>
      </c>
      <c r="AD441" s="26" t="n">
        <v>1</v>
      </c>
      <c r="AE441" s="27" t="n">
        <f aca="false">IF(G441&lt;=$AE$2,INDEX('Bieu phi VCX'!$D$8:$H$33,MATCH(C441,'Bieu phi VCX'!$A$8:$A$33,0),MATCH(AC441,'Bieu phi VCX'!$D$7:$H$7,)),INDEX('Bieu phi VCX'!$I$8:$M$33,MATCH(C441,'Bieu phi VCX'!$A$8:$A$33,0),MATCH(AC441,'Bieu phi VCX'!$I$7:$M$7,)))</f>
        <v>0.027</v>
      </c>
      <c r="AF441" s="27" t="n">
        <f aca="false">IF(O441="Y",$AF$2,0)</f>
        <v>0</v>
      </c>
      <c r="AG441" s="27" t="n">
        <f aca="false">IF(P441="Y", INDEX('Bieu phi VCX'!$P$8:$T$31,MATCH(C441,'Bieu phi VCX'!$A$8:$A$33,0),MATCH(AC441,'Bieu phi VCX'!$P$7:$T$7,0)), 0)</f>
        <v>0</v>
      </c>
      <c r="AH441" s="22" t="n">
        <f aca="false">VLOOKUP(Q441,Parameters!$F$2:$G$5,2,0)</f>
        <v>0</v>
      </c>
      <c r="AI441" s="27" t="n">
        <f aca="false">IF(R441="Y", INDEX('Bieu phi VCX'!$V$8:$Z$31,MATCH(C441,'Bieu phi VCX'!$A$8:$A$33,0),MATCH(AC441,'Bieu phi VCX'!$V$7:$Z$7,0)),0)</f>
        <v>0</v>
      </c>
      <c r="AJ441" s="27" t="n">
        <f aca="false">IF(S441="Y",INDEX('Bieu phi VCX'!$AG$8:$AI$31,MATCH(C441,'Bieu phi VCX'!$A$8:$A$33,0),MATCH(VLOOKUP(I441,Parameters!$I$2:$J$4,2),'Bieu phi VCX'!$AG$7:$AI$7,0))-AE441, 0)</f>
        <v>0</v>
      </c>
      <c r="AK441" s="0" t="n">
        <f aca="false">IF(T441="Y",$AK$2,1)</f>
        <v>1</v>
      </c>
      <c r="AL441" s="27" t="n">
        <f aca="false">IF(U441="Y", INDEX('Bieu phi VCX'!$AB$8:$AB$33,MATCH(C441,'Bieu phi VCX'!$A$8:$A$33,0),0),0)</f>
        <v>0</v>
      </c>
      <c r="AM441" s="27" t="n">
        <f aca="false">IF(V441="Y",IF(AB441&lt;120,IF(OR(C441='Bieu phi VCX'!$A$24,C441='Bieu phi VCX'!$A$25,C441='Bieu phi VCX'!$A$27),0.2%,IF(OR(AND(OR(E441="SEDAN",E441="HATCHBACK"),G441&gt;$AM$2),AND(OR(E441="SEDAN",E441="HATCHBACK"),F441="GERMANY")),INDEX('Bieu phi VCX'!$AC$8:$AC$33,MATCH(C441,'Bieu phi VCX'!$A$8:$A$33,0),0),INDEX('Bieu phi VCX'!$AD$8:$AD$33,MATCH(C441,'Bieu phi VCX'!$A$8:$A$33,0),0))),"NA"),0)</f>
        <v>0</v>
      </c>
      <c r="AN441" s="28" t="n">
        <f aca="false">IF(X441="Y",$AN$2,0)</f>
        <v>0</v>
      </c>
      <c r="AO441" s="29" t="n">
        <f aca="false">IF(W441="Y",IF(N441-M441&gt;$AO$2,1.5%*15/365,1.5%*(N441-M441)/365),0)</f>
        <v>0.000616438356164384</v>
      </c>
      <c r="AP441" s="30" t="n">
        <f aca="false">IF(N441&lt;=Z441,VLOOKUP(DATEDIF(M441,N441,"m"),Parameters!$L$2:$M$6,2,1),(DATEDIF(M441,N441,"m")+1)/12)</f>
        <v>1</v>
      </c>
      <c r="AQ441" s="31" t="n">
        <f aca="false">(AK441*(SUM(AE441,AF441,AG441,AI441,AJ441,AL441,AM441,AN441)*H441+AH441)+AO441*H441)*AP441</f>
        <v>2761643.83561644</v>
      </c>
    </row>
    <row r="442" customFormat="false" ht="15" hidden="false" customHeight="false" outlineLevel="0" collapsed="false">
      <c r="A442" s="20"/>
      <c r="B442" s="20" t="s">
        <v>116</v>
      </c>
      <c r="C442" s="21" t="s">
        <v>137</v>
      </c>
      <c r="D442" s="21" t="s">
        <v>95</v>
      </c>
      <c r="E442" s="21" t="s">
        <v>134</v>
      </c>
      <c r="F442" s="21" t="s">
        <v>97</v>
      </c>
      <c r="G442" s="22" t="n">
        <v>390000000</v>
      </c>
      <c r="H442" s="22" t="n">
        <v>100000000</v>
      </c>
      <c r="I442" s="22" t="n">
        <v>0</v>
      </c>
      <c r="J442" s="0" t="n">
        <v>2020</v>
      </c>
      <c r="K442" s="23" t="n">
        <v>43831</v>
      </c>
      <c r="L442" s="23" t="n">
        <v>43831</v>
      </c>
      <c r="M442" s="23" t="n">
        <v>43831</v>
      </c>
      <c r="N442" s="23" t="n">
        <v>44196</v>
      </c>
      <c r="O442" s="24" t="s">
        <v>98</v>
      </c>
      <c r="P442" s="24" t="s">
        <v>98</v>
      </c>
      <c r="Q442" s="22" t="s">
        <v>99</v>
      </c>
      <c r="R442" s="24" t="s">
        <v>98</v>
      </c>
      <c r="S442" s="24" t="s">
        <v>98</v>
      </c>
      <c r="T442" s="24" t="s">
        <v>98</v>
      </c>
      <c r="U442" s="24" t="s">
        <v>98</v>
      </c>
      <c r="V442" s="24" t="s">
        <v>98</v>
      </c>
      <c r="W442" s="24" t="s">
        <v>98</v>
      </c>
      <c r="X442" s="24" t="s">
        <v>106</v>
      </c>
      <c r="Y442" s="22" t="n">
        <v>500000</v>
      </c>
      <c r="Z442" s="23" t="n">
        <f aca="false">DATE(YEAR(M442)+1,MONTH(M442),DAY(M442))</f>
        <v>44197</v>
      </c>
      <c r="AA442" s="25" t="n">
        <f aca="false">IF(N442&lt;=Z442, VLOOKUP(DATEDIF(M442,N442,"m"),Parameters!$L$2:$M$6,2,1), 0)</f>
        <v>1</v>
      </c>
      <c r="AB442" s="0" t="n">
        <f aca="false">IF(D442="Trong nước", DATEDIF(DATE(YEAR(K442),MONTH(K442),1),DATE(YEAR(L442),MONTH(L442),1),"m"), DATEDIF(DATE(J442,1,1),DATE(YEAR(L442),MONTH(L442),1),"m"))</f>
        <v>0</v>
      </c>
      <c r="AC442" s="0" t="str">
        <f aca="false">VLOOKUP(AB442,Parameters!$A$2:$B$6,2,1)</f>
        <v>&lt;6</v>
      </c>
      <c r="AD442" s="26" t="n">
        <v>1</v>
      </c>
      <c r="AE442" s="27" t="n">
        <f aca="false">IF(G442&lt;=$AE$2,INDEX('Bieu phi VCX'!$D$8:$H$33,MATCH(C442,'Bieu phi VCX'!$A$8:$A$33,0),MATCH(AC442,'Bieu phi VCX'!$D$7:$H$7,)),INDEX('Bieu phi VCX'!$I$8:$M$33,MATCH(C442,'Bieu phi VCX'!$A$8:$A$33,0),MATCH(AC442,'Bieu phi VCX'!$I$7:$M$7,)))</f>
        <v>0.027</v>
      </c>
      <c r="AF442" s="27" t="n">
        <f aca="false">IF(O442="Y",$AF$2,0)</f>
        <v>0</v>
      </c>
      <c r="AG442" s="27" t="n">
        <f aca="false">IF(P442="Y", INDEX('Bieu phi VCX'!$P$8:$T$31,MATCH(C442,'Bieu phi VCX'!$A$8:$A$33,0),MATCH(AC442,'Bieu phi VCX'!$P$7:$T$7,0)), 0)</f>
        <v>0</v>
      </c>
      <c r="AH442" s="22" t="n">
        <f aca="false">VLOOKUP(Q442,Parameters!$F$2:$G$5,2,0)</f>
        <v>0</v>
      </c>
      <c r="AI442" s="27" t="n">
        <f aca="false">IF(R442="Y", INDEX('Bieu phi VCX'!$V$8:$Z$31,MATCH(C442,'Bieu phi VCX'!$A$8:$A$33,0),MATCH(AC442,'Bieu phi VCX'!$V$7:$Z$7,0)),0)</f>
        <v>0</v>
      </c>
      <c r="AJ442" s="27" t="n">
        <f aca="false">IF(S442="Y",INDEX('Bieu phi VCX'!$AG$8:$AI$31,MATCH(C442,'Bieu phi VCX'!$A$8:$A$33,0),MATCH(VLOOKUP(I442,Parameters!$I$2:$J$4,2),'Bieu phi VCX'!$AG$7:$AI$7,0))-AE442, 0)</f>
        <v>0</v>
      </c>
      <c r="AK442" s="0" t="n">
        <f aca="false">IF(T442="Y",$AK$2,1)</f>
        <v>1</v>
      </c>
      <c r="AL442" s="27" t="n">
        <f aca="false">IF(U442="Y", INDEX('Bieu phi VCX'!$AB$8:$AB$33,MATCH(C442,'Bieu phi VCX'!$A$8:$A$33,0),0),0)</f>
        <v>0</v>
      </c>
      <c r="AM442" s="27" t="n">
        <f aca="false">IF(V442="Y",IF(AB442&lt;120,IF(OR(C442='Bieu phi VCX'!$A$24,C442='Bieu phi VCX'!$A$25,C442='Bieu phi VCX'!$A$27),0.2%,IF(OR(AND(OR(E442="SEDAN",E442="HATCHBACK"),G442&gt;$AM$2),AND(OR(E442="SEDAN",E442="HATCHBACK"),F442="GERMANY")),INDEX('Bieu phi VCX'!$AC$8:$AC$33,MATCH(C442,'Bieu phi VCX'!$A$8:$A$33,0),0),INDEX('Bieu phi VCX'!$AD$8:$AD$33,MATCH(C442,'Bieu phi VCX'!$A$8:$A$33,0),0))),"NA"),0)</f>
        <v>0</v>
      </c>
      <c r="AN442" s="28" t="n">
        <f aca="false">IF(X442="Y",$AN$2,0)</f>
        <v>0.003</v>
      </c>
      <c r="AO442" s="29" t="n">
        <f aca="false">IF(W442="Y",IF(N442-M442&gt;$AO$2,1.5%*15/365,1.5%*(N442-M442)/365),0)</f>
        <v>0</v>
      </c>
      <c r="AP442" s="30" t="n">
        <f aca="false">IF(N442&lt;=Z442,VLOOKUP(DATEDIF(M442,N442,"m"),Parameters!$L$2:$M$6,2,1),(DATEDIF(M442,N442,"m")+1)/12)</f>
        <v>1</v>
      </c>
      <c r="AQ442" s="31" t="n">
        <f aca="false">(AK442*(SUM(AE442,AF442,AG442,AI442,AJ442,AL442,AM442,AN442)*H442+AH442)+AO442*H442)*AP442</f>
        <v>3000000</v>
      </c>
    </row>
    <row r="443" customFormat="false" ht="15" hidden="false" customHeight="false" outlineLevel="0" collapsed="false">
      <c r="A443" s="20" t="s">
        <v>117</v>
      </c>
      <c r="B443" s="20" t="s">
        <v>105</v>
      </c>
      <c r="C443" s="21" t="s">
        <v>137</v>
      </c>
      <c r="D443" s="21" t="s">
        <v>95</v>
      </c>
      <c r="E443" s="21" t="s">
        <v>134</v>
      </c>
      <c r="F443" s="21" t="s">
        <v>97</v>
      </c>
      <c r="G443" s="22" t="n">
        <v>400000000</v>
      </c>
      <c r="H443" s="22" t="n">
        <v>400000000</v>
      </c>
      <c r="I443" s="22" t="n">
        <v>0</v>
      </c>
      <c r="J443" s="0" t="n">
        <v>2020</v>
      </c>
      <c r="K443" s="23" t="n">
        <v>43831</v>
      </c>
      <c r="L443" s="23" t="n">
        <v>43831</v>
      </c>
      <c r="M443" s="23" t="n">
        <v>43831</v>
      </c>
      <c r="N443" s="23" t="n">
        <v>44196</v>
      </c>
      <c r="O443" s="24" t="s">
        <v>106</v>
      </c>
      <c r="P443" s="24" t="s">
        <v>106</v>
      </c>
      <c r="Q443" s="22" t="n">
        <v>9000000</v>
      </c>
      <c r="R443" s="24" t="s">
        <v>106</v>
      </c>
      <c r="S443" s="24" t="s">
        <v>106</v>
      </c>
      <c r="T443" s="24" t="s">
        <v>106</v>
      </c>
      <c r="U443" s="24" t="s">
        <v>106</v>
      </c>
      <c r="V443" s="24" t="s">
        <v>106</v>
      </c>
      <c r="W443" s="24" t="s">
        <v>106</v>
      </c>
      <c r="X443" s="24" t="s">
        <v>106</v>
      </c>
      <c r="Y443" s="22" t="n">
        <v>500000</v>
      </c>
      <c r="Z443" s="23" t="n">
        <f aca="false">DATE(YEAR(M443)+1,MONTH(M443),DAY(M443))</f>
        <v>44197</v>
      </c>
      <c r="AA443" s="25" t="n">
        <f aca="false">IF(N443&lt;=Z443, VLOOKUP(DATEDIF(M443,N443,"m"),Parameters!$L$2:$M$6,2,1), 0)</f>
        <v>1</v>
      </c>
      <c r="AB443" s="0" t="n">
        <f aca="false">IF(D443="Trong nước", DATEDIF(DATE(YEAR(K443),MONTH(K443),1),DATE(YEAR(L443),MONTH(L443),1),"m"), DATEDIF(DATE(J443,1,1),DATE(YEAR(L443),MONTH(L443),1),"m"))</f>
        <v>0</v>
      </c>
      <c r="AC443" s="0" t="str">
        <f aca="false">VLOOKUP(AB443,Parameters!$A$2:$B$6,2,1)</f>
        <v>&lt;6</v>
      </c>
      <c r="AD443" s="26" t="n">
        <v>1</v>
      </c>
      <c r="AE443" s="27" t="n">
        <f aca="false">IF(G443&lt;=$AE$2,INDEX('Bieu phi VCX'!$D$8:$H$33,MATCH(C443,'Bieu phi VCX'!$A$8:$A$33,0),MATCH(AC443,'Bieu phi VCX'!$D$7:$H$7,)),INDEX('Bieu phi VCX'!$I$8:$M$33,MATCH(C443,'Bieu phi VCX'!$A$8:$A$33,0),MATCH(AC443,'Bieu phi VCX'!$I$7:$M$7,)))</f>
        <v>0.027</v>
      </c>
      <c r="AF443" s="27" t="n">
        <f aca="false">IF(O443="Y",$AF$2,0)</f>
        <v>0.0005</v>
      </c>
      <c r="AG443" s="27" t="n">
        <f aca="false">IF(P443="Y", INDEX('Bieu phi VCX'!$P$8:$T$31,MATCH(C443,'Bieu phi VCX'!$A$8:$A$33,0),MATCH(AC443,'Bieu phi VCX'!$P$7:$T$7,0)), 0)</f>
        <v>0</v>
      </c>
      <c r="AH443" s="22" t="n">
        <f aca="false">VLOOKUP(Q443,Parameters!$F$2:$G$5,2,0)</f>
        <v>1400000</v>
      </c>
      <c r="AI443" s="27" t="n">
        <f aca="false">IF(R443="Y", INDEX('Bieu phi VCX'!$V$8:$Z$31,MATCH(C443,'Bieu phi VCX'!$A$8:$A$33,0),MATCH(AC443,'Bieu phi VCX'!$V$7:$Z$7,0)),0)</f>
        <v>0.001</v>
      </c>
      <c r="AJ443" s="27" t="n">
        <f aca="false">IF(S443="Y",INDEX('Bieu phi VCX'!$AG$8:$AI$31,MATCH(C443,'Bieu phi VCX'!$A$8:$A$33,0),MATCH(VLOOKUP(I443,Parameters!$I$2:$J$4,2),'Bieu phi VCX'!$AG$7:$AI$7,0))-AE443, 0)</f>
        <v>0.023</v>
      </c>
      <c r="AK443" s="0" t="n">
        <f aca="false">IF(T443="Y",$AK$2,1)</f>
        <v>1.5</v>
      </c>
      <c r="AL443" s="27" t="n">
        <f aca="false">IF(U443="Y", INDEX('Bieu phi VCX'!$AB$8:$AB$33,MATCH(C443,'Bieu phi VCX'!$A$8:$A$33,0),0),0)</f>
        <v>0.0025</v>
      </c>
      <c r="AM443" s="27" t="n">
        <f aca="false">IF(V443="Y",IF(AB443&lt;120,IF(OR(C443='Bieu phi VCX'!$A$24,C443='Bieu phi VCX'!$A$25,C443='Bieu phi VCX'!$A$27),0.2%,IF(OR(AND(OR(E443="SEDAN",E443="HATCHBACK"),G443&gt;$AM$2),AND(OR(E443="SEDAN",E443="HATCHBACK"),F443="GERMANY")),INDEX('Bieu phi VCX'!$AC$8:$AC$33,MATCH(C443,'Bieu phi VCX'!$A$8:$A$33,0),0),INDEX('Bieu phi VCX'!$AD$8:$AD$33,MATCH(C443,'Bieu phi VCX'!$A$8:$A$33,0),0))),"NA"),0)</f>
        <v>0.0005</v>
      </c>
      <c r="AN443" s="28" t="n">
        <f aca="false">IF(X443="Y",$AN$2,0)</f>
        <v>0.003</v>
      </c>
      <c r="AO443" s="29" t="n">
        <f aca="false">IF(W443="Y",IF(N443-M443&gt;$AO$2,1.5%*15/365,1.5%*(N443-M443)/365),0)</f>
        <v>0.000616438356164384</v>
      </c>
      <c r="AP443" s="30" t="n">
        <f aca="false">IF(N443&lt;=Z443,VLOOKUP(DATEDIF(M443,N443,"m"),Parameters!$L$2:$M$6,2,1),(DATEDIF(M443,N443,"m")+1)/12)</f>
        <v>1</v>
      </c>
      <c r="AQ443" s="31" t="n">
        <f aca="false">(AK443*(SUM(AE443,AF443,AG443,AI443,AJ443,AL443,AM443,AN443)*H443+AH443)+AO443*H443)*AP443</f>
        <v>36846575.3424658</v>
      </c>
    </row>
    <row r="444" customFormat="false" ht="15" hidden="false" customHeight="false" outlineLevel="0" collapsed="false">
      <c r="A444" s="20"/>
      <c r="B444" s="20" t="s">
        <v>107</v>
      </c>
      <c r="C444" s="21" t="s">
        <v>137</v>
      </c>
      <c r="D444" s="21" t="s">
        <v>95</v>
      </c>
      <c r="E444" s="21" t="s">
        <v>134</v>
      </c>
      <c r="F444" s="21" t="s">
        <v>97</v>
      </c>
      <c r="G444" s="22" t="n">
        <v>400000000</v>
      </c>
      <c r="H444" s="22" t="n">
        <v>400000000</v>
      </c>
      <c r="I444" s="22" t="n">
        <v>0</v>
      </c>
      <c r="J444" s="0" t="n">
        <v>2020</v>
      </c>
      <c r="K444" s="23" t="n">
        <v>43831</v>
      </c>
      <c r="L444" s="23" t="n">
        <v>43831</v>
      </c>
      <c r="M444" s="23" t="n">
        <v>43831</v>
      </c>
      <c r="N444" s="23" t="n">
        <v>44196</v>
      </c>
      <c r="O444" s="24" t="s">
        <v>106</v>
      </c>
      <c r="P444" s="24" t="s">
        <v>98</v>
      </c>
      <c r="Q444" s="22" t="s">
        <v>99</v>
      </c>
      <c r="R444" s="24" t="s">
        <v>98</v>
      </c>
      <c r="S444" s="24" t="s">
        <v>98</v>
      </c>
      <c r="T444" s="24" t="s">
        <v>98</v>
      </c>
      <c r="U444" s="24" t="s">
        <v>98</v>
      </c>
      <c r="V444" s="24" t="s">
        <v>98</v>
      </c>
      <c r="W444" s="24" t="s">
        <v>98</v>
      </c>
      <c r="X444" s="24" t="s">
        <v>98</v>
      </c>
      <c r="Y444" s="22" t="n">
        <v>500000</v>
      </c>
      <c r="Z444" s="23" t="n">
        <f aca="false">DATE(YEAR(M444)+1,MONTH(M444),DAY(M444))</f>
        <v>44197</v>
      </c>
      <c r="AA444" s="25" t="n">
        <f aca="false">IF(N444&lt;=Z444, VLOOKUP(DATEDIF(M444,N444,"m"),Parameters!$L$2:$M$6,2,1), 0)</f>
        <v>1</v>
      </c>
      <c r="AB444" s="0" t="n">
        <f aca="false">IF(D444="Trong nước", DATEDIF(DATE(YEAR(K444),MONTH(K444),1),DATE(YEAR(L444),MONTH(L444),1),"m"), DATEDIF(DATE(J444,1,1),DATE(YEAR(L444),MONTH(L444),1),"m"))</f>
        <v>0</v>
      </c>
      <c r="AC444" s="0" t="str">
        <f aca="false">VLOOKUP(AB444,Parameters!$A$2:$B$6,2,1)</f>
        <v>&lt;6</v>
      </c>
      <c r="AD444" s="26" t="n">
        <v>1</v>
      </c>
      <c r="AE444" s="27" t="n">
        <f aca="false">IF(G444&lt;=$AE$2,INDEX('Bieu phi VCX'!$D$8:$H$33,MATCH(C444,'Bieu phi VCX'!$A$8:$A$33,0),MATCH(AC444,'Bieu phi VCX'!$D$7:$H$7,)),INDEX('Bieu phi VCX'!$I$8:$M$33,MATCH(C444,'Bieu phi VCX'!$A$8:$A$33,0),MATCH(AC444,'Bieu phi VCX'!$I$7:$M$7,)))</f>
        <v>0.027</v>
      </c>
      <c r="AF444" s="27" t="n">
        <f aca="false">IF(O444="Y",$AF$2,0)</f>
        <v>0.0005</v>
      </c>
      <c r="AG444" s="27" t="n">
        <f aca="false">IF(P444="Y", INDEX('Bieu phi VCX'!$P$8:$T$31,MATCH(C444,'Bieu phi VCX'!$A$8:$A$33,0),MATCH(AC444,'Bieu phi VCX'!$P$7:$T$7,0)), 0)</f>
        <v>0</v>
      </c>
      <c r="AH444" s="22" t="n">
        <f aca="false">VLOOKUP(Q444,Parameters!$F$2:$G$5,2,0)</f>
        <v>0</v>
      </c>
      <c r="AI444" s="27" t="n">
        <f aca="false">IF(R444="Y", INDEX('Bieu phi VCX'!$V$8:$Z$31,MATCH(C444,'Bieu phi VCX'!$A$8:$A$33,0),MATCH(AC444,'Bieu phi VCX'!$V$7:$Z$7,0)),0)</f>
        <v>0</v>
      </c>
      <c r="AJ444" s="27" t="n">
        <f aca="false">IF(S444="Y",INDEX('Bieu phi VCX'!$AG$8:$AI$31,MATCH(C444,'Bieu phi VCX'!$A$8:$A$33,0),MATCH(VLOOKUP(I444,Parameters!$I$2:$J$4,2),'Bieu phi VCX'!$AG$7:$AI$7,0))-AE444, 0)</f>
        <v>0</v>
      </c>
      <c r="AK444" s="0" t="n">
        <f aca="false">IF(T444="Y",$AK$2,1)</f>
        <v>1</v>
      </c>
      <c r="AL444" s="27" t="n">
        <f aca="false">IF(U444="Y", INDEX('Bieu phi VCX'!$AB$8:$AB$33,MATCH(C444,'Bieu phi VCX'!$A$8:$A$33,0),0),0)</f>
        <v>0</v>
      </c>
      <c r="AM444" s="27" t="n">
        <f aca="false">IF(V444="Y",IF(AB444&lt;120,IF(OR(C444='Bieu phi VCX'!$A$24,C444='Bieu phi VCX'!$A$25,C444='Bieu phi VCX'!$A$27),0.2%,IF(OR(AND(OR(E444="SEDAN",E444="HATCHBACK"),G444&gt;$AM$2),AND(OR(E444="SEDAN",E444="HATCHBACK"),F444="GERMANY")),INDEX('Bieu phi VCX'!$AC$8:$AC$33,MATCH(C444,'Bieu phi VCX'!$A$8:$A$33,0),0),INDEX('Bieu phi VCX'!$AD$8:$AD$33,MATCH(C444,'Bieu phi VCX'!$A$8:$A$33,0),0))),"NA"),0)</f>
        <v>0</v>
      </c>
      <c r="AN444" s="28" t="n">
        <f aca="false">IF(X444="Y",$AN$2,0)</f>
        <v>0</v>
      </c>
      <c r="AO444" s="29" t="n">
        <f aca="false">IF(W444="Y",IF(N444-M444&gt;$AO$2,1.5%*15/365,1.5%*(N444-M444)/365),0)</f>
        <v>0</v>
      </c>
      <c r="AP444" s="30" t="n">
        <f aca="false">IF(N444&lt;=Z444,VLOOKUP(DATEDIF(M444,N444,"m"),Parameters!$L$2:$M$6,2,1),(DATEDIF(M444,N444,"m")+1)/12)</f>
        <v>1</v>
      </c>
      <c r="AQ444" s="31" t="n">
        <f aca="false">(AK444*(SUM(AE444,AF444,AG444,AI444,AJ444,AL444,AM444,AN444)*H444+AH444)+AO444*H444)*AP444</f>
        <v>11000000</v>
      </c>
    </row>
    <row r="445" customFormat="false" ht="15" hidden="false" customHeight="false" outlineLevel="0" collapsed="false">
      <c r="A445" s="20"/>
      <c r="B445" s="20" t="s">
        <v>108</v>
      </c>
      <c r="C445" s="21" t="s">
        <v>137</v>
      </c>
      <c r="D445" s="21" t="s">
        <v>95</v>
      </c>
      <c r="E445" s="21" t="s">
        <v>134</v>
      </c>
      <c r="F445" s="21" t="s">
        <v>97</v>
      </c>
      <c r="G445" s="22" t="n">
        <v>400000000</v>
      </c>
      <c r="H445" s="22" t="n">
        <v>400000000</v>
      </c>
      <c r="I445" s="22" t="n">
        <v>0</v>
      </c>
      <c r="J445" s="0" t="n">
        <v>2020</v>
      </c>
      <c r="K445" s="23" t="n">
        <v>43831</v>
      </c>
      <c r="L445" s="23" t="n">
        <v>43831</v>
      </c>
      <c r="M445" s="23" t="n">
        <v>43831</v>
      </c>
      <c r="N445" s="23" t="n">
        <v>44196</v>
      </c>
      <c r="O445" s="24" t="s">
        <v>98</v>
      </c>
      <c r="P445" s="24" t="s">
        <v>106</v>
      </c>
      <c r="Q445" s="22" t="s">
        <v>99</v>
      </c>
      <c r="R445" s="24" t="s">
        <v>98</v>
      </c>
      <c r="S445" s="24" t="s">
        <v>98</v>
      </c>
      <c r="T445" s="24" t="s">
        <v>98</v>
      </c>
      <c r="U445" s="24" t="s">
        <v>98</v>
      </c>
      <c r="V445" s="24" t="s">
        <v>98</v>
      </c>
      <c r="W445" s="24" t="s">
        <v>98</v>
      </c>
      <c r="X445" s="24" t="s">
        <v>98</v>
      </c>
      <c r="Y445" s="22" t="n">
        <v>500000</v>
      </c>
      <c r="Z445" s="23" t="n">
        <f aca="false">DATE(YEAR(M445)+1,MONTH(M445),DAY(M445))</f>
        <v>44197</v>
      </c>
      <c r="AA445" s="25" t="n">
        <f aca="false">IF(N445&lt;=Z445, VLOOKUP(DATEDIF(M445,N445,"m"),Parameters!$L$2:$M$6,2,1), 0)</f>
        <v>1</v>
      </c>
      <c r="AB445" s="0" t="n">
        <f aca="false">IF(D445="Trong nước", DATEDIF(DATE(YEAR(K445),MONTH(K445),1),DATE(YEAR(L445),MONTH(L445),1),"m"), DATEDIF(DATE(J445,1,1),DATE(YEAR(L445),MONTH(L445),1),"m"))</f>
        <v>0</v>
      </c>
      <c r="AC445" s="0" t="str">
        <f aca="false">VLOOKUP(AB445,Parameters!$A$2:$B$6,2,1)</f>
        <v>&lt;6</v>
      </c>
      <c r="AD445" s="26" t="n">
        <v>1</v>
      </c>
      <c r="AE445" s="27" t="n">
        <f aca="false">IF(G445&lt;=$AE$2,INDEX('Bieu phi VCX'!$D$8:$H$33,MATCH(C445,'Bieu phi VCX'!$A$8:$A$33,0),MATCH(AC445,'Bieu phi VCX'!$D$7:$H$7,)),INDEX('Bieu phi VCX'!$I$8:$M$33,MATCH(C445,'Bieu phi VCX'!$A$8:$A$33,0),MATCH(AC445,'Bieu phi VCX'!$I$7:$M$7,)))</f>
        <v>0.027</v>
      </c>
      <c r="AF445" s="27" t="n">
        <f aca="false">IF(O445="Y",$AF$2,0)</f>
        <v>0</v>
      </c>
      <c r="AG445" s="27" t="n">
        <f aca="false">IF(P445="Y", INDEX('Bieu phi VCX'!$P$8:$T$31,MATCH(C445,'Bieu phi VCX'!$A$8:$A$33,0),MATCH(AC445,'Bieu phi VCX'!$P$7:$T$7,0)), 0)</f>
        <v>0</v>
      </c>
      <c r="AH445" s="22" t="n">
        <f aca="false">VLOOKUP(Q445,Parameters!$F$2:$G$5,2,0)</f>
        <v>0</v>
      </c>
      <c r="AI445" s="27" t="n">
        <f aca="false">IF(R445="Y", INDEX('Bieu phi VCX'!$V$8:$Z$31,MATCH(C445,'Bieu phi VCX'!$A$8:$A$33,0),MATCH(AC445,'Bieu phi VCX'!$V$7:$Z$7,0)),0)</f>
        <v>0</v>
      </c>
      <c r="AJ445" s="27" t="n">
        <f aca="false">IF(S445="Y",INDEX('Bieu phi VCX'!$AG$8:$AI$31,MATCH(C445,'Bieu phi VCX'!$A$8:$A$33,0),MATCH(VLOOKUP(I445,Parameters!$I$2:$J$4,2),'Bieu phi VCX'!$AG$7:$AI$7,0))-AE445, 0)</f>
        <v>0</v>
      </c>
      <c r="AK445" s="0" t="n">
        <f aca="false">IF(T445="Y",$AK$2,1)</f>
        <v>1</v>
      </c>
      <c r="AL445" s="27" t="n">
        <f aca="false">IF(U445="Y", INDEX('Bieu phi VCX'!$AB$8:$AB$33,MATCH(C445,'Bieu phi VCX'!$A$8:$A$33,0),0),0)</f>
        <v>0</v>
      </c>
      <c r="AM445" s="27" t="n">
        <f aca="false">IF(V445="Y",IF(AB445&lt;120,IF(OR(C445='Bieu phi VCX'!$A$24,C445='Bieu phi VCX'!$A$25,C445='Bieu phi VCX'!$A$27),0.2%,IF(OR(AND(OR(E445="SEDAN",E445="HATCHBACK"),G445&gt;$AM$2),AND(OR(E445="SEDAN",E445="HATCHBACK"),F445="GERMANY")),INDEX('Bieu phi VCX'!$AC$8:$AC$33,MATCH(C445,'Bieu phi VCX'!$A$8:$A$33,0),0),INDEX('Bieu phi VCX'!$AD$8:$AD$33,MATCH(C445,'Bieu phi VCX'!$A$8:$A$33,0),0))),"NA"),0)</f>
        <v>0</v>
      </c>
      <c r="AN445" s="28" t="n">
        <f aca="false">IF(X445="Y",$AN$2,0)</f>
        <v>0</v>
      </c>
      <c r="AO445" s="29" t="n">
        <f aca="false">IF(W445="Y",IF(N445-M445&gt;$AO$2,1.5%*15/365,1.5%*(N445-M445)/365),0)</f>
        <v>0</v>
      </c>
      <c r="AP445" s="30" t="n">
        <f aca="false">IF(N445&lt;=Z445,VLOOKUP(DATEDIF(M445,N445,"m"),Parameters!$L$2:$M$6,2,1),(DATEDIF(M445,N445,"m")+1)/12)</f>
        <v>1</v>
      </c>
      <c r="AQ445" s="31" t="n">
        <f aca="false">(AK445*(SUM(AE445,AF445,AG445,AI445,AJ445,AL445,AM445,AN445)*H445+AH445)+AO445*H445)*AP445</f>
        <v>10800000</v>
      </c>
    </row>
    <row r="446" customFormat="false" ht="15" hidden="false" customHeight="false" outlineLevel="0" collapsed="false">
      <c r="A446" s="20"/>
      <c r="B446" s="20" t="s">
        <v>109</v>
      </c>
      <c r="C446" s="21" t="s">
        <v>137</v>
      </c>
      <c r="D446" s="21" t="s">
        <v>95</v>
      </c>
      <c r="E446" s="21" t="s">
        <v>134</v>
      </c>
      <c r="F446" s="21" t="s">
        <v>97</v>
      </c>
      <c r="G446" s="22" t="n">
        <v>400000000</v>
      </c>
      <c r="H446" s="22" t="n">
        <v>400000000</v>
      </c>
      <c r="I446" s="22" t="n">
        <v>0</v>
      </c>
      <c r="J446" s="0" t="n">
        <v>2020</v>
      </c>
      <c r="K446" s="23" t="n">
        <v>43831</v>
      </c>
      <c r="L446" s="23" t="n">
        <v>43831</v>
      </c>
      <c r="M446" s="23" t="n">
        <v>43831</v>
      </c>
      <c r="N446" s="23" t="n">
        <v>44196</v>
      </c>
      <c r="O446" s="24" t="s">
        <v>98</v>
      </c>
      <c r="P446" s="24" t="s">
        <v>98</v>
      </c>
      <c r="Q446" s="22" t="n">
        <v>9000000</v>
      </c>
      <c r="R446" s="24" t="s">
        <v>98</v>
      </c>
      <c r="S446" s="24" t="s">
        <v>98</v>
      </c>
      <c r="T446" s="24" t="s">
        <v>98</v>
      </c>
      <c r="U446" s="24" t="s">
        <v>98</v>
      </c>
      <c r="V446" s="24" t="s">
        <v>98</v>
      </c>
      <c r="W446" s="24" t="s">
        <v>98</v>
      </c>
      <c r="X446" s="24" t="s">
        <v>98</v>
      </c>
      <c r="Y446" s="22" t="n">
        <v>500000</v>
      </c>
      <c r="Z446" s="23" t="n">
        <f aca="false">DATE(YEAR(M446)+1,MONTH(M446),DAY(M446))</f>
        <v>44197</v>
      </c>
      <c r="AA446" s="25" t="n">
        <f aca="false">IF(N446&lt;=Z446, VLOOKUP(DATEDIF(M446,N446,"m"),Parameters!$L$2:$M$6,2,1), 0)</f>
        <v>1</v>
      </c>
      <c r="AB446" s="0" t="n">
        <f aca="false">IF(D446="Trong nước", DATEDIF(DATE(YEAR(K446),MONTH(K446),1),DATE(YEAR(L446),MONTH(L446),1),"m"), DATEDIF(DATE(J446,1,1),DATE(YEAR(L446),MONTH(L446),1),"m"))</f>
        <v>0</v>
      </c>
      <c r="AC446" s="0" t="str">
        <f aca="false">VLOOKUP(AB446,Parameters!$A$2:$B$6,2,1)</f>
        <v>&lt;6</v>
      </c>
      <c r="AD446" s="26" t="n">
        <v>1</v>
      </c>
      <c r="AE446" s="27" t="n">
        <f aca="false">IF(G446&lt;=$AE$2,INDEX('Bieu phi VCX'!$D$8:$H$33,MATCH(C446,'Bieu phi VCX'!$A$8:$A$33,0),MATCH(AC446,'Bieu phi VCX'!$D$7:$H$7,)),INDEX('Bieu phi VCX'!$I$8:$M$33,MATCH(C446,'Bieu phi VCX'!$A$8:$A$33,0),MATCH(AC446,'Bieu phi VCX'!$I$7:$M$7,)))</f>
        <v>0.027</v>
      </c>
      <c r="AF446" s="27" t="n">
        <f aca="false">IF(O446="Y",$AF$2,0)</f>
        <v>0</v>
      </c>
      <c r="AG446" s="27" t="n">
        <f aca="false">IF(P446="Y", INDEX('Bieu phi VCX'!$P$8:$T$31,MATCH(C446,'Bieu phi VCX'!$A$8:$A$33,0),MATCH(AC446,'Bieu phi VCX'!$P$7:$T$7,0)), 0)</f>
        <v>0</v>
      </c>
      <c r="AH446" s="22" t="n">
        <f aca="false">VLOOKUP(Q446,Parameters!$F$2:$G$5,2,0)</f>
        <v>1400000</v>
      </c>
      <c r="AI446" s="27" t="n">
        <f aca="false">IF(R446="Y", INDEX('Bieu phi VCX'!$V$8:$Z$31,MATCH(C446,'Bieu phi VCX'!$A$8:$A$33,0),MATCH(AC446,'Bieu phi VCX'!$V$7:$Z$7,0)),0)</f>
        <v>0</v>
      </c>
      <c r="AJ446" s="27" t="n">
        <f aca="false">IF(S446="Y",INDEX('Bieu phi VCX'!$AG$8:$AI$31,MATCH(C446,'Bieu phi VCX'!$A$8:$A$33,0),MATCH(VLOOKUP(I446,Parameters!$I$2:$J$4,2),'Bieu phi VCX'!$AG$7:$AI$7,0))-AE446, 0)</f>
        <v>0</v>
      </c>
      <c r="AK446" s="0" t="n">
        <f aca="false">IF(T446="Y",$AK$2,1)</f>
        <v>1</v>
      </c>
      <c r="AL446" s="27" t="n">
        <f aca="false">IF(U446="Y", INDEX('Bieu phi VCX'!$AB$8:$AB$33,MATCH(C446,'Bieu phi VCX'!$A$8:$A$33,0),0),0)</f>
        <v>0</v>
      </c>
      <c r="AM446" s="27" t="n">
        <f aca="false">IF(V446="Y",IF(AB446&lt;120,IF(OR(C446='Bieu phi VCX'!$A$24,C446='Bieu phi VCX'!$A$25,C446='Bieu phi VCX'!$A$27),0.2%,IF(OR(AND(OR(E446="SEDAN",E446="HATCHBACK"),G446&gt;$AM$2),AND(OR(E446="SEDAN",E446="HATCHBACK"),F446="GERMANY")),INDEX('Bieu phi VCX'!$AC$8:$AC$33,MATCH(C446,'Bieu phi VCX'!$A$8:$A$33,0),0),INDEX('Bieu phi VCX'!$AD$8:$AD$33,MATCH(C446,'Bieu phi VCX'!$A$8:$A$33,0),0))),"NA"),0)</f>
        <v>0</v>
      </c>
      <c r="AN446" s="28" t="n">
        <f aca="false">IF(X446="Y",$AN$2,0)</f>
        <v>0</v>
      </c>
      <c r="AO446" s="29" t="n">
        <f aca="false">IF(W446="Y",IF(N446-M446&gt;$AO$2,1.5%*15/365,1.5%*(N446-M446)/365),0)</f>
        <v>0</v>
      </c>
      <c r="AP446" s="30" t="n">
        <f aca="false">IF(N446&lt;=Z446,VLOOKUP(DATEDIF(M446,N446,"m"),Parameters!$L$2:$M$6,2,1),(DATEDIF(M446,N446,"m")+1)/12)</f>
        <v>1</v>
      </c>
      <c r="AQ446" s="31" t="n">
        <f aca="false">(AK446*(SUM(AE446,AF446,AG446,AI446,AJ446,AL446,AM446,AN446)*H446+AH446)+AO446*H446)*AP446</f>
        <v>12200000</v>
      </c>
    </row>
    <row r="447" customFormat="false" ht="15" hidden="false" customHeight="false" outlineLevel="0" collapsed="false">
      <c r="A447" s="20"/>
      <c r="B447" s="20" t="s">
        <v>110</v>
      </c>
      <c r="C447" s="21" t="s">
        <v>137</v>
      </c>
      <c r="D447" s="21" t="s">
        <v>95</v>
      </c>
      <c r="E447" s="21" t="s">
        <v>134</v>
      </c>
      <c r="F447" s="21" t="s">
        <v>97</v>
      </c>
      <c r="G447" s="22" t="n">
        <v>400000000</v>
      </c>
      <c r="H447" s="22" t="n">
        <v>400000000</v>
      </c>
      <c r="I447" s="22" t="n">
        <v>0</v>
      </c>
      <c r="J447" s="0" t="n">
        <v>2020</v>
      </c>
      <c r="K447" s="23" t="n">
        <v>43831</v>
      </c>
      <c r="L447" s="23" t="n">
        <v>43831</v>
      </c>
      <c r="M447" s="23" t="n">
        <v>43831</v>
      </c>
      <c r="N447" s="23" t="n">
        <v>44196</v>
      </c>
      <c r="O447" s="24" t="s">
        <v>98</v>
      </c>
      <c r="P447" s="24" t="s">
        <v>98</v>
      </c>
      <c r="Q447" s="22" t="s">
        <v>99</v>
      </c>
      <c r="R447" s="24" t="s">
        <v>106</v>
      </c>
      <c r="S447" s="24" t="s">
        <v>98</v>
      </c>
      <c r="T447" s="24" t="s">
        <v>98</v>
      </c>
      <c r="U447" s="24" t="s">
        <v>98</v>
      </c>
      <c r="V447" s="24" t="s">
        <v>98</v>
      </c>
      <c r="W447" s="24" t="s">
        <v>98</v>
      </c>
      <c r="X447" s="24" t="s">
        <v>98</v>
      </c>
      <c r="Y447" s="22" t="n">
        <v>500000</v>
      </c>
      <c r="Z447" s="23" t="n">
        <f aca="false">DATE(YEAR(M447)+1,MONTH(M447),DAY(M447))</f>
        <v>44197</v>
      </c>
      <c r="AA447" s="25" t="n">
        <f aca="false">IF(N447&lt;=Z447, VLOOKUP(DATEDIF(M447,N447,"m"),Parameters!$L$2:$M$6,2,1), 0)</f>
        <v>1</v>
      </c>
      <c r="AB447" s="0" t="n">
        <f aca="false">IF(D447="Trong nước", DATEDIF(DATE(YEAR(K447),MONTH(K447),1),DATE(YEAR(L447),MONTH(L447),1),"m"), DATEDIF(DATE(J447,1,1),DATE(YEAR(L447),MONTH(L447),1),"m"))</f>
        <v>0</v>
      </c>
      <c r="AC447" s="0" t="str">
        <f aca="false">VLOOKUP(AB447,Parameters!$A$2:$B$6,2,1)</f>
        <v>&lt;6</v>
      </c>
      <c r="AD447" s="26" t="n">
        <v>1</v>
      </c>
      <c r="AE447" s="27" t="n">
        <f aca="false">IF(G447&lt;=$AE$2,INDEX('Bieu phi VCX'!$D$8:$H$33,MATCH(C447,'Bieu phi VCX'!$A$8:$A$33,0),MATCH(AC447,'Bieu phi VCX'!$D$7:$H$7,)),INDEX('Bieu phi VCX'!$I$8:$M$33,MATCH(C447,'Bieu phi VCX'!$A$8:$A$33,0),MATCH(AC447,'Bieu phi VCX'!$I$7:$M$7,)))</f>
        <v>0.027</v>
      </c>
      <c r="AF447" s="27" t="n">
        <f aca="false">IF(O447="Y",$AF$2,0)</f>
        <v>0</v>
      </c>
      <c r="AG447" s="27" t="n">
        <f aca="false">IF(P447="Y", INDEX('Bieu phi VCX'!$P$8:$T$31,MATCH(C447,'Bieu phi VCX'!$A$8:$A$33,0),MATCH(AC447,'Bieu phi VCX'!$P$7:$T$7,0)), 0)</f>
        <v>0</v>
      </c>
      <c r="AH447" s="22" t="n">
        <f aca="false">VLOOKUP(Q447,Parameters!$F$2:$G$5,2,0)</f>
        <v>0</v>
      </c>
      <c r="AI447" s="27" t="n">
        <f aca="false">IF(R447="Y", INDEX('Bieu phi VCX'!$V$8:$Z$31,MATCH(C447,'Bieu phi VCX'!$A$8:$A$33,0),MATCH(AC447,'Bieu phi VCX'!$V$7:$Z$7,0)),0)</f>
        <v>0.001</v>
      </c>
      <c r="AJ447" s="27" t="n">
        <f aca="false">IF(S447="Y",INDEX('Bieu phi VCX'!$AG$8:$AI$31,MATCH(C447,'Bieu phi VCX'!$A$8:$A$33,0),MATCH(VLOOKUP(I447,Parameters!$I$2:$J$4,2),'Bieu phi VCX'!$AG$7:$AI$7,0))-AE447, 0)</f>
        <v>0</v>
      </c>
      <c r="AK447" s="0" t="n">
        <f aca="false">IF(T447="Y",$AK$2,1)</f>
        <v>1</v>
      </c>
      <c r="AL447" s="27" t="n">
        <f aca="false">IF(U447="Y", INDEX('Bieu phi VCX'!$AB$8:$AB$33,MATCH(C447,'Bieu phi VCX'!$A$8:$A$33,0),0),0)</f>
        <v>0</v>
      </c>
      <c r="AM447" s="27" t="n">
        <f aca="false">IF(V447="Y",IF(AB447&lt;120,IF(OR(C447='Bieu phi VCX'!$A$24,C447='Bieu phi VCX'!$A$25,C447='Bieu phi VCX'!$A$27),0.2%,IF(OR(AND(OR(E447="SEDAN",E447="HATCHBACK"),G447&gt;$AM$2),AND(OR(E447="SEDAN",E447="HATCHBACK"),F447="GERMANY")),INDEX('Bieu phi VCX'!$AC$8:$AC$33,MATCH(C447,'Bieu phi VCX'!$A$8:$A$33,0),0),INDEX('Bieu phi VCX'!$AD$8:$AD$33,MATCH(C447,'Bieu phi VCX'!$A$8:$A$33,0),0))),"NA"),0)</f>
        <v>0</v>
      </c>
      <c r="AN447" s="28" t="n">
        <f aca="false">IF(X447="Y",$AN$2,0)</f>
        <v>0</v>
      </c>
      <c r="AO447" s="29" t="n">
        <f aca="false">IF(W447="Y",IF(N447-M447&gt;$AO$2,1.5%*15/365,1.5%*(N447-M447)/365),0)</f>
        <v>0</v>
      </c>
      <c r="AP447" s="30" t="n">
        <f aca="false">IF(N447&lt;=Z447,VLOOKUP(DATEDIF(M447,N447,"m"),Parameters!$L$2:$M$6,2,1),(DATEDIF(M447,N447,"m")+1)/12)</f>
        <v>1</v>
      </c>
      <c r="AQ447" s="31" t="n">
        <f aca="false">(AK447*(SUM(AE447,AF447,AG447,AI447,AJ447,AL447,AM447,AN447)*H447+AH447)+AO447*H447)*AP447</f>
        <v>11200000</v>
      </c>
    </row>
    <row r="448" customFormat="false" ht="15" hidden="false" customHeight="false" outlineLevel="0" collapsed="false">
      <c r="A448" s="20"/>
      <c r="B448" s="20" t="s">
        <v>111</v>
      </c>
      <c r="C448" s="21" t="s">
        <v>137</v>
      </c>
      <c r="D448" s="21" t="s">
        <v>95</v>
      </c>
      <c r="E448" s="21" t="s">
        <v>134</v>
      </c>
      <c r="F448" s="21" t="s">
        <v>97</v>
      </c>
      <c r="G448" s="22" t="n">
        <v>400000000</v>
      </c>
      <c r="H448" s="22" t="n">
        <v>400000000</v>
      </c>
      <c r="I448" s="22" t="n">
        <v>0</v>
      </c>
      <c r="J448" s="0" t="n">
        <v>2020</v>
      </c>
      <c r="K448" s="23" t="n">
        <v>43831</v>
      </c>
      <c r="L448" s="23" t="n">
        <v>43831</v>
      </c>
      <c r="M448" s="23" t="n">
        <v>43831</v>
      </c>
      <c r="N448" s="23" t="n">
        <v>44196</v>
      </c>
      <c r="O448" s="24" t="s">
        <v>98</v>
      </c>
      <c r="P448" s="24" t="s">
        <v>98</v>
      </c>
      <c r="Q448" s="22" t="s">
        <v>99</v>
      </c>
      <c r="R448" s="24" t="s">
        <v>98</v>
      </c>
      <c r="S448" s="24" t="s">
        <v>106</v>
      </c>
      <c r="T448" s="24" t="s">
        <v>98</v>
      </c>
      <c r="U448" s="24" t="s">
        <v>98</v>
      </c>
      <c r="V448" s="24" t="s">
        <v>98</v>
      </c>
      <c r="W448" s="24" t="s">
        <v>98</v>
      </c>
      <c r="X448" s="24" t="s">
        <v>98</v>
      </c>
      <c r="Y448" s="22" t="n">
        <v>500000</v>
      </c>
      <c r="Z448" s="23" t="n">
        <f aca="false">DATE(YEAR(M448)+1,MONTH(M448),DAY(M448))</f>
        <v>44197</v>
      </c>
      <c r="AA448" s="25" t="n">
        <f aca="false">IF(N448&lt;=Z448, VLOOKUP(DATEDIF(M448,N448,"m"),Parameters!$L$2:$M$6,2,1), 0)</f>
        <v>1</v>
      </c>
      <c r="AB448" s="0" t="n">
        <f aca="false">IF(D448="Trong nước", DATEDIF(DATE(YEAR(K448),MONTH(K448),1),DATE(YEAR(L448),MONTH(L448),1),"m"), DATEDIF(DATE(J448,1,1),DATE(YEAR(L448),MONTH(L448),1),"m"))</f>
        <v>0</v>
      </c>
      <c r="AC448" s="0" t="str">
        <f aca="false">VLOOKUP(AB448,Parameters!$A$2:$B$6,2,1)</f>
        <v>&lt;6</v>
      </c>
      <c r="AD448" s="26" t="n">
        <v>1</v>
      </c>
      <c r="AE448" s="27" t="n">
        <f aca="false">IF(G448&lt;=$AE$2,INDEX('Bieu phi VCX'!$D$8:$H$33,MATCH(C448,'Bieu phi VCX'!$A$8:$A$33,0),MATCH(AC448,'Bieu phi VCX'!$D$7:$H$7,)),INDEX('Bieu phi VCX'!$I$8:$M$33,MATCH(C448,'Bieu phi VCX'!$A$8:$A$33,0),MATCH(AC448,'Bieu phi VCX'!$I$7:$M$7,)))</f>
        <v>0.027</v>
      </c>
      <c r="AF448" s="27" t="n">
        <f aca="false">IF(O448="Y",$AF$2,0)</f>
        <v>0</v>
      </c>
      <c r="AG448" s="27" t="n">
        <f aca="false">IF(P448="Y", INDEX('Bieu phi VCX'!$P$8:$T$31,MATCH(C448,'Bieu phi VCX'!$A$8:$A$33,0),MATCH(AC448,'Bieu phi VCX'!$P$7:$T$7,0)), 0)</f>
        <v>0</v>
      </c>
      <c r="AH448" s="22" t="n">
        <f aca="false">VLOOKUP(Q448,Parameters!$F$2:$G$5,2,0)</f>
        <v>0</v>
      </c>
      <c r="AI448" s="27" t="n">
        <f aca="false">IF(R448="Y", INDEX('Bieu phi VCX'!$V$8:$Z$31,MATCH(C448,'Bieu phi VCX'!$A$8:$A$33,0),MATCH(AC448,'Bieu phi VCX'!$V$7:$Z$7,0)),0)</f>
        <v>0</v>
      </c>
      <c r="AJ448" s="27" t="n">
        <f aca="false">IF(S448="Y",INDEX('Bieu phi VCX'!$AG$8:$AI$31,MATCH(C448,'Bieu phi VCX'!$A$8:$A$33,0),MATCH(VLOOKUP(I448,Parameters!$I$2:$J$4,2),'Bieu phi VCX'!$AG$7:$AI$7,0))-AE448, 0)</f>
        <v>0.023</v>
      </c>
      <c r="AK448" s="0" t="n">
        <f aca="false">IF(T448="Y",$AK$2,1)</f>
        <v>1</v>
      </c>
      <c r="AL448" s="27" t="n">
        <f aca="false">IF(U448="Y", INDEX('Bieu phi VCX'!$AB$8:$AB$33,MATCH(C448,'Bieu phi VCX'!$A$8:$A$33,0),0),0)</f>
        <v>0</v>
      </c>
      <c r="AM448" s="27" t="n">
        <f aca="false">IF(V448="Y",IF(AB448&lt;120,IF(OR(C448='Bieu phi VCX'!$A$24,C448='Bieu phi VCX'!$A$25,C448='Bieu phi VCX'!$A$27),0.2%,IF(OR(AND(OR(E448="SEDAN",E448="HATCHBACK"),G448&gt;$AM$2),AND(OR(E448="SEDAN",E448="HATCHBACK"),F448="GERMANY")),INDEX('Bieu phi VCX'!$AC$8:$AC$33,MATCH(C448,'Bieu phi VCX'!$A$8:$A$33,0),0),INDEX('Bieu phi VCX'!$AD$8:$AD$33,MATCH(C448,'Bieu phi VCX'!$A$8:$A$33,0),0))),"NA"),0)</f>
        <v>0</v>
      </c>
      <c r="AN448" s="28" t="n">
        <f aca="false">IF(X448="Y",$AN$2,0)</f>
        <v>0</v>
      </c>
      <c r="AO448" s="29" t="n">
        <f aca="false">IF(W448="Y",IF(N448-M448&gt;$AO$2,1.5%*15/365,1.5%*(N448-M448)/365),0)</f>
        <v>0</v>
      </c>
      <c r="AP448" s="30" t="n">
        <f aca="false">IF(N448&lt;=Z448,VLOOKUP(DATEDIF(M448,N448,"m"),Parameters!$L$2:$M$6,2,1),(DATEDIF(M448,N448,"m")+1)/12)</f>
        <v>1</v>
      </c>
      <c r="AQ448" s="31" t="n">
        <f aca="false">(AK448*(SUM(AE448,AF448,AG448,AI448,AJ448,AL448,AM448,AN448)*H448+AH448)+AO448*H448)*AP448</f>
        <v>20000000</v>
      </c>
    </row>
    <row r="449" customFormat="false" ht="15" hidden="false" customHeight="false" outlineLevel="0" collapsed="false">
      <c r="A449" s="20"/>
      <c r="B449" s="20" t="s">
        <v>112</v>
      </c>
      <c r="C449" s="21" t="s">
        <v>137</v>
      </c>
      <c r="D449" s="21" t="s">
        <v>95</v>
      </c>
      <c r="E449" s="21" t="s">
        <v>134</v>
      </c>
      <c r="F449" s="21" t="s">
        <v>97</v>
      </c>
      <c r="G449" s="22" t="n">
        <v>400000000</v>
      </c>
      <c r="H449" s="22" t="n">
        <v>400000000</v>
      </c>
      <c r="I449" s="22" t="n">
        <v>0</v>
      </c>
      <c r="J449" s="0" t="n">
        <v>2020</v>
      </c>
      <c r="K449" s="23" t="n">
        <v>43831</v>
      </c>
      <c r="L449" s="23" t="n">
        <v>43831</v>
      </c>
      <c r="M449" s="23" t="n">
        <v>43831</v>
      </c>
      <c r="N449" s="23" t="n">
        <v>44196</v>
      </c>
      <c r="O449" s="24" t="s">
        <v>98</v>
      </c>
      <c r="P449" s="24" t="s">
        <v>98</v>
      </c>
      <c r="Q449" s="22" t="s">
        <v>99</v>
      </c>
      <c r="R449" s="24" t="s">
        <v>98</v>
      </c>
      <c r="S449" s="24" t="s">
        <v>98</v>
      </c>
      <c r="T449" s="24" t="s">
        <v>106</v>
      </c>
      <c r="U449" s="24" t="s">
        <v>98</v>
      </c>
      <c r="V449" s="24" t="s">
        <v>98</v>
      </c>
      <c r="W449" s="24" t="s">
        <v>98</v>
      </c>
      <c r="X449" s="24" t="s">
        <v>98</v>
      </c>
      <c r="Y449" s="22" t="n">
        <v>500000</v>
      </c>
      <c r="Z449" s="23" t="n">
        <f aca="false">DATE(YEAR(M449)+1,MONTH(M449),DAY(M449))</f>
        <v>44197</v>
      </c>
      <c r="AA449" s="25" t="n">
        <f aca="false">IF(N449&lt;=Z449, VLOOKUP(DATEDIF(M449,N449,"m"),Parameters!$L$2:$M$6,2,1), 0)</f>
        <v>1</v>
      </c>
      <c r="AB449" s="0" t="n">
        <f aca="false">IF(D449="Trong nước", DATEDIF(DATE(YEAR(K449),MONTH(K449),1),DATE(YEAR(L449),MONTH(L449),1),"m"), DATEDIF(DATE(J449,1,1),DATE(YEAR(L449),MONTH(L449),1),"m"))</f>
        <v>0</v>
      </c>
      <c r="AC449" s="0" t="str">
        <f aca="false">VLOOKUP(AB449,Parameters!$A$2:$B$6,2,1)</f>
        <v>&lt;6</v>
      </c>
      <c r="AD449" s="26" t="n">
        <v>1</v>
      </c>
      <c r="AE449" s="27" t="n">
        <f aca="false">IF(G449&lt;=$AE$2,INDEX('Bieu phi VCX'!$D$8:$H$33,MATCH(C449,'Bieu phi VCX'!$A$8:$A$33,0),MATCH(AC449,'Bieu phi VCX'!$D$7:$H$7,)),INDEX('Bieu phi VCX'!$I$8:$M$33,MATCH(C449,'Bieu phi VCX'!$A$8:$A$33,0),MATCH(AC449,'Bieu phi VCX'!$I$7:$M$7,)))</f>
        <v>0.027</v>
      </c>
      <c r="AF449" s="27" t="n">
        <f aca="false">IF(O449="Y",$AF$2,0)</f>
        <v>0</v>
      </c>
      <c r="AG449" s="27" t="n">
        <f aca="false">IF(P449="Y", INDEX('Bieu phi VCX'!$P$8:$T$31,MATCH(C449,'Bieu phi VCX'!$A$8:$A$33,0),MATCH(AC449,'Bieu phi VCX'!$P$7:$T$7,0)), 0)</f>
        <v>0</v>
      </c>
      <c r="AH449" s="22" t="n">
        <f aca="false">VLOOKUP(Q449,Parameters!$F$2:$G$5,2,0)</f>
        <v>0</v>
      </c>
      <c r="AI449" s="27" t="n">
        <f aca="false">IF(R449="Y", INDEX('Bieu phi VCX'!$V$8:$Z$31,MATCH(C449,'Bieu phi VCX'!$A$8:$A$33,0),MATCH(AC449,'Bieu phi VCX'!$V$7:$Z$7,0)),0)</f>
        <v>0</v>
      </c>
      <c r="AJ449" s="27" t="n">
        <f aca="false">IF(S449="Y",INDEX('Bieu phi VCX'!$AG$8:$AI$31,MATCH(C449,'Bieu phi VCX'!$A$8:$A$33,0),MATCH(VLOOKUP(I449,Parameters!$I$2:$J$4,2),'Bieu phi VCX'!$AG$7:$AI$7,0))-AE449, 0)</f>
        <v>0</v>
      </c>
      <c r="AK449" s="0" t="n">
        <f aca="false">IF(T449="Y",$AK$2,1)</f>
        <v>1.5</v>
      </c>
      <c r="AL449" s="27" t="n">
        <f aca="false">IF(U449="Y", INDEX('Bieu phi VCX'!$AB$8:$AB$33,MATCH(C449,'Bieu phi VCX'!$A$8:$A$33,0),0),0)</f>
        <v>0</v>
      </c>
      <c r="AM449" s="27" t="n">
        <f aca="false">IF(V449="Y",IF(AB449&lt;120,IF(OR(C449='Bieu phi VCX'!$A$24,C449='Bieu phi VCX'!$A$25,C449='Bieu phi VCX'!$A$27),0.2%,IF(OR(AND(OR(E449="SEDAN",E449="HATCHBACK"),G449&gt;$AM$2),AND(OR(E449="SEDAN",E449="HATCHBACK"),F449="GERMANY")),INDEX('Bieu phi VCX'!$AC$8:$AC$33,MATCH(C449,'Bieu phi VCX'!$A$8:$A$33,0),0),INDEX('Bieu phi VCX'!$AD$8:$AD$33,MATCH(C449,'Bieu phi VCX'!$A$8:$A$33,0),0))),"NA"),0)</f>
        <v>0</v>
      </c>
      <c r="AN449" s="28" t="n">
        <f aca="false">IF(X449="Y",$AN$2,0)</f>
        <v>0</v>
      </c>
      <c r="AO449" s="29" t="n">
        <f aca="false">IF(W449="Y",IF(N449-M449&gt;$AO$2,1.5%*15/365,1.5%*(N449-M449)/365),0)</f>
        <v>0</v>
      </c>
      <c r="AP449" s="30" t="n">
        <f aca="false">IF(N449&lt;=Z449,VLOOKUP(DATEDIF(M449,N449,"m"),Parameters!$L$2:$M$6,2,1),(DATEDIF(M449,N449,"m")+1)/12)</f>
        <v>1</v>
      </c>
      <c r="AQ449" s="31" t="n">
        <f aca="false">(AK449*(SUM(AE449,AF449,AG449,AI449,AJ449,AL449,AM449,AN449)*H449+AH449)+AO449*H449)*AP449</f>
        <v>16200000</v>
      </c>
    </row>
    <row r="450" customFormat="false" ht="15" hidden="false" customHeight="false" outlineLevel="0" collapsed="false">
      <c r="A450" s="20"/>
      <c r="B450" s="20" t="s">
        <v>113</v>
      </c>
      <c r="C450" s="21" t="s">
        <v>137</v>
      </c>
      <c r="D450" s="21" t="s">
        <v>95</v>
      </c>
      <c r="E450" s="21" t="s">
        <v>134</v>
      </c>
      <c r="F450" s="21" t="s">
        <v>97</v>
      </c>
      <c r="G450" s="22" t="n">
        <v>400000000</v>
      </c>
      <c r="H450" s="22" t="n">
        <v>400000000</v>
      </c>
      <c r="I450" s="22" t="n">
        <v>0</v>
      </c>
      <c r="J450" s="0" t="n">
        <v>2020</v>
      </c>
      <c r="K450" s="23" t="n">
        <v>43831</v>
      </c>
      <c r="L450" s="23" t="n">
        <v>43831</v>
      </c>
      <c r="M450" s="23" t="n">
        <v>43831</v>
      </c>
      <c r="N450" s="23" t="n">
        <v>44196</v>
      </c>
      <c r="O450" s="24" t="s">
        <v>98</v>
      </c>
      <c r="P450" s="24" t="s">
        <v>98</v>
      </c>
      <c r="Q450" s="22" t="s">
        <v>99</v>
      </c>
      <c r="R450" s="24" t="s">
        <v>98</v>
      </c>
      <c r="S450" s="24" t="s">
        <v>98</v>
      </c>
      <c r="T450" s="24" t="s">
        <v>98</v>
      </c>
      <c r="U450" s="24" t="s">
        <v>106</v>
      </c>
      <c r="V450" s="24" t="s">
        <v>98</v>
      </c>
      <c r="W450" s="24" t="s">
        <v>98</v>
      </c>
      <c r="X450" s="24" t="s">
        <v>98</v>
      </c>
      <c r="Y450" s="22" t="n">
        <v>500000</v>
      </c>
      <c r="Z450" s="23" t="n">
        <f aca="false">DATE(YEAR(M450)+1,MONTH(M450),DAY(M450))</f>
        <v>44197</v>
      </c>
      <c r="AA450" s="25" t="n">
        <f aca="false">IF(N450&lt;=Z450, VLOOKUP(DATEDIF(M450,N450,"m"),Parameters!$L$2:$M$6,2,1), 0)</f>
        <v>1</v>
      </c>
      <c r="AB450" s="0" t="n">
        <f aca="false">IF(D450="Trong nước", DATEDIF(DATE(YEAR(K450),MONTH(K450),1),DATE(YEAR(L450),MONTH(L450),1),"m"), DATEDIF(DATE(J450,1,1),DATE(YEAR(L450),MONTH(L450),1),"m"))</f>
        <v>0</v>
      </c>
      <c r="AC450" s="0" t="str">
        <f aca="false">VLOOKUP(AB450,Parameters!$A$2:$B$6,2,1)</f>
        <v>&lt;6</v>
      </c>
      <c r="AD450" s="26" t="n">
        <v>1</v>
      </c>
      <c r="AE450" s="27" t="n">
        <f aca="false">IF(G450&lt;=$AE$2,INDEX('Bieu phi VCX'!$D$8:$H$33,MATCH(C450,'Bieu phi VCX'!$A$8:$A$33,0),MATCH(AC450,'Bieu phi VCX'!$D$7:$H$7,)),INDEX('Bieu phi VCX'!$I$8:$M$33,MATCH(C450,'Bieu phi VCX'!$A$8:$A$33,0),MATCH(AC450,'Bieu phi VCX'!$I$7:$M$7,)))</f>
        <v>0.027</v>
      </c>
      <c r="AF450" s="27" t="n">
        <f aca="false">IF(O450="Y",$AF$2,0)</f>
        <v>0</v>
      </c>
      <c r="AG450" s="27" t="n">
        <f aca="false">IF(P450="Y", INDEX('Bieu phi VCX'!$P$8:$T$31,MATCH(C450,'Bieu phi VCX'!$A$8:$A$33,0),MATCH(AC450,'Bieu phi VCX'!$P$7:$T$7,0)), 0)</f>
        <v>0</v>
      </c>
      <c r="AH450" s="22" t="n">
        <f aca="false">VLOOKUP(Q450,Parameters!$F$2:$G$5,2,0)</f>
        <v>0</v>
      </c>
      <c r="AI450" s="27" t="n">
        <f aca="false">IF(R450="Y", INDEX('Bieu phi VCX'!$V$8:$Z$31,MATCH(C450,'Bieu phi VCX'!$A$8:$A$33,0),MATCH(AC450,'Bieu phi VCX'!$V$7:$Z$7,0)),0)</f>
        <v>0</v>
      </c>
      <c r="AJ450" s="27" t="n">
        <f aca="false">IF(S450="Y",INDEX('Bieu phi VCX'!$AG$8:$AI$31,MATCH(C450,'Bieu phi VCX'!$A$8:$A$33,0),MATCH(VLOOKUP(I450,Parameters!$I$2:$J$4,2),'Bieu phi VCX'!$AG$7:$AI$7,0))-AE450, 0)</f>
        <v>0</v>
      </c>
      <c r="AK450" s="0" t="n">
        <f aca="false">IF(T450="Y",$AK$2,1)</f>
        <v>1</v>
      </c>
      <c r="AL450" s="27" t="n">
        <f aca="false">IF(U450="Y", INDEX('Bieu phi VCX'!$AB$8:$AB$33,MATCH(C450,'Bieu phi VCX'!$A$8:$A$33,0),0),0)</f>
        <v>0.0025</v>
      </c>
      <c r="AM450" s="27" t="n">
        <f aca="false">IF(V450="Y",IF(AB450&lt;120,IF(OR(C450='Bieu phi VCX'!$A$24,C450='Bieu phi VCX'!$A$25,C450='Bieu phi VCX'!$A$27),0.2%,IF(OR(AND(OR(E450="SEDAN",E450="HATCHBACK"),G450&gt;$AM$2),AND(OR(E450="SEDAN",E450="HATCHBACK"),F450="GERMANY")),INDEX('Bieu phi VCX'!$AC$8:$AC$33,MATCH(C450,'Bieu phi VCX'!$A$8:$A$33,0),0),INDEX('Bieu phi VCX'!$AD$8:$AD$33,MATCH(C450,'Bieu phi VCX'!$A$8:$A$33,0),0))),"NA"),0)</f>
        <v>0</v>
      </c>
      <c r="AN450" s="28" t="n">
        <f aca="false">IF(X450="Y",$AN$2,0)</f>
        <v>0</v>
      </c>
      <c r="AO450" s="29" t="n">
        <f aca="false">IF(W450="Y",IF(N450-M450&gt;$AO$2,1.5%*15/365,1.5%*(N450-M450)/365),0)</f>
        <v>0</v>
      </c>
      <c r="AP450" s="30" t="n">
        <f aca="false">IF(N450&lt;=Z450,VLOOKUP(DATEDIF(M450,N450,"m"),Parameters!$L$2:$M$6,2,1),(DATEDIF(M450,N450,"m")+1)/12)</f>
        <v>1</v>
      </c>
      <c r="AQ450" s="31" t="n">
        <f aca="false">(AK450*(SUM(AE450,AF450,AG450,AI450,AJ450,AL450,AM450,AN450)*H450+AH450)+AO450*H450)*AP450</f>
        <v>11800000</v>
      </c>
    </row>
    <row r="451" customFormat="false" ht="15" hidden="false" customHeight="false" outlineLevel="0" collapsed="false">
      <c r="A451" s="20"/>
      <c r="B451" s="20" t="s">
        <v>114</v>
      </c>
      <c r="C451" s="21" t="s">
        <v>137</v>
      </c>
      <c r="D451" s="21" t="s">
        <v>95</v>
      </c>
      <c r="E451" s="21" t="s">
        <v>134</v>
      </c>
      <c r="F451" s="21" t="s">
        <v>97</v>
      </c>
      <c r="G451" s="22" t="n">
        <v>400000000</v>
      </c>
      <c r="H451" s="22" t="n">
        <v>400000000</v>
      </c>
      <c r="I451" s="22" t="n">
        <v>0</v>
      </c>
      <c r="J451" s="0" t="n">
        <v>2020</v>
      </c>
      <c r="K451" s="23" t="n">
        <v>43831</v>
      </c>
      <c r="L451" s="23" t="n">
        <v>43831</v>
      </c>
      <c r="M451" s="23" t="n">
        <v>43831</v>
      </c>
      <c r="N451" s="23" t="n">
        <v>44196</v>
      </c>
      <c r="O451" s="24" t="s">
        <v>98</v>
      </c>
      <c r="P451" s="24" t="s">
        <v>98</v>
      </c>
      <c r="Q451" s="22" t="s">
        <v>99</v>
      </c>
      <c r="R451" s="24" t="s">
        <v>98</v>
      </c>
      <c r="S451" s="24" t="s">
        <v>98</v>
      </c>
      <c r="T451" s="24" t="s">
        <v>98</v>
      </c>
      <c r="U451" s="24" t="s">
        <v>98</v>
      </c>
      <c r="V451" s="24" t="s">
        <v>106</v>
      </c>
      <c r="W451" s="24" t="s">
        <v>98</v>
      </c>
      <c r="X451" s="24" t="s">
        <v>98</v>
      </c>
      <c r="Y451" s="22" t="n">
        <v>500000</v>
      </c>
      <c r="Z451" s="23" t="n">
        <f aca="false">DATE(YEAR(M451)+1,MONTH(M451),DAY(M451))</f>
        <v>44197</v>
      </c>
      <c r="AA451" s="25" t="n">
        <f aca="false">IF(N451&lt;=Z451, VLOOKUP(DATEDIF(M451,N451,"m"),Parameters!$L$2:$M$6,2,1), 0)</f>
        <v>1</v>
      </c>
      <c r="AB451" s="0" t="n">
        <f aca="false">IF(D451="Trong nước", DATEDIF(DATE(YEAR(K451),MONTH(K451),1),DATE(YEAR(L451),MONTH(L451),1),"m"), DATEDIF(DATE(J451,1,1),DATE(YEAR(L451),MONTH(L451),1),"m"))</f>
        <v>0</v>
      </c>
      <c r="AC451" s="0" t="str">
        <f aca="false">VLOOKUP(AB451,Parameters!$A$2:$B$6,2,1)</f>
        <v>&lt;6</v>
      </c>
      <c r="AD451" s="26" t="n">
        <v>1</v>
      </c>
      <c r="AE451" s="27" t="n">
        <f aca="false">IF(G451&lt;=$AE$2,INDEX('Bieu phi VCX'!$D$8:$H$33,MATCH(C451,'Bieu phi VCX'!$A$8:$A$33,0),MATCH(AC451,'Bieu phi VCX'!$D$7:$H$7,)),INDEX('Bieu phi VCX'!$I$8:$M$33,MATCH(C451,'Bieu phi VCX'!$A$8:$A$33,0),MATCH(AC451,'Bieu phi VCX'!$I$7:$M$7,)))</f>
        <v>0.027</v>
      </c>
      <c r="AF451" s="27" t="n">
        <f aca="false">IF(O451="Y",$AF$2,0)</f>
        <v>0</v>
      </c>
      <c r="AG451" s="27" t="n">
        <f aca="false">IF(P451="Y", INDEX('Bieu phi VCX'!$P$8:$T$31,MATCH(C451,'Bieu phi VCX'!$A$8:$A$33,0),MATCH(AC451,'Bieu phi VCX'!$P$7:$T$7,0)), 0)</f>
        <v>0</v>
      </c>
      <c r="AH451" s="22" t="n">
        <f aca="false">VLOOKUP(Q451,Parameters!$F$2:$G$5,2,0)</f>
        <v>0</v>
      </c>
      <c r="AI451" s="27" t="n">
        <f aca="false">IF(R451="Y", INDEX('Bieu phi VCX'!$V$8:$Z$31,MATCH(C451,'Bieu phi VCX'!$A$8:$A$33,0),MATCH(AC451,'Bieu phi VCX'!$V$7:$Z$7,0)),0)</f>
        <v>0</v>
      </c>
      <c r="AJ451" s="27" t="n">
        <f aca="false">IF(S451="Y",INDEX('Bieu phi VCX'!$AG$8:$AI$31,MATCH(C451,'Bieu phi VCX'!$A$8:$A$33,0),MATCH(VLOOKUP(I451,Parameters!$I$2:$J$4,2),'Bieu phi VCX'!$AG$7:$AI$7,0))-AE451, 0)</f>
        <v>0</v>
      </c>
      <c r="AK451" s="0" t="n">
        <f aca="false">IF(T451="Y",$AK$2,1)</f>
        <v>1</v>
      </c>
      <c r="AL451" s="27" t="n">
        <f aca="false">IF(U451="Y", INDEX('Bieu phi VCX'!$AB$8:$AB$33,MATCH(C451,'Bieu phi VCX'!$A$8:$A$33,0),0),0)</f>
        <v>0</v>
      </c>
      <c r="AM451" s="27" t="n">
        <f aca="false">IF(V451="Y",IF(AB451&lt;120,IF(OR(C451='Bieu phi VCX'!$A$24,C451='Bieu phi VCX'!$A$25,C451='Bieu phi VCX'!$A$27),0.2%,IF(OR(AND(OR(E451="SEDAN",E451="HATCHBACK"),G451&gt;$AM$2),AND(OR(E451="SEDAN",E451="HATCHBACK"),F451="GERMANY")),INDEX('Bieu phi VCX'!$AC$8:$AC$33,MATCH(C451,'Bieu phi VCX'!$A$8:$A$33,0),0),INDEX('Bieu phi VCX'!$AD$8:$AD$33,MATCH(C451,'Bieu phi VCX'!$A$8:$A$33,0),0))),"NA"),0)</f>
        <v>0.0005</v>
      </c>
      <c r="AN451" s="28" t="n">
        <f aca="false">IF(X451="Y",$AN$2,0)</f>
        <v>0</v>
      </c>
      <c r="AO451" s="29" t="n">
        <f aca="false">IF(W451="Y",IF(N451-M451&gt;$AO$2,1.5%*15/365,1.5%*(N451-M451)/365),0)</f>
        <v>0</v>
      </c>
      <c r="AP451" s="30" t="n">
        <f aca="false">IF(N451&lt;=Z451,VLOOKUP(DATEDIF(M451,N451,"m"),Parameters!$L$2:$M$6,2,1),(DATEDIF(M451,N451,"m")+1)/12)</f>
        <v>1</v>
      </c>
      <c r="AQ451" s="31" t="n">
        <f aca="false">(AK451*(SUM(AE451,AF451,AG451,AI451,AJ451,AL451,AM451,AN451)*H451+AH451)+AO451*H451)*AP451</f>
        <v>11000000</v>
      </c>
    </row>
    <row r="452" customFormat="false" ht="15" hidden="false" customHeight="false" outlineLevel="0" collapsed="false">
      <c r="A452" s="20"/>
      <c r="B452" s="20" t="s">
        <v>115</v>
      </c>
      <c r="C452" s="21" t="s">
        <v>137</v>
      </c>
      <c r="D452" s="21" t="s">
        <v>95</v>
      </c>
      <c r="E452" s="21" t="s">
        <v>134</v>
      </c>
      <c r="F452" s="21" t="s">
        <v>97</v>
      </c>
      <c r="G452" s="22" t="n">
        <v>400000000</v>
      </c>
      <c r="H452" s="22" t="n">
        <v>400000000</v>
      </c>
      <c r="I452" s="22" t="n">
        <v>0</v>
      </c>
      <c r="J452" s="0" t="n">
        <v>2020</v>
      </c>
      <c r="K452" s="23" t="n">
        <v>43831</v>
      </c>
      <c r="L452" s="23" t="n">
        <v>43831</v>
      </c>
      <c r="M452" s="23" t="n">
        <v>43831</v>
      </c>
      <c r="N452" s="23" t="n">
        <v>44196</v>
      </c>
      <c r="O452" s="24" t="s">
        <v>98</v>
      </c>
      <c r="P452" s="24" t="s">
        <v>98</v>
      </c>
      <c r="Q452" s="22" t="s">
        <v>99</v>
      </c>
      <c r="R452" s="24" t="s">
        <v>98</v>
      </c>
      <c r="S452" s="24" t="s">
        <v>98</v>
      </c>
      <c r="T452" s="24" t="s">
        <v>98</v>
      </c>
      <c r="U452" s="24" t="s">
        <v>98</v>
      </c>
      <c r="V452" s="24" t="s">
        <v>98</v>
      </c>
      <c r="W452" s="24" t="s">
        <v>106</v>
      </c>
      <c r="X452" s="24" t="s">
        <v>98</v>
      </c>
      <c r="Y452" s="22" t="n">
        <v>500000</v>
      </c>
      <c r="Z452" s="23" t="n">
        <f aca="false">DATE(YEAR(M452)+1,MONTH(M452),DAY(M452))</f>
        <v>44197</v>
      </c>
      <c r="AA452" s="25" t="n">
        <f aca="false">IF(N452&lt;=Z452, VLOOKUP(DATEDIF(M452,N452,"m"),Parameters!$L$2:$M$6,2,1), 0)</f>
        <v>1</v>
      </c>
      <c r="AB452" s="0" t="n">
        <f aca="false">IF(D452="Trong nước", DATEDIF(DATE(YEAR(K452),MONTH(K452),1),DATE(YEAR(L452),MONTH(L452),1),"m"), DATEDIF(DATE(J452,1,1),DATE(YEAR(L452),MONTH(L452),1),"m"))</f>
        <v>0</v>
      </c>
      <c r="AC452" s="0" t="str">
        <f aca="false">VLOOKUP(AB452,Parameters!$A$2:$B$6,2,1)</f>
        <v>&lt;6</v>
      </c>
      <c r="AD452" s="26" t="n">
        <v>1</v>
      </c>
      <c r="AE452" s="27" t="n">
        <f aca="false">IF(G452&lt;=$AE$2,INDEX('Bieu phi VCX'!$D$8:$H$33,MATCH(C452,'Bieu phi VCX'!$A$8:$A$33,0),MATCH(AC452,'Bieu phi VCX'!$D$7:$H$7,)),INDEX('Bieu phi VCX'!$I$8:$M$33,MATCH(C452,'Bieu phi VCX'!$A$8:$A$33,0),MATCH(AC452,'Bieu phi VCX'!$I$7:$M$7,)))</f>
        <v>0.027</v>
      </c>
      <c r="AF452" s="27" t="n">
        <f aca="false">IF(O452="Y",$AF$2,0)</f>
        <v>0</v>
      </c>
      <c r="AG452" s="27" t="n">
        <f aca="false">IF(P452="Y", INDEX('Bieu phi VCX'!$P$8:$T$31,MATCH(C452,'Bieu phi VCX'!$A$8:$A$33,0),MATCH(AC452,'Bieu phi VCX'!$P$7:$T$7,0)), 0)</f>
        <v>0</v>
      </c>
      <c r="AH452" s="22" t="n">
        <f aca="false">VLOOKUP(Q452,Parameters!$F$2:$G$5,2,0)</f>
        <v>0</v>
      </c>
      <c r="AI452" s="27" t="n">
        <f aca="false">IF(R452="Y", INDEX('Bieu phi VCX'!$V$8:$Z$31,MATCH(C452,'Bieu phi VCX'!$A$8:$A$33,0),MATCH(AC452,'Bieu phi VCX'!$V$7:$Z$7,0)),0)</f>
        <v>0</v>
      </c>
      <c r="AJ452" s="27" t="n">
        <f aca="false">IF(S452="Y",INDEX('Bieu phi VCX'!$AG$8:$AI$31,MATCH(C452,'Bieu phi VCX'!$A$8:$A$33,0),MATCH(VLOOKUP(I452,Parameters!$I$2:$J$4,2),'Bieu phi VCX'!$AG$7:$AI$7,0))-AE452, 0)</f>
        <v>0</v>
      </c>
      <c r="AK452" s="0" t="n">
        <f aca="false">IF(T452="Y",$AK$2,1)</f>
        <v>1</v>
      </c>
      <c r="AL452" s="27" t="n">
        <f aca="false">IF(U452="Y", INDEX('Bieu phi VCX'!$AB$8:$AB$33,MATCH(C452,'Bieu phi VCX'!$A$8:$A$33,0),0),0)</f>
        <v>0</v>
      </c>
      <c r="AM452" s="27" t="n">
        <f aca="false">IF(V452="Y",IF(AB452&lt;120,IF(OR(C452='Bieu phi VCX'!$A$24,C452='Bieu phi VCX'!$A$25,C452='Bieu phi VCX'!$A$27),0.2%,IF(OR(AND(OR(E452="SEDAN",E452="HATCHBACK"),G452&gt;$AM$2),AND(OR(E452="SEDAN",E452="HATCHBACK"),F452="GERMANY")),INDEX('Bieu phi VCX'!$AC$8:$AC$33,MATCH(C452,'Bieu phi VCX'!$A$8:$A$33,0),0),INDEX('Bieu phi VCX'!$AD$8:$AD$33,MATCH(C452,'Bieu phi VCX'!$A$8:$A$33,0),0))),"NA"),0)</f>
        <v>0</v>
      </c>
      <c r="AN452" s="28" t="n">
        <f aca="false">IF(X452="Y",$AN$2,0)</f>
        <v>0</v>
      </c>
      <c r="AO452" s="29" t="n">
        <f aca="false">IF(W452="Y",IF(N452-M452&gt;$AO$2,1.5%*15/365,1.5%*(N452-M452)/365),0)</f>
        <v>0.000616438356164384</v>
      </c>
      <c r="AP452" s="30" t="n">
        <f aca="false">IF(N452&lt;=Z452,VLOOKUP(DATEDIF(M452,N452,"m"),Parameters!$L$2:$M$6,2,1),(DATEDIF(M452,N452,"m")+1)/12)</f>
        <v>1</v>
      </c>
      <c r="AQ452" s="31" t="n">
        <f aca="false">(AK452*(SUM(AE452,AF452,AG452,AI452,AJ452,AL452,AM452,AN452)*H452+AH452)+AO452*H452)*AP452</f>
        <v>11046575.3424658</v>
      </c>
    </row>
    <row r="453" customFormat="false" ht="15" hidden="false" customHeight="false" outlineLevel="0" collapsed="false">
      <c r="A453" s="20"/>
      <c r="B453" s="20" t="s">
        <v>116</v>
      </c>
      <c r="C453" s="21" t="s">
        <v>137</v>
      </c>
      <c r="D453" s="21" t="s">
        <v>95</v>
      </c>
      <c r="E453" s="21" t="s">
        <v>134</v>
      </c>
      <c r="F453" s="21" t="s">
        <v>97</v>
      </c>
      <c r="G453" s="22" t="n">
        <v>400000000</v>
      </c>
      <c r="H453" s="22" t="n">
        <v>400000000</v>
      </c>
      <c r="I453" s="22" t="n">
        <v>0</v>
      </c>
      <c r="J453" s="0" t="n">
        <v>2020</v>
      </c>
      <c r="K453" s="23" t="n">
        <v>43831</v>
      </c>
      <c r="L453" s="23" t="n">
        <v>43831</v>
      </c>
      <c r="M453" s="23" t="n">
        <v>43831</v>
      </c>
      <c r="N453" s="23" t="n">
        <v>44196</v>
      </c>
      <c r="O453" s="24" t="s">
        <v>98</v>
      </c>
      <c r="P453" s="24" t="s">
        <v>98</v>
      </c>
      <c r="Q453" s="22" t="s">
        <v>99</v>
      </c>
      <c r="R453" s="24" t="s">
        <v>98</v>
      </c>
      <c r="S453" s="24" t="s">
        <v>98</v>
      </c>
      <c r="T453" s="24" t="s">
        <v>98</v>
      </c>
      <c r="U453" s="24" t="s">
        <v>98</v>
      </c>
      <c r="V453" s="24" t="s">
        <v>98</v>
      </c>
      <c r="W453" s="24" t="s">
        <v>98</v>
      </c>
      <c r="X453" s="24" t="s">
        <v>106</v>
      </c>
      <c r="Y453" s="22" t="n">
        <v>500000</v>
      </c>
      <c r="Z453" s="23" t="n">
        <f aca="false">DATE(YEAR(M453)+1,MONTH(M453),DAY(M453))</f>
        <v>44197</v>
      </c>
      <c r="AA453" s="25" t="n">
        <f aca="false">IF(N453&lt;=Z453, VLOOKUP(DATEDIF(M453,N453,"m"),Parameters!$L$2:$M$6,2,1), 0)</f>
        <v>1</v>
      </c>
      <c r="AB453" s="0" t="n">
        <f aca="false">IF(D453="Trong nước", DATEDIF(DATE(YEAR(K453),MONTH(K453),1),DATE(YEAR(L453),MONTH(L453),1),"m"), DATEDIF(DATE(J453,1,1),DATE(YEAR(L453),MONTH(L453),1),"m"))</f>
        <v>0</v>
      </c>
      <c r="AC453" s="0" t="str">
        <f aca="false">VLOOKUP(AB453,Parameters!$A$2:$B$6,2,1)</f>
        <v>&lt;6</v>
      </c>
      <c r="AD453" s="26" t="n">
        <v>1</v>
      </c>
      <c r="AE453" s="27" t="n">
        <f aca="false">IF(G453&lt;=$AE$2,INDEX('Bieu phi VCX'!$D$8:$H$33,MATCH(C453,'Bieu phi VCX'!$A$8:$A$33,0),MATCH(AC453,'Bieu phi VCX'!$D$7:$H$7,)),INDEX('Bieu phi VCX'!$I$8:$M$33,MATCH(C453,'Bieu phi VCX'!$A$8:$A$33,0),MATCH(AC453,'Bieu phi VCX'!$I$7:$M$7,)))</f>
        <v>0.027</v>
      </c>
      <c r="AF453" s="27" t="n">
        <f aca="false">IF(O453="Y",$AF$2,0)</f>
        <v>0</v>
      </c>
      <c r="AG453" s="27" t="n">
        <f aca="false">IF(P453="Y", INDEX('Bieu phi VCX'!$P$8:$T$31,MATCH(C453,'Bieu phi VCX'!$A$8:$A$33,0),MATCH(AC453,'Bieu phi VCX'!$P$7:$T$7,0)), 0)</f>
        <v>0</v>
      </c>
      <c r="AH453" s="22" t="n">
        <f aca="false">VLOOKUP(Q453,Parameters!$F$2:$G$5,2,0)</f>
        <v>0</v>
      </c>
      <c r="AI453" s="27" t="n">
        <f aca="false">IF(R453="Y", INDEX('Bieu phi VCX'!$V$8:$Z$31,MATCH(C453,'Bieu phi VCX'!$A$8:$A$33,0),MATCH(AC453,'Bieu phi VCX'!$V$7:$Z$7,0)),0)</f>
        <v>0</v>
      </c>
      <c r="AJ453" s="27" t="n">
        <f aca="false">IF(S453="Y",INDEX('Bieu phi VCX'!$AG$8:$AI$31,MATCH(C453,'Bieu phi VCX'!$A$8:$A$33,0),MATCH(VLOOKUP(I453,Parameters!$I$2:$J$4,2),'Bieu phi VCX'!$AG$7:$AI$7,0))-AE453, 0)</f>
        <v>0</v>
      </c>
      <c r="AK453" s="0" t="n">
        <f aca="false">IF(T453="Y",$AK$2,1)</f>
        <v>1</v>
      </c>
      <c r="AL453" s="27" t="n">
        <f aca="false">IF(U453="Y", INDEX('Bieu phi VCX'!$AB$8:$AB$33,MATCH(C453,'Bieu phi VCX'!$A$8:$A$33,0),0),0)</f>
        <v>0</v>
      </c>
      <c r="AM453" s="27" t="n">
        <f aca="false">IF(V453="Y",IF(AB453&lt;120,IF(OR(C453='Bieu phi VCX'!$A$24,C453='Bieu phi VCX'!$A$25,C453='Bieu phi VCX'!$A$27),0.2%,IF(OR(AND(OR(E453="SEDAN",E453="HATCHBACK"),G453&gt;$AM$2),AND(OR(E453="SEDAN",E453="HATCHBACK"),F453="GERMANY")),INDEX('Bieu phi VCX'!$AC$8:$AC$33,MATCH(C453,'Bieu phi VCX'!$A$8:$A$33,0),0),INDEX('Bieu phi VCX'!$AD$8:$AD$33,MATCH(C453,'Bieu phi VCX'!$A$8:$A$33,0),0))),"NA"),0)</f>
        <v>0</v>
      </c>
      <c r="AN453" s="28" t="n">
        <f aca="false">IF(X453="Y",$AN$2,0)</f>
        <v>0.003</v>
      </c>
      <c r="AO453" s="29" t="n">
        <f aca="false">IF(W453="Y",IF(N453-M453&gt;$AO$2,1.5%*15/365,1.5%*(N453-M453)/365),0)</f>
        <v>0</v>
      </c>
      <c r="AP453" s="30" t="n">
        <f aca="false">IF(N453&lt;=Z453,VLOOKUP(DATEDIF(M453,N453,"m"),Parameters!$L$2:$M$6,2,1),(DATEDIF(M453,N453,"m")+1)/12)</f>
        <v>1</v>
      </c>
      <c r="AQ453" s="31" t="n">
        <f aca="false">(AK453*(SUM(AE453,AF453,AG453,AI453,AJ453,AL453,AM453,AN453)*H453+AH453)+AO453*H453)*AP453</f>
        <v>12000000</v>
      </c>
    </row>
    <row r="454" customFormat="false" ht="15" hidden="false" customHeight="false" outlineLevel="0" collapsed="false">
      <c r="A454" s="20" t="s">
        <v>92</v>
      </c>
      <c r="B454" s="20" t="s">
        <v>93</v>
      </c>
      <c r="C454" s="21" t="s">
        <v>138</v>
      </c>
      <c r="D454" s="21" t="s">
        <v>95</v>
      </c>
      <c r="E454" s="21" t="s">
        <v>131</v>
      </c>
      <c r="F454" s="21" t="s">
        <v>97</v>
      </c>
      <c r="G454" s="22" t="n">
        <v>390000000</v>
      </c>
      <c r="H454" s="22" t="n">
        <v>100000000</v>
      </c>
      <c r="I454" s="22" t="n">
        <v>0</v>
      </c>
      <c r="J454" s="0" t="n">
        <v>2020</v>
      </c>
      <c r="K454" s="23" t="n">
        <v>43831</v>
      </c>
      <c r="L454" s="23" t="n">
        <v>43831</v>
      </c>
      <c r="M454" s="23" t="n">
        <v>43831</v>
      </c>
      <c r="N454" s="23" t="n">
        <v>44196</v>
      </c>
      <c r="O454" s="24" t="s">
        <v>98</v>
      </c>
      <c r="P454" s="24" t="s">
        <v>98</v>
      </c>
      <c r="Q454" s="22" t="s">
        <v>99</v>
      </c>
      <c r="R454" s="24" t="s">
        <v>98</v>
      </c>
      <c r="S454" s="24" t="s">
        <v>98</v>
      </c>
      <c r="T454" s="24" t="s">
        <v>98</v>
      </c>
      <c r="U454" s="24" t="s">
        <v>98</v>
      </c>
      <c r="V454" s="24" t="s">
        <v>98</v>
      </c>
      <c r="W454" s="24" t="s">
        <v>98</v>
      </c>
      <c r="X454" s="24" t="s">
        <v>98</v>
      </c>
      <c r="Y454" s="22" t="n">
        <v>500000</v>
      </c>
      <c r="Z454" s="23" t="n">
        <f aca="false">DATE(YEAR(M454)+1,MONTH(M454),DAY(M454))</f>
        <v>44197</v>
      </c>
      <c r="AA454" s="25" t="n">
        <f aca="false">IF(N454&lt;=Z454, VLOOKUP(DATEDIF(M454,N454,"m"),Parameters!$L$2:$M$6,2,1), 0)</f>
        <v>1</v>
      </c>
      <c r="AB454" s="0" t="n">
        <f aca="false">IF(D454="Trong nước", DATEDIF(DATE(YEAR(K454),MONTH(K454),1),DATE(YEAR(L454),MONTH(L454),1),"m"), DATEDIF(DATE(J454,1,1),DATE(YEAR(L454),MONTH(L454),1),"m"))</f>
        <v>0</v>
      </c>
      <c r="AC454" s="0" t="str">
        <f aca="false">VLOOKUP(AB454,Parameters!$A$2:$B$6,2,1)</f>
        <v>&lt;6</v>
      </c>
      <c r="AD454" s="26" t="n">
        <v>1</v>
      </c>
      <c r="AE454" s="27" t="n">
        <f aca="false">IF(G454&lt;=$AE$2,INDEX('Bieu phi VCX'!$D$8:$H$33,MATCH(C454,'Bieu phi VCX'!$A$8:$A$33,0),MATCH(AC454,'Bieu phi VCX'!$D$7:$H$7,)),INDEX('Bieu phi VCX'!$I$8:$M$33,MATCH(C454,'Bieu phi VCX'!$A$8:$A$33,0),MATCH(AC454,'Bieu phi VCX'!$I$7:$M$7,)))</f>
        <v>0.036</v>
      </c>
      <c r="AF454" s="27" t="n">
        <f aca="false">IF(O454="Y",$AF$2,0)</f>
        <v>0</v>
      </c>
      <c r="AG454" s="27" t="n">
        <f aca="false">IF(P454="Y", INDEX('Bieu phi VCX'!$P$8:$T$31,MATCH(C454,'Bieu phi VCX'!$A$8:$A$33,0),MATCH(AC454,'Bieu phi VCX'!$P$7:$T$7,0)), 0)</f>
        <v>0</v>
      </c>
      <c r="AH454" s="22" t="n">
        <f aca="false">VLOOKUP(Q454,Parameters!$F$2:$G$5,2,0)</f>
        <v>0</v>
      </c>
      <c r="AI454" s="27" t="n">
        <f aca="false">IF(R454="Y", INDEX('Bieu phi VCX'!$V$8:$Z$31,MATCH(C454,'Bieu phi VCX'!$A$8:$A$33,0),MATCH(AC454,'Bieu phi VCX'!$V$7:$Z$7,0)),0)</f>
        <v>0</v>
      </c>
      <c r="AJ454" s="27" t="n">
        <f aca="false">IF(S454="Y",INDEX('Bieu phi VCX'!$AG$8:$AI$31,MATCH(C454,'Bieu phi VCX'!$A$8:$A$33,0),MATCH(VLOOKUP(I454,Parameters!$I$2:$J$4,2),'Bieu phi VCX'!$AG$7:$AI$7,0))-AE454, 0)</f>
        <v>0</v>
      </c>
      <c r="AK454" s="0" t="n">
        <f aca="false">IF(T454="Y",$AK$2,1)</f>
        <v>1</v>
      </c>
      <c r="AL454" s="27" t="n">
        <f aca="false">IF(U454="Y", INDEX('Bieu phi VCX'!$AB$8:$AB$33,MATCH(C454,'Bieu phi VCX'!$A$8:$A$33,0),0),0)</f>
        <v>0</v>
      </c>
      <c r="AM454" s="27" t="n">
        <f aca="false">IF(V454="Y",IF(AB454&lt;120,IF(OR(C454='Bieu phi VCX'!$A$24,C454='Bieu phi VCX'!$A$25,C454='Bieu phi VCX'!$A$27),0.2%,IF(OR(AND(OR(E454="SEDAN",E454="HATCHBACK"),G454&gt;$AM$2),AND(OR(E454="SEDAN",E454="HATCHBACK"),F454="GERMANY")),INDEX('Bieu phi VCX'!$AC$8:$AC$33,MATCH(C454,'Bieu phi VCX'!$A$8:$A$33,0),0),INDEX('Bieu phi VCX'!$AD$8:$AD$33,MATCH(C454,'Bieu phi VCX'!$A$8:$A$33,0),0))),"NA"),0)</f>
        <v>0</v>
      </c>
      <c r="AN454" s="28" t="n">
        <f aca="false">IF(X454="Y",$AN$2,0)</f>
        <v>0</v>
      </c>
      <c r="AO454" s="29" t="n">
        <f aca="false">IF(W454="Y",IF(N454-M454&gt;$AO$2,1.5%*15/365,1.5%*(N454-M454)/365),0)</f>
        <v>0</v>
      </c>
      <c r="AP454" s="30" t="n">
        <f aca="false">IF(N454&lt;=Z454,VLOOKUP(DATEDIF(M454,N454,"m"),Parameters!$L$2:$M$6,2,1),(DATEDIF(M454,N454,"m")+1)/12)</f>
        <v>1</v>
      </c>
      <c r="AQ454" s="31" t="n">
        <f aca="false">(AK454*(SUM(AE454,AF454,AG454,AI454,AJ454,AL454,AM454,AN454)*H454+AH454)+AO454*H454)*AP454</f>
        <v>3600000</v>
      </c>
    </row>
    <row r="455" customFormat="false" ht="15" hidden="false" customHeight="false" outlineLevel="0" collapsed="false">
      <c r="A455" s="20"/>
      <c r="B455" s="20" t="s">
        <v>100</v>
      </c>
      <c r="C455" s="21" t="s">
        <v>138</v>
      </c>
      <c r="D455" s="21" t="s">
        <v>95</v>
      </c>
      <c r="E455" s="21" t="s">
        <v>131</v>
      </c>
      <c r="F455" s="21" t="s">
        <v>97</v>
      </c>
      <c r="G455" s="22" t="n">
        <v>390000000</v>
      </c>
      <c r="H455" s="22" t="n">
        <v>100000000</v>
      </c>
      <c r="I455" s="22" t="n">
        <v>0</v>
      </c>
      <c r="J455" s="0" t="n">
        <v>2017</v>
      </c>
      <c r="K455" s="23" t="n">
        <v>42736</v>
      </c>
      <c r="L455" s="23" t="n">
        <v>43831</v>
      </c>
      <c r="M455" s="23" t="n">
        <v>43831</v>
      </c>
      <c r="N455" s="23" t="n">
        <v>44196</v>
      </c>
      <c r="O455" s="24" t="s">
        <v>98</v>
      </c>
      <c r="P455" s="24" t="s">
        <v>98</v>
      </c>
      <c r="Q455" s="22" t="s">
        <v>99</v>
      </c>
      <c r="R455" s="24" t="s">
        <v>98</v>
      </c>
      <c r="S455" s="24" t="s">
        <v>98</v>
      </c>
      <c r="T455" s="24" t="s">
        <v>98</v>
      </c>
      <c r="U455" s="24" t="s">
        <v>98</v>
      </c>
      <c r="V455" s="24" t="s">
        <v>98</v>
      </c>
      <c r="W455" s="24" t="s">
        <v>98</v>
      </c>
      <c r="X455" s="24" t="s">
        <v>98</v>
      </c>
      <c r="Y455" s="22" t="n">
        <v>500000</v>
      </c>
      <c r="Z455" s="23" t="n">
        <f aca="false">DATE(YEAR(M455)+1,MONTH(M455),DAY(M455))</f>
        <v>44197</v>
      </c>
      <c r="AA455" s="25" t="n">
        <f aca="false">IF(N455&lt;=Z455, VLOOKUP(DATEDIF(M455,N455,"m"),Parameters!$L$2:$M$6,2,1), 0)</f>
        <v>1</v>
      </c>
      <c r="AB455" s="0" t="n">
        <f aca="false">IF(D455="Trong nước", DATEDIF(DATE(YEAR(K455),MONTH(K455),1),DATE(YEAR(L455),MONTH(L455),1),"m"), DATEDIF(DATE(J455,1,1),DATE(YEAR(L455),MONTH(L455),1),"m"))</f>
        <v>36</v>
      </c>
      <c r="AC455" s="0" t="str">
        <f aca="false">VLOOKUP(AB455,Parameters!$A$2:$B$6,2,1)</f>
        <v>36-72</v>
      </c>
      <c r="AD455" s="26" t="n">
        <v>1</v>
      </c>
      <c r="AE455" s="27" t="n">
        <f aca="false">IF(G455&lt;=$AE$2,INDEX('Bieu phi VCX'!$D$8:$H$33,MATCH(C455,'Bieu phi VCX'!$A$8:$A$33,0),MATCH(AC455,'Bieu phi VCX'!$D$7:$H$7,)),INDEX('Bieu phi VCX'!$I$8:$M$33,MATCH(C455,'Bieu phi VCX'!$A$8:$A$33,0),MATCH(AC455,'Bieu phi VCX'!$I$7:$M$7,)))</f>
        <v>0.038</v>
      </c>
      <c r="AF455" s="27" t="n">
        <f aca="false">IF(O455="Y",$AF$2,0)</f>
        <v>0</v>
      </c>
      <c r="AG455" s="27" t="n">
        <f aca="false">IF(P455="Y", INDEX('Bieu phi VCX'!$P$8:$T$31,MATCH(C455,'Bieu phi VCX'!$A$8:$A$33,0),MATCH(AC455,'Bieu phi VCX'!$P$7:$T$7,0)), 0)</f>
        <v>0</v>
      </c>
      <c r="AH455" s="22" t="n">
        <f aca="false">VLOOKUP(Q455,Parameters!$F$2:$G$5,2,0)</f>
        <v>0</v>
      </c>
      <c r="AI455" s="27" t="n">
        <f aca="false">IF(R455="Y", INDEX('Bieu phi VCX'!$V$8:$Z$31,MATCH(C455,'Bieu phi VCX'!$A$8:$A$33,0),MATCH(AC455,'Bieu phi VCX'!$V$7:$Z$7,0)),0)</f>
        <v>0</v>
      </c>
      <c r="AJ455" s="27" t="n">
        <f aca="false">IF(S455="Y",INDEX('Bieu phi VCX'!$AG$8:$AI$31,MATCH(C455,'Bieu phi VCX'!$A$8:$A$33,0),MATCH(VLOOKUP(I455,Parameters!$I$2:$J$4,2),'Bieu phi VCX'!$AG$7:$AI$7,0))-AE455, 0)</f>
        <v>0</v>
      </c>
      <c r="AK455" s="0" t="n">
        <f aca="false">IF(T455="Y",$AK$2,1)</f>
        <v>1</v>
      </c>
      <c r="AL455" s="27" t="n">
        <f aca="false">IF(U455="Y", INDEX('Bieu phi VCX'!$AB$8:$AB$33,MATCH(C455,'Bieu phi VCX'!$A$8:$A$33,0),0),0)</f>
        <v>0</v>
      </c>
      <c r="AM455" s="27" t="n">
        <f aca="false">IF(V455="Y",IF(AB455&lt;120,IF(OR(C455='Bieu phi VCX'!$A$24,C455='Bieu phi VCX'!$A$25,C455='Bieu phi VCX'!$A$27),0.2%,IF(OR(AND(OR(E455="SEDAN",E455="HATCHBACK"),G455&gt;$AM$2),AND(OR(E455="SEDAN",E455="HATCHBACK"),F455="GERMANY")),INDEX('Bieu phi VCX'!$AC$8:$AC$33,MATCH(C455,'Bieu phi VCX'!$A$8:$A$33,0),0),INDEX('Bieu phi VCX'!$AD$8:$AD$33,MATCH(C455,'Bieu phi VCX'!$A$8:$A$33,0),0))),"NA"),0)</f>
        <v>0</v>
      </c>
      <c r="AN455" s="28" t="n">
        <f aca="false">IF(X455="Y",$AN$2,0)</f>
        <v>0</v>
      </c>
      <c r="AO455" s="29" t="n">
        <f aca="false">IF(W455="Y",IF(N455-M455&gt;$AO$2,1.5%*15/365,1.5%*(N455-M455)/365),0)</f>
        <v>0</v>
      </c>
      <c r="AP455" s="30" t="n">
        <f aca="false">IF(N455&lt;=Z455,VLOOKUP(DATEDIF(M455,N455,"m"),Parameters!$L$2:$M$6,2,1),(DATEDIF(M455,N455,"m")+1)/12)</f>
        <v>1</v>
      </c>
      <c r="AQ455" s="31" t="n">
        <f aca="false">(AK455*(SUM(AE455,AF455,AG455,AI455,AJ455,AL455,AM455,AN455)*H455+AH455)+AO455*H455)*AP455</f>
        <v>3800000</v>
      </c>
    </row>
    <row r="456" customFormat="false" ht="15" hidden="false" customHeight="false" outlineLevel="0" collapsed="false">
      <c r="A456" s="20"/>
      <c r="B456" s="20" t="s">
        <v>101</v>
      </c>
      <c r="C456" s="21" t="s">
        <v>138</v>
      </c>
      <c r="D456" s="21" t="s">
        <v>95</v>
      </c>
      <c r="E456" s="21" t="s">
        <v>131</v>
      </c>
      <c r="F456" s="21" t="s">
        <v>97</v>
      </c>
      <c r="G456" s="22" t="n">
        <v>390000000</v>
      </c>
      <c r="H456" s="22" t="n">
        <v>100000000</v>
      </c>
      <c r="I456" s="22" t="n">
        <v>0</v>
      </c>
      <c r="J456" s="0" t="n">
        <v>2014</v>
      </c>
      <c r="K456" s="23" t="n">
        <v>41640</v>
      </c>
      <c r="L456" s="23" t="n">
        <v>43831</v>
      </c>
      <c r="M456" s="23" t="n">
        <v>43831</v>
      </c>
      <c r="N456" s="23" t="n">
        <v>44196</v>
      </c>
      <c r="O456" s="24" t="s">
        <v>98</v>
      </c>
      <c r="P456" s="24" t="s">
        <v>98</v>
      </c>
      <c r="Q456" s="22" t="s">
        <v>99</v>
      </c>
      <c r="R456" s="24" t="s">
        <v>98</v>
      </c>
      <c r="S456" s="24" t="s">
        <v>98</v>
      </c>
      <c r="T456" s="24" t="s">
        <v>98</v>
      </c>
      <c r="U456" s="24" t="s">
        <v>98</v>
      </c>
      <c r="V456" s="24" t="s">
        <v>98</v>
      </c>
      <c r="W456" s="24" t="s">
        <v>98</v>
      </c>
      <c r="X456" s="24" t="s">
        <v>98</v>
      </c>
      <c r="Y456" s="22" t="n">
        <v>500000</v>
      </c>
      <c r="Z456" s="23" t="n">
        <f aca="false">DATE(YEAR(M456)+1,MONTH(M456),DAY(M456))</f>
        <v>44197</v>
      </c>
      <c r="AA456" s="25" t="n">
        <f aca="false">IF(N456&lt;=Z456, VLOOKUP(DATEDIF(M456,N456,"m"),Parameters!$L$2:$M$6,2,1), 0)</f>
        <v>1</v>
      </c>
      <c r="AB456" s="0" t="n">
        <f aca="false">IF(D456="Trong nước", DATEDIF(DATE(YEAR(K456),MONTH(K456),1),DATE(YEAR(L456),MONTH(L456),1),"m"), DATEDIF(DATE(J456,1,1),DATE(YEAR(L456),MONTH(L456),1),"m"))</f>
        <v>72</v>
      </c>
      <c r="AC456" s="0" t="str">
        <f aca="false">VLOOKUP(AB456,Parameters!$A$2:$B$6,2,1)</f>
        <v>72-120</v>
      </c>
      <c r="AD456" s="26" t="n">
        <v>1</v>
      </c>
      <c r="AE456" s="27" t="n">
        <f aca="false">IF(G456&lt;=$AE$2,INDEX('Bieu phi VCX'!$D$8:$H$33,MATCH(C456,'Bieu phi VCX'!$A$8:$A$33,0),MATCH(AC456,'Bieu phi VCX'!$D$7:$H$7,)),INDEX('Bieu phi VCX'!$I$8:$M$33,MATCH(C456,'Bieu phi VCX'!$A$8:$A$33,0),MATCH(AC456,'Bieu phi VCX'!$I$7:$M$7,)))</f>
        <v>0.055</v>
      </c>
      <c r="AF456" s="27" t="n">
        <f aca="false">IF(O456="Y",$AF$2,0)</f>
        <v>0</v>
      </c>
      <c r="AG456" s="27" t="n">
        <f aca="false">IF(P456="Y", INDEX('Bieu phi VCX'!$P$8:$T$31,MATCH(C456,'Bieu phi VCX'!$A$8:$A$33,0),MATCH(AC456,'Bieu phi VCX'!$P$7:$T$7,0)), 0)</f>
        <v>0</v>
      </c>
      <c r="AH456" s="22" t="n">
        <f aca="false">VLOOKUP(Q456,Parameters!$F$2:$G$5,2,0)</f>
        <v>0</v>
      </c>
      <c r="AI456" s="27" t="n">
        <f aca="false">IF(R456="Y", INDEX('Bieu phi VCX'!$V$8:$Z$31,MATCH(C456,'Bieu phi VCX'!$A$8:$A$33,0),MATCH(AC456,'Bieu phi VCX'!$V$7:$Z$7,0)),0)</f>
        <v>0</v>
      </c>
      <c r="AJ456" s="27" t="n">
        <f aca="false">IF(S456="Y",INDEX('Bieu phi VCX'!$AG$8:$AI$31,MATCH(C456,'Bieu phi VCX'!$A$8:$A$33,0),MATCH(VLOOKUP(I456,Parameters!$I$2:$J$4,2),'Bieu phi VCX'!$AG$7:$AI$7,0))-AE456, 0)</f>
        <v>0</v>
      </c>
      <c r="AK456" s="0" t="n">
        <f aca="false">IF(T456="Y",$AK$2,1)</f>
        <v>1</v>
      </c>
      <c r="AL456" s="27" t="n">
        <f aca="false">IF(U456="Y", INDEX('Bieu phi VCX'!$AB$8:$AB$33,MATCH(C456,'Bieu phi VCX'!$A$8:$A$33,0),0),0)</f>
        <v>0</v>
      </c>
      <c r="AM456" s="27" t="n">
        <f aca="false">IF(V456="Y",IF(AB456&lt;120,IF(OR(C456='Bieu phi VCX'!$A$24,C456='Bieu phi VCX'!$A$25,C456='Bieu phi VCX'!$A$27),0.2%,IF(OR(AND(OR(E456="SEDAN",E456="HATCHBACK"),G456&gt;$AM$2),AND(OR(E456="SEDAN",E456="HATCHBACK"),F456="GERMANY")),INDEX('Bieu phi VCX'!$AC$8:$AC$33,MATCH(C456,'Bieu phi VCX'!$A$8:$A$33,0),0),INDEX('Bieu phi VCX'!$AD$8:$AD$33,MATCH(C456,'Bieu phi VCX'!$A$8:$A$33,0),0))),"NA"),0)</f>
        <v>0</v>
      </c>
      <c r="AN456" s="28" t="n">
        <f aca="false">IF(X456="Y",$AN$2,0)</f>
        <v>0</v>
      </c>
      <c r="AO456" s="29" t="n">
        <f aca="false">IF(W456="Y",IF(N456-M456&gt;$AO$2,1.5%*15/365,1.5%*(N456-M456)/365),0)</f>
        <v>0</v>
      </c>
      <c r="AP456" s="30" t="n">
        <f aca="false">IF(N456&lt;=Z456,VLOOKUP(DATEDIF(M456,N456,"m"),Parameters!$L$2:$M$6,2,1),(DATEDIF(M456,N456,"m")+1)/12)</f>
        <v>1</v>
      </c>
      <c r="AQ456" s="31" t="n">
        <f aca="false">(AK456*(SUM(AE456,AF456,AG456,AI456,AJ456,AL456,AM456,AN456)*H456+AH456)+AO456*H456)*AP456</f>
        <v>5500000</v>
      </c>
    </row>
    <row r="457" customFormat="false" ht="15" hidden="false" customHeight="false" outlineLevel="0" collapsed="false">
      <c r="A457" s="20"/>
      <c r="B457" s="20" t="s">
        <v>102</v>
      </c>
      <c r="C457" s="21" t="s">
        <v>138</v>
      </c>
      <c r="D457" s="21" t="s">
        <v>95</v>
      </c>
      <c r="E457" s="21" t="s">
        <v>131</v>
      </c>
      <c r="F457" s="21" t="s">
        <v>97</v>
      </c>
      <c r="G457" s="22" t="n">
        <v>390000000</v>
      </c>
      <c r="H457" s="22" t="n">
        <v>100000000</v>
      </c>
      <c r="I457" s="22" t="n">
        <v>0</v>
      </c>
      <c r="J457" s="0" t="n">
        <v>2010</v>
      </c>
      <c r="K457" s="23" t="n">
        <v>40179</v>
      </c>
      <c r="L457" s="23" t="n">
        <v>43831</v>
      </c>
      <c r="M457" s="23" t="n">
        <v>43831</v>
      </c>
      <c r="N457" s="23" t="n">
        <v>44196</v>
      </c>
      <c r="O457" s="24" t="s">
        <v>98</v>
      </c>
      <c r="P457" s="24" t="s">
        <v>98</v>
      </c>
      <c r="Q457" s="22" t="s">
        <v>99</v>
      </c>
      <c r="R457" s="24" t="s">
        <v>98</v>
      </c>
      <c r="S457" s="24" t="s">
        <v>98</v>
      </c>
      <c r="T457" s="24" t="s">
        <v>98</v>
      </c>
      <c r="U457" s="24" t="s">
        <v>98</v>
      </c>
      <c r="V457" s="24" t="s">
        <v>98</v>
      </c>
      <c r="W457" s="24" t="s">
        <v>98</v>
      </c>
      <c r="X457" s="24" t="s">
        <v>98</v>
      </c>
      <c r="Y457" s="22" t="n">
        <v>500000</v>
      </c>
      <c r="Z457" s="23" t="n">
        <f aca="false">DATE(YEAR(M457)+1,MONTH(M457),DAY(M457))</f>
        <v>44197</v>
      </c>
      <c r="AA457" s="25" t="n">
        <f aca="false">IF(N457&lt;=Z457, VLOOKUP(DATEDIF(M457,N457,"m"),Parameters!$L$2:$M$6,2,1), 0)</f>
        <v>1</v>
      </c>
      <c r="AB457" s="0" t="n">
        <f aca="false">IF(D457="Trong nước", DATEDIF(DATE(YEAR(K457),MONTH(K457),1),DATE(YEAR(L457),MONTH(L457),1),"m"), DATEDIF(DATE(J457,1,1),DATE(YEAR(L457),MONTH(L457),1),"m"))</f>
        <v>120</v>
      </c>
      <c r="AC457" s="0" t="str">
        <f aca="false">VLOOKUP(AB457,Parameters!$A$2:$B$6,2,1)</f>
        <v>&gt;=120</v>
      </c>
      <c r="AD457" s="26" t="n">
        <v>1</v>
      </c>
      <c r="AE457" s="27" t="n">
        <f aca="false">IF(G457&lt;=$AE$2,INDEX('Bieu phi VCX'!$D$8:$H$33,MATCH(C457,'Bieu phi VCX'!$A$8:$A$33,0),MATCH(AC457,'Bieu phi VCX'!$D$7:$H$7,)),INDEX('Bieu phi VCX'!$I$8:$M$33,MATCH(C457,'Bieu phi VCX'!$A$8:$A$33,0),MATCH(AC457,'Bieu phi VCX'!$I$7:$M$7,)))</f>
        <v>0.06</v>
      </c>
      <c r="AF457" s="27" t="n">
        <f aca="false">IF(O457="Y",$AF$2,0)</f>
        <v>0</v>
      </c>
      <c r="AG457" s="27" t="n">
        <f aca="false">IF(P457="Y", INDEX('Bieu phi VCX'!$P$8:$T$31,MATCH(C457,'Bieu phi VCX'!$A$8:$A$33,0),MATCH(AC457,'Bieu phi VCX'!$P$7:$T$7,0)), 0)</f>
        <v>0</v>
      </c>
      <c r="AH457" s="22" t="n">
        <f aca="false">VLOOKUP(Q457,Parameters!$F$2:$G$5,2,0)</f>
        <v>0</v>
      </c>
      <c r="AI457" s="27" t="n">
        <f aca="false">IF(R457="Y", INDEX('Bieu phi VCX'!$V$8:$Z$31,MATCH(C457,'Bieu phi VCX'!$A$8:$A$33,0),MATCH(AC457,'Bieu phi VCX'!$V$7:$Z$7,0)),0)</f>
        <v>0</v>
      </c>
      <c r="AJ457" s="27" t="n">
        <f aca="false">IF(S457="Y",INDEX('Bieu phi VCX'!$AG$8:$AI$31,MATCH(C457,'Bieu phi VCX'!$A$8:$A$33,0),MATCH(VLOOKUP(I457,Parameters!$I$2:$J$4,2),'Bieu phi VCX'!$AG$7:$AI$7,0))-AE457, 0)</f>
        <v>0</v>
      </c>
      <c r="AK457" s="0" t="n">
        <f aca="false">IF(T457="Y",$AK$2,1)</f>
        <v>1</v>
      </c>
      <c r="AL457" s="27" t="n">
        <f aca="false">IF(U457="Y", INDEX('Bieu phi VCX'!$AB$8:$AB$33,MATCH(C457,'Bieu phi VCX'!$A$8:$A$33,0),0),0)</f>
        <v>0</v>
      </c>
      <c r="AM457" s="27" t="n">
        <f aca="false">IF(V457="Y",IF(AB457&lt;120,IF(OR(C457='Bieu phi VCX'!$A$24,C457='Bieu phi VCX'!$A$25,C457='Bieu phi VCX'!$A$27),0.2%,IF(OR(AND(OR(E457="SEDAN",E457="HATCHBACK"),G457&gt;$AM$2),AND(OR(E457="SEDAN",E457="HATCHBACK"),F457="GERMANY")),INDEX('Bieu phi VCX'!$AC$8:$AC$33,MATCH(C457,'Bieu phi VCX'!$A$8:$A$33,0),0),INDEX('Bieu phi VCX'!$AD$8:$AD$33,MATCH(C457,'Bieu phi VCX'!$A$8:$A$33,0),0))),"NA"),0)</f>
        <v>0</v>
      </c>
      <c r="AN457" s="28" t="n">
        <f aca="false">IF(X457="Y",$AN$2,0)</f>
        <v>0</v>
      </c>
      <c r="AO457" s="29" t="n">
        <f aca="false">IF(W457="Y",IF(N457-M457&gt;$AO$2,1.5%*15/365,1.5%*(N457-M457)/365),0)</f>
        <v>0</v>
      </c>
      <c r="AP457" s="30" t="n">
        <f aca="false">IF(N457&lt;=Z457,VLOOKUP(DATEDIF(M457,N457,"m"),Parameters!$L$2:$M$6,2,1),(DATEDIF(M457,N457,"m")+1)/12)</f>
        <v>1</v>
      </c>
      <c r="AQ457" s="31" t="n">
        <f aca="false">(AK457*(SUM(AE457,AF457,AG457,AI457,AJ457,AL457,AM457,AN457)*H457+AH457)+AO457*H457)*AP457</f>
        <v>6000000</v>
      </c>
    </row>
    <row r="458" customFormat="false" ht="15" hidden="false" customHeight="false" outlineLevel="0" collapsed="false">
      <c r="A458" s="20" t="s">
        <v>103</v>
      </c>
      <c r="B458" s="20" t="s">
        <v>93</v>
      </c>
      <c r="C458" s="21" t="s">
        <v>138</v>
      </c>
      <c r="D458" s="21" t="s">
        <v>95</v>
      </c>
      <c r="E458" s="21" t="s">
        <v>131</v>
      </c>
      <c r="F458" s="21" t="s">
        <v>97</v>
      </c>
      <c r="G458" s="22" t="n">
        <v>400000000</v>
      </c>
      <c r="H458" s="22" t="n">
        <v>400000000</v>
      </c>
      <c r="I458" s="22" t="n">
        <v>0</v>
      </c>
      <c r="J458" s="0" t="n">
        <v>2020</v>
      </c>
      <c r="K458" s="23" t="n">
        <v>43831</v>
      </c>
      <c r="L458" s="23" t="n">
        <v>43831</v>
      </c>
      <c r="M458" s="23" t="n">
        <v>43831</v>
      </c>
      <c r="N458" s="23" t="n">
        <v>44196</v>
      </c>
      <c r="O458" s="24" t="s">
        <v>98</v>
      </c>
      <c r="P458" s="24" t="s">
        <v>98</v>
      </c>
      <c r="Q458" s="22" t="s">
        <v>99</v>
      </c>
      <c r="R458" s="24" t="s">
        <v>98</v>
      </c>
      <c r="S458" s="24" t="s">
        <v>98</v>
      </c>
      <c r="T458" s="24" t="s">
        <v>98</v>
      </c>
      <c r="U458" s="24" t="s">
        <v>98</v>
      </c>
      <c r="V458" s="24" t="s">
        <v>98</v>
      </c>
      <c r="W458" s="24" t="s">
        <v>98</v>
      </c>
      <c r="X458" s="24" t="s">
        <v>98</v>
      </c>
      <c r="Y458" s="22" t="n">
        <v>500000</v>
      </c>
      <c r="Z458" s="23" t="n">
        <f aca="false">DATE(YEAR(M458)+1,MONTH(M458),DAY(M458))</f>
        <v>44197</v>
      </c>
      <c r="AA458" s="25" t="n">
        <f aca="false">IF(N458&lt;=Z458, VLOOKUP(DATEDIF(M458,N458,"m"),Parameters!$L$2:$M$6,2,1), 0)</f>
        <v>1</v>
      </c>
      <c r="AB458" s="0" t="n">
        <f aca="false">IF(D458="Trong nước", DATEDIF(DATE(YEAR(K458),MONTH(K458),1),DATE(YEAR(L458),MONTH(L458),1),"m"), DATEDIF(DATE(J458,1,1),DATE(YEAR(L458),MONTH(L458),1),"m"))</f>
        <v>0</v>
      </c>
      <c r="AC458" s="0" t="str">
        <f aca="false">VLOOKUP(AB458,Parameters!$A$2:$B$6,2,1)</f>
        <v>&lt;6</v>
      </c>
      <c r="AD458" s="26" t="n">
        <v>1</v>
      </c>
      <c r="AE458" s="27" t="n">
        <f aca="false">IF(G458&lt;=$AE$2,INDEX('Bieu phi VCX'!$D$8:$H$33,MATCH(C458,'Bieu phi VCX'!$A$8:$A$33,0),MATCH(AC458,'Bieu phi VCX'!$D$7:$H$7,)),INDEX('Bieu phi VCX'!$I$8:$M$33,MATCH(C458,'Bieu phi VCX'!$A$8:$A$33,0),MATCH(AC458,'Bieu phi VCX'!$I$7:$M$7,)))</f>
        <v>0.036</v>
      </c>
      <c r="AF458" s="27" t="n">
        <f aca="false">IF(O458="Y",$AF$2,0)</f>
        <v>0</v>
      </c>
      <c r="AG458" s="27" t="n">
        <f aca="false">IF(P458="Y", INDEX('Bieu phi VCX'!$P$8:$T$31,MATCH(C458,'Bieu phi VCX'!$A$8:$A$33,0),MATCH(AC458,'Bieu phi VCX'!$P$7:$T$7,0)), 0)</f>
        <v>0</v>
      </c>
      <c r="AH458" s="22" t="n">
        <f aca="false">VLOOKUP(Q458,Parameters!$F$2:$G$5,2,0)</f>
        <v>0</v>
      </c>
      <c r="AI458" s="27" t="n">
        <f aca="false">IF(R458="Y", INDEX('Bieu phi VCX'!$V$8:$Z$31,MATCH(C458,'Bieu phi VCX'!$A$8:$A$33,0),MATCH(AC458,'Bieu phi VCX'!$V$7:$Z$7,0)),0)</f>
        <v>0</v>
      </c>
      <c r="AJ458" s="27" t="n">
        <f aca="false">IF(S458="Y",INDEX('Bieu phi VCX'!$AG$8:$AI$31,MATCH(C458,'Bieu phi VCX'!$A$8:$A$33,0),MATCH(VLOOKUP(I458,Parameters!$I$2:$J$4,2),'Bieu phi VCX'!$AG$7:$AI$7,0))-AE458, 0)</f>
        <v>0</v>
      </c>
      <c r="AK458" s="0" t="n">
        <f aca="false">IF(T458="Y",$AK$2,1)</f>
        <v>1</v>
      </c>
      <c r="AL458" s="27" t="n">
        <f aca="false">IF(U458="Y", INDEX('Bieu phi VCX'!$AB$8:$AB$33,MATCH(C458,'Bieu phi VCX'!$A$8:$A$33,0),0),0)</f>
        <v>0</v>
      </c>
      <c r="AM458" s="27" t="n">
        <f aca="false">IF(V458="Y",IF(AB458&lt;120,IF(OR(C458='Bieu phi VCX'!$A$24,C458='Bieu phi VCX'!$A$25,C458='Bieu phi VCX'!$A$27),0.2%,IF(OR(AND(OR(E458="SEDAN",E458="HATCHBACK"),G458&gt;$AM$2),AND(OR(E458="SEDAN",E458="HATCHBACK"),F458="GERMANY")),INDEX('Bieu phi VCX'!$AC$8:$AC$33,MATCH(C458,'Bieu phi VCX'!$A$8:$A$33,0),0),INDEX('Bieu phi VCX'!$AD$8:$AD$33,MATCH(C458,'Bieu phi VCX'!$A$8:$A$33,0),0))),"NA"),0)</f>
        <v>0</v>
      </c>
      <c r="AN458" s="28" t="n">
        <f aca="false">IF(X458="Y",$AN$2,0)</f>
        <v>0</v>
      </c>
      <c r="AO458" s="29" t="n">
        <f aca="false">IF(W458="Y",IF(N458-M458&gt;$AO$2,1.5%*15/365,1.5%*(N458-M458)/365),0)</f>
        <v>0</v>
      </c>
      <c r="AP458" s="30" t="n">
        <f aca="false">IF(N458&lt;=Z458,VLOOKUP(DATEDIF(M458,N458,"m"),Parameters!$L$2:$M$6,2,1),(DATEDIF(M458,N458,"m")+1)/12)</f>
        <v>1</v>
      </c>
      <c r="AQ458" s="31" t="n">
        <f aca="false">(AK458*(SUM(AE458,AF458,AG458,AI458,AJ458,AL458,AM458,AN458)*H458+AH458)+AO458*H458)*AP458</f>
        <v>14400000</v>
      </c>
    </row>
    <row r="459" customFormat="false" ht="15" hidden="false" customHeight="false" outlineLevel="0" collapsed="false">
      <c r="A459" s="20"/>
      <c r="B459" s="20" t="s">
        <v>100</v>
      </c>
      <c r="C459" s="21" t="s">
        <v>138</v>
      </c>
      <c r="D459" s="21" t="s">
        <v>95</v>
      </c>
      <c r="E459" s="21" t="s">
        <v>131</v>
      </c>
      <c r="F459" s="21" t="s">
        <v>97</v>
      </c>
      <c r="G459" s="22" t="n">
        <v>400000000</v>
      </c>
      <c r="H459" s="22" t="n">
        <v>400000000</v>
      </c>
      <c r="I459" s="22" t="n">
        <v>0</v>
      </c>
      <c r="J459" s="0" t="n">
        <v>2017</v>
      </c>
      <c r="K459" s="23" t="n">
        <v>42736</v>
      </c>
      <c r="L459" s="23" t="n">
        <v>43831</v>
      </c>
      <c r="M459" s="23" t="n">
        <v>43831</v>
      </c>
      <c r="N459" s="23" t="n">
        <v>44196</v>
      </c>
      <c r="O459" s="24" t="s">
        <v>98</v>
      </c>
      <c r="P459" s="24" t="s">
        <v>98</v>
      </c>
      <c r="Q459" s="22" t="s">
        <v>99</v>
      </c>
      <c r="R459" s="24" t="s">
        <v>98</v>
      </c>
      <c r="S459" s="24" t="s">
        <v>98</v>
      </c>
      <c r="T459" s="24" t="s">
        <v>98</v>
      </c>
      <c r="U459" s="24" t="s">
        <v>98</v>
      </c>
      <c r="V459" s="24" t="s">
        <v>98</v>
      </c>
      <c r="W459" s="24" t="s">
        <v>98</v>
      </c>
      <c r="X459" s="24" t="s">
        <v>98</v>
      </c>
      <c r="Y459" s="22" t="n">
        <v>500000</v>
      </c>
      <c r="Z459" s="23" t="n">
        <f aca="false">DATE(YEAR(M459)+1,MONTH(M459),DAY(M459))</f>
        <v>44197</v>
      </c>
      <c r="AA459" s="25" t="n">
        <f aca="false">IF(N459&lt;=Z459, VLOOKUP(DATEDIF(M459,N459,"m"),Parameters!$L$2:$M$6,2,1), 0)</f>
        <v>1</v>
      </c>
      <c r="AB459" s="0" t="n">
        <f aca="false">IF(D459="Trong nước", DATEDIF(DATE(YEAR(K459),MONTH(K459),1),DATE(YEAR(L459),MONTH(L459),1),"m"), DATEDIF(DATE(J459,1,1),DATE(YEAR(L459),MONTH(L459),1),"m"))</f>
        <v>36</v>
      </c>
      <c r="AC459" s="0" t="str">
        <f aca="false">VLOOKUP(AB459,Parameters!$A$2:$B$6,2,1)</f>
        <v>36-72</v>
      </c>
      <c r="AD459" s="26" t="n">
        <v>1</v>
      </c>
      <c r="AE459" s="27" t="n">
        <f aca="false">IF(G459&lt;=$AE$2,INDEX('Bieu phi VCX'!$D$8:$H$33,MATCH(C459,'Bieu phi VCX'!$A$8:$A$33,0),MATCH(AC459,'Bieu phi VCX'!$D$7:$H$7,)),INDEX('Bieu phi VCX'!$I$8:$M$33,MATCH(C459,'Bieu phi VCX'!$A$8:$A$33,0),MATCH(AC459,'Bieu phi VCX'!$I$7:$M$7,)))</f>
        <v>0.038</v>
      </c>
      <c r="AF459" s="27" t="n">
        <f aca="false">IF(O459="Y",$AF$2,0)</f>
        <v>0</v>
      </c>
      <c r="AG459" s="27" t="n">
        <f aca="false">IF(P459="Y", INDEX('Bieu phi VCX'!$P$8:$T$31,MATCH(C459,'Bieu phi VCX'!$A$8:$A$33,0),MATCH(AC459,'Bieu phi VCX'!$P$7:$T$7,0)), 0)</f>
        <v>0</v>
      </c>
      <c r="AH459" s="22" t="n">
        <f aca="false">VLOOKUP(Q459,Parameters!$F$2:$G$5,2,0)</f>
        <v>0</v>
      </c>
      <c r="AI459" s="27" t="n">
        <f aca="false">IF(R459="Y", INDEX('Bieu phi VCX'!$V$8:$Z$31,MATCH(C459,'Bieu phi VCX'!$A$8:$A$33,0),MATCH(AC459,'Bieu phi VCX'!$V$7:$Z$7,0)),0)</f>
        <v>0</v>
      </c>
      <c r="AJ459" s="27" t="n">
        <f aca="false">IF(S459="Y",INDEX('Bieu phi VCX'!$AG$8:$AI$31,MATCH(C459,'Bieu phi VCX'!$A$8:$A$33,0),MATCH(VLOOKUP(I459,Parameters!$I$2:$J$4,2),'Bieu phi VCX'!$AG$7:$AI$7,0))-AE459, 0)</f>
        <v>0</v>
      </c>
      <c r="AK459" s="0" t="n">
        <f aca="false">IF(T459="Y",$AK$2,1)</f>
        <v>1</v>
      </c>
      <c r="AL459" s="27" t="n">
        <f aca="false">IF(U459="Y", INDEX('Bieu phi VCX'!$AB$8:$AB$33,MATCH(C459,'Bieu phi VCX'!$A$8:$A$33,0),0),0)</f>
        <v>0</v>
      </c>
      <c r="AM459" s="27" t="n">
        <f aca="false">IF(V459="Y",IF(AB459&lt;120,IF(OR(C459='Bieu phi VCX'!$A$24,C459='Bieu phi VCX'!$A$25,C459='Bieu phi VCX'!$A$27),0.2%,IF(OR(AND(OR(E459="SEDAN",E459="HATCHBACK"),G459&gt;$AM$2),AND(OR(E459="SEDAN",E459="HATCHBACK"),F459="GERMANY")),INDEX('Bieu phi VCX'!$AC$8:$AC$33,MATCH(C459,'Bieu phi VCX'!$A$8:$A$33,0),0),INDEX('Bieu phi VCX'!$AD$8:$AD$33,MATCH(C459,'Bieu phi VCX'!$A$8:$A$33,0),0))),"NA"),0)</f>
        <v>0</v>
      </c>
      <c r="AN459" s="28" t="n">
        <f aca="false">IF(X459="Y",$AN$2,0)</f>
        <v>0</v>
      </c>
      <c r="AO459" s="29" t="n">
        <f aca="false">IF(W459="Y",IF(N459-M459&gt;$AO$2,1.5%*15/365,1.5%*(N459-M459)/365),0)</f>
        <v>0</v>
      </c>
      <c r="AP459" s="30" t="n">
        <f aca="false">IF(N459&lt;=Z459,VLOOKUP(DATEDIF(M459,N459,"m"),Parameters!$L$2:$M$6,2,1),(DATEDIF(M459,N459,"m")+1)/12)</f>
        <v>1</v>
      </c>
      <c r="AQ459" s="31" t="n">
        <f aca="false">(AK459*(SUM(AE459,AF459,AG459,AI459,AJ459,AL459,AM459,AN459)*H459+AH459)+AO459*H459)*AP459</f>
        <v>15200000</v>
      </c>
    </row>
    <row r="460" customFormat="false" ht="15" hidden="false" customHeight="false" outlineLevel="0" collapsed="false">
      <c r="A460" s="20"/>
      <c r="B460" s="20" t="s">
        <v>101</v>
      </c>
      <c r="C460" s="21" t="s">
        <v>138</v>
      </c>
      <c r="D460" s="21" t="s">
        <v>95</v>
      </c>
      <c r="E460" s="21" t="s">
        <v>131</v>
      </c>
      <c r="F460" s="21" t="s">
        <v>97</v>
      </c>
      <c r="G460" s="22" t="n">
        <v>400000000</v>
      </c>
      <c r="H460" s="22" t="n">
        <v>400000000</v>
      </c>
      <c r="I460" s="22" t="n">
        <v>0</v>
      </c>
      <c r="J460" s="0" t="n">
        <v>2014</v>
      </c>
      <c r="K460" s="23" t="n">
        <v>41640</v>
      </c>
      <c r="L460" s="23" t="n">
        <v>43831</v>
      </c>
      <c r="M460" s="23" t="n">
        <v>43831</v>
      </c>
      <c r="N460" s="23" t="n">
        <v>44196</v>
      </c>
      <c r="O460" s="24" t="s">
        <v>98</v>
      </c>
      <c r="P460" s="24" t="s">
        <v>98</v>
      </c>
      <c r="Q460" s="22" t="s">
        <v>99</v>
      </c>
      <c r="R460" s="24" t="s">
        <v>98</v>
      </c>
      <c r="S460" s="24" t="s">
        <v>98</v>
      </c>
      <c r="T460" s="24" t="s">
        <v>98</v>
      </c>
      <c r="U460" s="24" t="s">
        <v>98</v>
      </c>
      <c r="V460" s="24" t="s">
        <v>98</v>
      </c>
      <c r="W460" s="24" t="s">
        <v>98</v>
      </c>
      <c r="X460" s="24" t="s">
        <v>98</v>
      </c>
      <c r="Y460" s="22" t="n">
        <v>500000</v>
      </c>
      <c r="Z460" s="23" t="n">
        <f aca="false">DATE(YEAR(M460)+1,MONTH(M460),DAY(M460))</f>
        <v>44197</v>
      </c>
      <c r="AA460" s="25" t="n">
        <f aca="false">IF(N460&lt;=Z460, VLOOKUP(DATEDIF(M460,N460,"m"),Parameters!$L$2:$M$6,2,1), 0)</f>
        <v>1</v>
      </c>
      <c r="AB460" s="0" t="n">
        <f aca="false">IF(D460="Trong nước", DATEDIF(DATE(YEAR(K460),MONTH(K460),1),DATE(YEAR(L460),MONTH(L460),1),"m"), DATEDIF(DATE(J460,1,1),DATE(YEAR(L460),MONTH(L460),1),"m"))</f>
        <v>72</v>
      </c>
      <c r="AC460" s="0" t="str">
        <f aca="false">VLOOKUP(AB460,Parameters!$A$2:$B$6,2,1)</f>
        <v>72-120</v>
      </c>
      <c r="AD460" s="26" t="n">
        <v>1</v>
      </c>
      <c r="AE460" s="27" t="n">
        <f aca="false">IF(G460&lt;=$AE$2,INDEX('Bieu phi VCX'!$D$8:$H$33,MATCH(C460,'Bieu phi VCX'!$A$8:$A$33,0),MATCH(AC460,'Bieu phi VCX'!$D$7:$H$7,)),INDEX('Bieu phi VCX'!$I$8:$M$33,MATCH(C460,'Bieu phi VCX'!$A$8:$A$33,0),MATCH(AC460,'Bieu phi VCX'!$I$7:$M$7,)))</f>
        <v>0.055</v>
      </c>
      <c r="AF460" s="27" t="n">
        <f aca="false">IF(O460="Y",$AF$2,0)</f>
        <v>0</v>
      </c>
      <c r="AG460" s="27" t="n">
        <f aca="false">IF(P460="Y", INDEX('Bieu phi VCX'!$P$8:$T$31,MATCH(C460,'Bieu phi VCX'!$A$8:$A$33,0),MATCH(AC460,'Bieu phi VCX'!$P$7:$T$7,0)), 0)</f>
        <v>0</v>
      </c>
      <c r="AH460" s="22" t="n">
        <f aca="false">VLOOKUP(Q460,Parameters!$F$2:$G$5,2,0)</f>
        <v>0</v>
      </c>
      <c r="AI460" s="27" t="n">
        <f aca="false">IF(R460="Y", INDEX('Bieu phi VCX'!$V$8:$Z$31,MATCH(C460,'Bieu phi VCX'!$A$8:$A$33,0),MATCH(AC460,'Bieu phi VCX'!$V$7:$Z$7,0)),0)</f>
        <v>0</v>
      </c>
      <c r="AJ460" s="27" t="n">
        <f aca="false">IF(S460="Y",INDEX('Bieu phi VCX'!$AG$8:$AI$31,MATCH(C460,'Bieu phi VCX'!$A$8:$A$33,0),MATCH(VLOOKUP(I460,Parameters!$I$2:$J$4,2),'Bieu phi VCX'!$AG$7:$AI$7,0))-AE460, 0)</f>
        <v>0</v>
      </c>
      <c r="AK460" s="0" t="n">
        <f aca="false">IF(T460="Y",$AK$2,1)</f>
        <v>1</v>
      </c>
      <c r="AL460" s="27" t="n">
        <f aca="false">IF(U460="Y", INDEX('Bieu phi VCX'!$AB$8:$AB$33,MATCH(C460,'Bieu phi VCX'!$A$8:$A$33,0),0),0)</f>
        <v>0</v>
      </c>
      <c r="AM460" s="27" t="n">
        <f aca="false">IF(V460="Y",IF(AB460&lt;120,IF(OR(C460='Bieu phi VCX'!$A$24,C460='Bieu phi VCX'!$A$25,C460='Bieu phi VCX'!$A$27),0.2%,IF(OR(AND(OR(E460="SEDAN",E460="HATCHBACK"),G460&gt;$AM$2),AND(OR(E460="SEDAN",E460="HATCHBACK"),F460="GERMANY")),INDEX('Bieu phi VCX'!$AC$8:$AC$33,MATCH(C460,'Bieu phi VCX'!$A$8:$A$33,0),0),INDEX('Bieu phi VCX'!$AD$8:$AD$33,MATCH(C460,'Bieu phi VCX'!$A$8:$A$33,0),0))),"NA"),0)</f>
        <v>0</v>
      </c>
      <c r="AN460" s="28" t="n">
        <f aca="false">IF(X460="Y",$AN$2,0)</f>
        <v>0</v>
      </c>
      <c r="AO460" s="29" t="n">
        <f aca="false">IF(W460="Y",IF(N460-M460&gt;$AO$2,1.5%*15/365,1.5%*(N460-M460)/365),0)</f>
        <v>0</v>
      </c>
      <c r="AP460" s="30" t="n">
        <f aca="false">IF(N460&lt;=Z460,VLOOKUP(DATEDIF(M460,N460,"m"),Parameters!$L$2:$M$6,2,1),(DATEDIF(M460,N460,"m")+1)/12)</f>
        <v>1</v>
      </c>
      <c r="AQ460" s="31" t="n">
        <f aca="false">(AK460*(SUM(AE460,AF460,AG460,AI460,AJ460,AL460,AM460,AN460)*H460+AH460)+AO460*H460)*AP460</f>
        <v>22000000</v>
      </c>
    </row>
    <row r="461" customFormat="false" ht="15" hidden="false" customHeight="false" outlineLevel="0" collapsed="false">
      <c r="A461" s="20"/>
      <c r="B461" s="20" t="s">
        <v>102</v>
      </c>
      <c r="C461" s="21" t="s">
        <v>138</v>
      </c>
      <c r="D461" s="21" t="s">
        <v>95</v>
      </c>
      <c r="E461" s="21" t="s">
        <v>131</v>
      </c>
      <c r="F461" s="21" t="s">
        <v>97</v>
      </c>
      <c r="G461" s="22" t="n">
        <v>400000000</v>
      </c>
      <c r="H461" s="22" t="n">
        <v>400000000</v>
      </c>
      <c r="I461" s="22" t="n">
        <v>0</v>
      </c>
      <c r="J461" s="0" t="n">
        <v>2010</v>
      </c>
      <c r="K461" s="23" t="n">
        <v>40179</v>
      </c>
      <c r="L461" s="23" t="n">
        <v>43831</v>
      </c>
      <c r="M461" s="23" t="n">
        <v>43831</v>
      </c>
      <c r="N461" s="23" t="n">
        <v>44196</v>
      </c>
      <c r="O461" s="24" t="s">
        <v>98</v>
      </c>
      <c r="P461" s="24" t="s">
        <v>98</v>
      </c>
      <c r="Q461" s="22" t="s">
        <v>99</v>
      </c>
      <c r="R461" s="24" t="s">
        <v>98</v>
      </c>
      <c r="S461" s="24" t="s">
        <v>98</v>
      </c>
      <c r="T461" s="24" t="s">
        <v>98</v>
      </c>
      <c r="U461" s="24" t="s">
        <v>98</v>
      </c>
      <c r="V461" s="24" t="s">
        <v>98</v>
      </c>
      <c r="W461" s="24" t="s">
        <v>98</v>
      </c>
      <c r="X461" s="24" t="s">
        <v>98</v>
      </c>
      <c r="Y461" s="22" t="n">
        <v>500000</v>
      </c>
      <c r="Z461" s="23" t="n">
        <f aca="false">DATE(YEAR(M461)+1,MONTH(M461),DAY(M461))</f>
        <v>44197</v>
      </c>
      <c r="AA461" s="25" t="n">
        <f aca="false">IF(N461&lt;=Z461, VLOOKUP(DATEDIF(M461,N461,"m"),Parameters!$L$2:$M$6,2,1), 0)</f>
        <v>1</v>
      </c>
      <c r="AB461" s="0" t="n">
        <f aca="false">IF(D461="Trong nước", DATEDIF(DATE(YEAR(K461),MONTH(K461),1),DATE(YEAR(L461),MONTH(L461),1),"m"), DATEDIF(DATE(J461,1,1),DATE(YEAR(L461),MONTH(L461),1),"m"))</f>
        <v>120</v>
      </c>
      <c r="AC461" s="0" t="str">
        <f aca="false">VLOOKUP(AB461,Parameters!$A$2:$B$6,2,1)</f>
        <v>&gt;=120</v>
      </c>
      <c r="AD461" s="26" t="n">
        <v>1</v>
      </c>
      <c r="AE461" s="27" t="n">
        <f aca="false">IF(G461&lt;=$AE$2,INDEX('Bieu phi VCX'!$D$8:$H$33,MATCH(C461,'Bieu phi VCX'!$A$8:$A$33,0),MATCH(AC461,'Bieu phi VCX'!$D$7:$H$7,)),INDEX('Bieu phi VCX'!$I$8:$M$33,MATCH(C461,'Bieu phi VCX'!$A$8:$A$33,0),MATCH(AC461,'Bieu phi VCX'!$I$7:$M$7,)))</f>
        <v>0.06</v>
      </c>
      <c r="AF461" s="27" t="n">
        <f aca="false">IF(O461="Y",$AF$2,0)</f>
        <v>0</v>
      </c>
      <c r="AG461" s="27" t="n">
        <f aca="false">IF(P461="Y", INDEX('Bieu phi VCX'!$P$8:$T$31,MATCH(C461,'Bieu phi VCX'!$A$8:$A$33,0),MATCH(AC461,'Bieu phi VCX'!$P$7:$T$7,0)), 0)</f>
        <v>0</v>
      </c>
      <c r="AH461" s="22" t="n">
        <f aca="false">VLOOKUP(Q461,Parameters!$F$2:$G$5,2,0)</f>
        <v>0</v>
      </c>
      <c r="AI461" s="27" t="n">
        <f aca="false">IF(R461="Y", INDEX('Bieu phi VCX'!$V$8:$Z$31,MATCH(C461,'Bieu phi VCX'!$A$8:$A$33,0),MATCH(AC461,'Bieu phi VCX'!$V$7:$Z$7,0)),0)</f>
        <v>0</v>
      </c>
      <c r="AJ461" s="27" t="n">
        <f aca="false">IF(S461="Y",INDEX('Bieu phi VCX'!$AG$8:$AI$31,MATCH(C461,'Bieu phi VCX'!$A$8:$A$33,0),MATCH(VLOOKUP(I461,Parameters!$I$2:$J$4,2),'Bieu phi VCX'!$AG$7:$AI$7,0))-AE461, 0)</f>
        <v>0</v>
      </c>
      <c r="AK461" s="0" t="n">
        <f aca="false">IF(T461="Y",$AK$2,1)</f>
        <v>1</v>
      </c>
      <c r="AL461" s="27" t="n">
        <f aca="false">IF(U461="Y", INDEX('Bieu phi VCX'!$AB$8:$AB$33,MATCH(C461,'Bieu phi VCX'!$A$8:$A$33,0),0),0)</f>
        <v>0</v>
      </c>
      <c r="AM461" s="27" t="n">
        <f aca="false">IF(V461="Y",IF(AB461&lt;120,IF(OR(C461='Bieu phi VCX'!$A$24,C461='Bieu phi VCX'!$A$25,C461='Bieu phi VCX'!$A$27),0.2%,IF(OR(AND(OR(E461="SEDAN",E461="HATCHBACK"),G461&gt;$AM$2),AND(OR(E461="SEDAN",E461="HATCHBACK"),F461="GERMANY")),INDEX('Bieu phi VCX'!$AC$8:$AC$33,MATCH(C461,'Bieu phi VCX'!$A$8:$A$33,0),0),INDEX('Bieu phi VCX'!$AD$8:$AD$33,MATCH(C461,'Bieu phi VCX'!$A$8:$A$33,0),0))),"NA"),0)</f>
        <v>0</v>
      </c>
      <c r="AN461" s="28" t="n">
        <f aca="false">IF(X461="Y",$AN$2,0)</f>
        <v>0</v>
      </c>
      <c r="AO461" s="29" t="n">
        <f aca="false">IF(W461="Y",IF(N461-M461&gt;$AO$2,1.5%*15/365,1.5%*(N461-M461)/365),0)</f>
        <v>0</v>
      </c>
      <c r="AP461" s="30" t="n">
        <f aca="false">IF(N461&lt;=Z461,VLOOKUP(DATEDIF(M461,N461,"m"),Parameters!$L$2:$M$6,2,1),(DATEDIF(M461,N461,"m")+1)/12)</f>
        <v>1</v>
      </c>
      <c r="AQ461" s="31" t="n">
        <f aca="false">(AK461*(SUM(AE461,AF461,AG461,AI461,AJ461,AL461,AM461,AN461)*H461+AH461)+AO461*H461)*AP461</f>
        <v>24000000</v>
      </c>
    </row>
    <row r="462" customFormat="false" ht="15" hidden="false" customHeight="false" outlineLevel="0" collapsed="false">
      <c r="A462" s="20" t="s">
        <v>104</v>
      </c>
      <c r="B462" s="20" t="s">
        <v>105</v>
      </c>
      <c r="C462" s="21" t="s">
        <v>138</v>
      </c>
      <c r="D462" s="21" t="s">
        <v>95</v>
      </c>
      <c r="E462" s="21" t="s">
        <v>131</v>
      </c>
      <c r="F462" s="21" t="s">
        <v>97</v>
      </c>
      <c r="G462" s="22" t="n">
        <v>390000000</v>
      </c>
      <c r="H462" s="22" t="n">
        <v>100000000</v>
      </c>
      <c r="I462" s="22" t="n">
        <v>0</v>
      </c>
      <c r="J462" s="0" t="n">
        <v>2020</v>
      </c>
      <c r="K462" s="23" t="n">
        <v>43831</v>
      </c>
      <c r="L462" s="23" t="n">
        <v>43831</v>
      </c>
      <c r="M462" s="23" t="n">
        <v>43831</v>
      </c>
      <c r="N462" s="23" t="n">
        <v>44196</v>
      </c>
      <c r="O462" s="24" t="s">
        <v>106</v>
      </c>
      <c r="P462" s="24" t="s">
        <v>106</v>
      </c>
      <c r="Q462" s="22" t="n">
        <v>9000000</v>
      </c>
      <c r="R462" s="24" t="s">
        <v>106</v>
      </c>
      <c r="S462" s="24" t="s">
        <v>106</v>
      </c>
      <c r="T462" s="24" t="s">
        <v>106</v>
      </c>
      <c r="U462" s="24" t="s">
        <v>106</v>
      </c>
      <c r="V462" s="24" t="s">
        <v>106</v>
      </c>
      <c r="W462" s="24" t="s">
        <v>106</v>
      </c>
      <c r="X462" s="24" t="s">
        <v>106</v>
      </c>
      <c r="Y462" s="22" t="n">
        <v>500000</v>
      </c>
      <c r="Z462" s="23" t="n">
        <f aca="false">DATE(YEAR(M462)+1,MONTH(M462),DAY(M462))</f>
        <v>44197</v>
      </c>
      <c r="AA462" s="25" t="n">
        <f aca="false">IF(N462&lt;=Z462, VLOOKUP(DATEDIF(M462,N462,"m"),Parameters!$L$2:$M$6,2,1), 0)</f>
        <v>1</v>
      </c>
      <c r="AB462" s="0" t="n">
        <f aca="false">IF(D462="Trong nước", DATEDIF(DATE(YEAR(K462),MONTH(K462),1),DATE(YEAR(L462),MONTH(L462),1),"m"), DATEDIF(DATE(J462,1,1),DATE(YEAR(L462),MONTH(L462),1),"m"))</f>
        <v>0</v>
      </c>
      <c r="AC462" s="0" t="str">
        <f aca="false">VLOOKUP(AB462,Parameters!$A$2:$B$6,2,1)</f>
        <v>&lt;6</v>
      </c>
      <c r="AD462" s="26" t="n">
        <v>1</v>
      </c>
      <c r="AE462" s="27" t="n">
        <f aca="false">IF(G462&lt;=$AE$2,INDEX('Bieu phi VCX'!$D$8:$H$33,MATCH(C462,'Bieu phi VCX'!$A$8:$A$33,0),MATCH(AC462,'Bieu phi VCX'!$D$7:$H$7,)),INDEX('Bieu phi VCX'!$I$8:$M$33,MATCH(C462,'Bieu phi VCX'!$A$8:$A$33,0),MATCH(AC462,'Bieu phi VCX'!$I$7:$M$7,)))</f>
        <v>0.036</v>
      </c>
      <c r="AF462" s="27" t="n">
        <f aca="false">IF(O462="Y",$AF$2,0)</f>
        <v>0.0005</v>
      </c>
      <c r="AG462" s="27" t="n">
        <f aca="false">IF(P462="Y", INDEX('Bieu phi VCX'!$P$8:$T$31,MATCH(C462,'Bieu phi VCX'!$A$8:$A$33,0),MATCH(AC462,'Bieu phi VCX'!$P$7:$T$7,0)), 0)</f>
        <v>0</v>
      </c>
      <c r="AH462" s="22" t="n">
        <f aca="false">VLOOKUP(Q462,Parameters!$F$2:$G$5,2,0)</f>
        <v>1400000</v>
      </c>
      <c r="AI462" s="27" t="n">
        <f aca="false">IF(R462="Y", INDEX('Bieu phi VCX'!$V$8:$Z$31,MATCH(C462,'Bieu phi VCX'!$A$8:$A$33,0),MATCH(AC462,'Bieu phi VCX'!$V$7:$Z$7,0)),0)</f>
        <v>0.0025</v>
      </c>
      <c r="AJ462" s="27" t="n">
        <f aca="false">IF(S462="Y",INDEX('Bieu phi VCX'!$AG$8:$AI$31,MATCH(C462,'Bieu phi VCX'!$A$8:$A$33,0),MATCH(VLOOKUP(I462,Parameters!$I$2:$J$4,2),'Bieu phi VCX'!$AG$7:$AI$7,0))-AE462, 0)</f>
        <v>0.014</v>
      </c>
      <c r="AK462" s="0" t="n">
        <f aca="false">IF(T462="Y",$AK$2,1)</f>
        <v>1.5</v>
      </c>
      <c r="AL462" s="27" t="n">
        <f aca="false">IF(U462="Y", INDEX('Bieu phi VCX'!$AB$8:$AB$33,MATCH(C462,'Bieu phi VCX'!$A$8:$A$33,0),0),0)</f>
        <v>0.0025</v>
      </c>
      <c r="AM462" s="27" t="n">
        <f aca="false">IF(V462="Y",IF(AB462&lt;120,IF(OR(C462='Bieu phi VCX'!$A$24,C462='Bieu phi VCX'!$A$25,C462='Bieu phi VCX'!$A$27),0.2%,IF(OR(AND(OR(E462="SEDAN",E462="HATCHBACK"),G462&gt;$AM$2),AND(OR(E462="SEDAN",E462="HATCHBACK"),F462="GERMANY")),INDEX('Bieu phi VCX'!$AC$8:$AC$33,MATCH(C462,'Bieu phi VCX'!$A$8:$A$33,0),0),INDEX('Bieu phi VCX'!$AD$8:$AD$33,MATCH(C462,'Bieu phi VCX'!$A$8:$A$33,0),0))),"NA"),0)</f>
        <v>0.002</v>
      </c>
      <c r="AN462" s="28" t="n">
        <f aca="false">IF(X462="Y",$AN$2,0)</f>
        <v>0.003</v>
      </c>
      <c r="AO462" s="29" t="n">
        <f aca="false">IF(W462="Y",IF(N462-M462&gt;$AO$2,1.5%*15/365,1.5%*(N462-M462)/365),0)</f>
        <v>0.000616438356164384</v>
      </c>
      <c r="AP462" s="30" t="n">
        <f aca="false">IF(N462&lt;=Z462,VLOOKUP(DATEDIF(M462,N462,"m"),Parameters!$L$2:$M$6,2,1),(DATEDIF(M462,N462,"m")+1)/12)</f>
        <v>1</v>
      </c>
      <c r="AQ462" s="31" t="n">
        <f aca="false">(AK462*(SUM(AE462,AF462,AG462,AI462,AJ462,AL462,AM462,AN462)*H462+AH462)+AO462*H462)*AP462</f>
        <v>11236643.8356164</v>
      </c>
    </row>
    <row r="463" customFormat="false" ht="15" hidden="false" customHeight="false" outlineLevel="0" collapsed="false">
      <c r="A463" s="20"/>
      <c r="B463" s="20" t="s">
        <v>107</v>
      </c>
      <c r="C463" s="21" t="s">
        <v>138</v>
      </c>
      <c r="D463" s="21" t="s">
        <v>95</v>
      </c>
      <c r="E463" s="21" t="s">
        <v>131</v>
      </c>
      <c r="F463" s="21" t="s">
        <v>97</v>
      </c>
      <c r="G463" s="22" t="n">
        <v>390000000</v>
      </c>
      <c r="H463" s="22" t="n">
        <v>100000000</v>
      </c>
      <c r="I463" s="22" t="n">
        <v>0</v>
      </c>
      <c r="J463" s="0" t="n">
        <v>2020</v>
      </c>
      <c r="K463" s="23" t="n">
        <v>43831</v>
      </c>
      <c r="L463" s="23" t="n">
        <v>43831</v>
      </c>
      <c r="M463" s="23" t="n">
        <v>43831</v>
      </c>
      <c r="N463" s="23" t="n">
        <v>44196</v>
      </c>
      <c r="O463" s="24" t="s">
        <v>106</v>
      </c>
      <c r="P463" s="24" t="s">
        <v>98</v>
      </c>
      <c r="Q463" s="22" t="s">
        <v>99</v>
      </c>
      <c r="R463" s="24" t="s">
        <v>98</v>
      </c>
      <c r="S463" s="24" t="s">
        <v>98</v>
      </c>
      <c r="T463" s="24" t="s">
        <v>98</v>
      </c>
      <c r="U463" s="24" t="s">
        <v>98</v>
      </c>
      <c r="V463" s="24" t="s">
        <v>98</v>
      </c>
      <c r="W463" s="24" t="s">
        <v>98</v>
      </c>
      <c r="X463" s="24" t="s">
        <v>98</v>
      </c>
      <c r="Y463" s="22" t="n">
        <v>500000</v>
      </c>
      <c r="Z463" s="23" t="n">
        <f aca="false">DATE(YEAR(M463)+1,MONTH(M463),DAY(M463))</f>
        <v>44197</v>
      </c>
      <c r="AA463" s="25" t="n">
        <f aca="false">IF(N463&lt;=Z463, VLOOKUP(DATEDIF(M463,N463,"m"),Parameters!$L$2:$M$6,2,1), 0)</f>
        <v>1</v>
      </c>
      <c r="AB463" s="0" t="n">
        <f aca="false">IF(D463="Trong nước", DATEDIF(DATE(YEAR(K463),MONTH(K463),1),DATE(YEAR(L463),MONTH(L463),1),"m"), DATEDIF(DATE(J463,1,1),DATE(YEAR(L463),MONTH(L463),1),"m"))</f>
        <v>0</v>
      </c>
      <c r="AC463" s="0" t="str">
        <f aca="false">VLOOKUP(AB463,Parameters!$A$2:$B$6,2,1)</f>
        <v>&lt;6</v>
      </c>
      <c r="AD463" s="26" t="n">
        <v>1</v>
      </c>
      <c r="AE463" s="27" t="n">
        <f aca="false">IF(G463&lt;=$AE$2,INDEX('Bieu phi VCX'!$D$8:$H$33,MATCH(C463,'Bieu phi VCX'!$A$8:$A$33,0),MATCH(AC463,'Bieu phi VCX'!$D$7:$H$7,)),INDEX('Bieu phi VCX'!$I$8:$M$33,MATCH(C463,'Bieu phi VCX'!$A$8:$A$33,0),MATCH(AC463,'Bieu phi VCX'!$I$7:$M$7,)))</f>
        <v>0.036</v>
      </c>
      <c r="AF463" s="27" t="n">
        <f aca="false">IF(O463="Y",$AF$2,0)</f>
        <v>0.0005</v>
      </c>
      <c r="AG463" s="27" t="n">
        <f aca="false">IF(P463="Y", INDEX('Bieu phi VCX'!$P$8:$T$31,MATCH(C463,'Bieu phi VCX'!$A$8:$A$33,0),MATCH(AC463,'Bieu phi VCX'!$P$7:$T$7,0)), 0)</f>
        <v>0</v>
      </c>
      <c r="AH463" s="22" t="n">
        <f aca="false">VLOOKUP(Q463,Parameters!$F$2:$G$5,2,0)</f>
        <v>0</v>
      </c>
      <c r="AI463" s="27" t="n">
        <f aca="false">IF(R463="Y", INDEX('Bieu phi VCX'!$V$8:$Z$31,MATCH(C463,'Bieu phi VCX'!$A$8:$A$33,0),MATCH(AC463,'Bieu phi VCX'!$V$7:$Z$7,0)),0)</f>
        <v>0</v>
      </c>
      <c r="AJ463" s="27" t="n">
        <f aca="false">IF(S463="Y",INDEX('Bieu phi VCX'!$AG$8:$AI$31,MATCH(C463,'Bieu phi VCX'!$A$8:$A$33,0),MATCH(VLOOKUP(I463,Parameters!$I$2:$J$4,2),'Bieu phi VCX'!$AG$7:$AI$7,0))-AE463, 0)</f>
        <v>0</v>
      </c>
      <c r="AK463" s="0" t="n">
        <f aca="false">IF(T463="Y",$AK$2,1)</f>
        <v>1</v>
      </c>
      <c r="AL463" s="27" t="n">
        <f aca="false">IF(U463="Y", INDEX('Bieu phi VCX'!$AB$8:$AB$33,MATCH(C463,'Bieu phi VCX'!$A$8:$A$33,0),0),0)</f>
        <v>0</v>
      </c>
      <c r="AM463" s="27" t="n">
        <f aca="false">IF(V463="Y",IF(AB463&lt;120,IF(OR(C463='Bieu phi VCX'!$A$24,C463='Bieu phi VCX'!$A$25,C463='Bieu phi VCX'!$A$27),0.2%,IF(OR(AND(OR(E463="SEDAN",E463="HATCHBACK"),G463&gt;$AM$2),AND(OR(E463="SEDAN",E463="HATCHBACK"),F463="GERMANY")),INDEX('Bieu phi VCX'!$AC$8:$AC$33,MATCH(C463,'Bieu phi VCX'!$A$8:$A$33,0),0),INDEX('Bieu phi VCX'!$AD$8:$AD$33,MATCH(C463,'Bieu phi VCX'!$A$8:$A$33,0),0))),"NA"),0)</f>
        <v>0</v>
      </c>
      <c r="AN463" s="28" t="n">
        <f aca="false">IF(X463="Y",$AN$2,0)</f>
        <v>0</v>
      </c>
      <c r="AO463" s="29" t="n">
        <f aca="false">IF(W463="Y",IF(N463-M463&gt;$AO$2,1.5%*15/365,1.5%*(N463-M463)/365),0)</f>
        <v>0</v>
      </c>
      <c r="AP463" s="30" t="n">
        <f aca="false">IF(N463&lt;=Z463,VLOOKUP(DATEDIF(M463,N463,"m"),Parameters!$L$2:$M$6,2,1),(DATEDIF(M463,N463,"m")+1)/12)</f>
        <v>1</v>
      </c>
      <c r="AQ463" s="31" t="n">
        <f aca="false">(AK463*(SUM(AE463,AF463,AG463,AI463,AJ463,AL463,AM463,AN463)*H463+AH463)+AO463*H463)*AP463</f>
        <v>3650000</v>
      </c>
    </row>
    <row r="464" customFormat="false" ht="15" hidden="false" customHeight="false" outlineLevel="0" collapsed="false">
      <c r="A464" s="20"/>
      <c r="B464" s="20" t="s">
        <v>108</v>
      </c>
      <c r="C464" s="21" t="s">
        <v>138</v>
      </c>
      <c r="D464" s="21" t="s">
        <v>95</v>
      </c>
      <c r="E464" s="21" t="s">
        <v>131</v>
      </c>
      <c r="F464" s="21" t="s">
        <v>97</v>
      </c>
      <c r="G464" s="22" t="n">
        <v>390000000</v>
      </c>
      <c r="H464" s="22" t="n">
        <v>100000000</v>
      </c>
      <c r="I464" s="22" t="n">
        <v>0</v>
      </c>
      <c r="J464" s="0" t="n">
        <v>2020</v>
      </c>
      <c r="K464" s="23" t="n">
        <v>43831</v>
      </c>
      <c r="L464" s="23" t="n">
        <v>43831</v>
      </c>
      <c r="M464" s="23" t="n">
        <v>43831</v>
      </c>
      <c r="N464" s="23" t="n">
        <v>44196</v>
      </c>
      <c r="O464" s="24" t="s">
        <v>98</v>
      </c>
      <c r="P464" s="24" t="s">
        <v>106</v>
      </c>
      <c r="Q464" s="22" t="s">
        <v>99</v>
      </c>
      <c r="R464" s="24" t="s">
        <v>98</v>
      </c>
      <c r="S464" s="24" t="s">
        <v>98</v>
      </c>
      <c r="T464" s="24" t="s">
        <v>98</v>
      </c>
      <c r="U464" s="24" t="s">
        <v>98</v>
      </c>
      <c r="V464" s="24" t="s">
        <v>98</v>
      </c>
      <c r="W464" s="24" t="s">
        <v>98</v>
      </c>
      <c r="X464" s="24" t="s">
        <v>98</v>
      </c>
      <c r="Y464" s="22" t="n">
        <v>500000</v>
      </c>
      <c r="Z464" s="23" t="n">
        <f aca="false">DATE(YEAR(M464)+1,MONTH(M464),DAY(M464))</f>
        <v>44197</v>
      </c>
      <c r="AA464" s="25" t="n">
        <f aca="false">IF(N464&lt;=Z464, VLOOKUP(DATEDIF(M464,N464,"m"),Parameters!$L$2:$M$6,2,1), 0)</f>
        <v>1</v>
      </c>
      <c r="AB464" s="0" t="n">
        <f aca="false">IF(D464="Trong nước", DATEDIF(DATE(YEAR(K464),MONTH(K464),1),DATE(YEAR(L464),MONTH(L464),1),"m"), DATEDIF(DATE(J464,1,1),DATE(YEAR(L464),MONTH(L464),1),"m"))</f>
        <v>0</v>
      </c>
      <c r="AC464" s="0" t="str">
        <f aca="false">VLOOKUP(AB464,Parameters!$A$2:$B$6,2,1)</f>
        <v>&lt;6</v>
      </c>
      <c r="AD464" s="26" t="n">
        <v>1</v>
      </c>
      <c r="AE464" s="27" t="n">
        <f aca="false">IF(G464&lt;=$AE$2,INDEX('Bieu phi VCX'!$D$8:$H$33,MATCH(C464,'Bieu phi VCX'!$A$8:$A$33,0),MATCH(AC464,'Bieu phi VCX'!$D$7:$H$7,)),INDEX('Bieu phi VCX'!$I$8:$M$33,MATCH(C464,'Bieu phi VCX'!$A$8:$A$33,0),MATCH(AC464,'Bieu phi VCX'!$I$7:$M$7,)))</f>
        <v>0.036</v>
      </c>
      <c r="AF464" s="27" t="n">
        <f aca="false">IF(O464="Y",$AF$2,0)</f>
        <v>0</v>
      </c>
      <c r="AG464" s="27" t="n">
        <f aca="false">IF(P464="Y", INDEX('Bieu phi VCX'!$P$8:$T$31,MATCH(C464,'Bieu phi VCX'!$A$8:$A$33,0),MATCH(AC464,'Bieu phi VCX'!$P$7:$T$7,0)), 0)</f>
        <v>0</v>
      </c>
      <c r="AH464" s="22" t="n">
        <f aca="false">VLOOKUP(Q464,Parameters!$F$2:$G$5,2,0)</f>
        <v>0</v>
      </c>
      <c r="AI464" s="27" t="n">
        <f aca="false">IF(R464="Y", INDEX('Bieu phi VCX'!$V$8:$Z$31,MATCH(C464,'Bieu phi VCX'!$A$8:$A$33,0),MATCH(AC464,'Bieu phi VCX'!$V$7:$Z$7,0)),0)</f>
        <v>0</v>
      </c>
      <c r="AJ464" s="27" t="n">
        <f aca="false">IF(S464="Y",INDEX('Bieu phi VCX'!$AG$8:$AI$31,MATCH(C464,'Bieu phi VCX'!$A$8:$A$33,0),MATCH(VLOOKUP(I464,Parameters!$I$2:$J$4,2),'Bieu phi VCX'!$AG$7:$AI$7,0))-AE464, 0)</f>
        <v>0</v>
      </c>
      <c r="AK464" s="0" t="n">
        <f aca="false">IF(T464="Y",$AK$2,1)</f>
        <v>1</v>
      </c>
      <c r="AL464" s="27" t="n">
        <f aca="false">IF(U464="Y", INDEX('Bieu phi VCX'!$AB$8:$AB$33,MATCH(C464,'Bieu phi VCX'!$A$8:$A$33,0),0),0)</f>
        <v>0</v>
      </c>
      <c r="AM464" s="27" t="n">
        <f aca="false">IF(V464="Y",IF(AB464&lt;120,IF(OR(C464='Bieu phi VCX'!$A$24,C464='Bieu phi VCX'!$A$25,C464='Bieu phi VCX'!$A$27),0.2%,IF(OR(AND(OR(E464="SEDAN",E464="HATCHBACK"),G464&gt;$AM$2),AND(OR(E464="SEDAN",E464="HATCHBACK"),F464="GERMANY")),INDEX('Bieu phi VCX'!$AC$8:$AC$33,MATCH(C464,'Bieu phi VCX'!$A$8:$A$33,0),0),INDEX('Bieu phi VCX'!$AD$8:$AD$33,MATCH(C464,'Bieu phi VCX'!$A$8:$A$33,0),0))),"NA"),0)</f>
        <v>0</v>
      </c>
      <c r="AN464" s="28" t="n">
        <f aca="false">IF(X464="Y",$AN$2,0)</f>
        <v>0</v>
      </c>
      <c r="AO464" s="29" t="n">
        <f aca="false">IF(W464="Y",IF(N464-M464&gt;$AO$2,1.5%*15/365,1.5%*(N464-M464)/365),0)</f>
        <v>0</v>
      </c>
      <c r="AP464" s="30" t="n">
        <f aca="false">IF(N464&lt;=Z464,VLOOKUP(DATEDIF(M464,N464,"m"),Parameters!$L$2:$M$6,2,1),(DATEDIF(M464,N464,"m")+1)/12)</f>
        <v>1</v>
      </c>
      <c r="AQ464" s="31" t="n">
        <f aca="false">(AK464*(SUM(AE464,AF464,AG464,AI464,AJ464,AL464,AM464,AN464)*H464+AH464)+AO464*H464)*AP464</f>
        <v>3600000</v>
      </c>
    </row>
    <row r="465" customFormat="false" ht="15" hidden="false" customHeight="false" outlineLevel="0" collapsed="false">
      <c r="A465" s="20"/>
      <c r="B465" s="20" t="s">
        <v>109</v>
      </c>
      <c r="C465" s="21" t="s">
        <v>138</v>
      </c>
      <c r="D465" s="21" t="s">
        <v>95</v>
      </c>
      <c r="E465" s="21" t="s">
        <v>131</v>
      </c>
      <c r="F465" s="21" t="s">
        <v>97</v>
      </c>
      <c r="G465" s="22" t="n">
        <v>390000000</v>
      </c>
      <c r="H465" s="22" t="n">
        <v>100000000</v>
      </c>
      <c r="I465" s="22" t="n">
        <v>0</v>
      </c>
      <c r="J465" s="0" t="n">
        <v>2020</v>
      </c>
      <c r="K465" s="23" t="n">
        <v>43831</v>
      </c>
      <c r="L465" s="23" t="n">
        <v>43831</v>
      </c>
      <c r="M465" s="23" t="n">
        <v>43831</v>
      </c>
      <c r="N465" s="23" t="n">
        <v>44196</v>
      </c>
      <c r="O465" s="24" t="s">
        <v>98</v>
      </c>
      <c r="P465" s="24" t="s">
        <v>98</v>
      </c>
      <c r="Q465" s="22" t="n">
        <v>9000000</v>
      </c>
      <c r="R465" s="24" t="s">
        <v>98</v>
      </c>
      <c r="S465" s="24" t="s">
        <v>98</v>
      </c>
      <c r="T465" s="24" t="s">
        <v>98</v>
      </c>
      <c r="U465" s="24" t="s">
        <v>98</v>
      </c>
      <c r="V465" s="24" t="s">
        <v>98</v>
      </c>
      <c r="W465" s="24" t="s">
        <v>98</v>
      </c>
      <c r="X465" s="24" t="s">
        <v>98</v>
      </c>
      <c r="Y465" s="22" t="n">
        <v>500000</v>
      </c>
      <c r="Z465" s="23" t="n">
        <f aca="false">DATE(YEAR(M465)+1,MONTH(M465),DAY(M465))</f>
        <v>44197</v>
      </c>
      <c r="AA465" s="25" t="n">
        <f aca="false">IF(N465&lt;=Z465, VLOOKUP(DATEDIF(M465,N465,"m"),Parameters!$L$2:$M$6,2,1), 0)</f>
        <v>1</v>
      </c>
      <c r="AB465" s="0" t="n">
        <f aca="false">IF(D465="Trong nước", DATEDIF(DATE(YEAR(K465),MONTH(K465),1),DATE(YEAR(L465),MONTH(L465),1),"m"), DATEDIF(DATE(J465,1,1),DATE(YEAR(L465),MONTH(L465),1),"m"))</f>
        <v>0</v>
      </c>
      <c r="AC465" s="0" t="str">
        <f aca="false">VLOOKUP(AB465,Parameters!$A$2:$B$6,2,1)</f>
        <v>&lt;6</v>
      </c>
      <c r="AD465" s="26" t="n">
        <v>1</v>
      </c>
      <c r="AE465" s="27" t="n">
        <f aca="false">IF(G465&lt;=$AE$2,INDEX('Bieu phi VCX'!$D$8:$H$33,MATCH(C465,'Bieu phi VCX'!$A$8:$A$33,0),MATCH(AC465,'Bieu phi VCX'!$D$7:$H$7,)),INDEX('Bieu phi VCX'!$I$8:$M$33,MATCH(C465,'Bieu phi VCX'!$A$8:$A$33,0),MATCH(AC465,'Bieu phi VCX'!$I$7:$M$7,)))</f>
        <v>0.036</v>
      </c>
      <c r="AF465" s="27" t="n">
        <f aca="false">IF(O465="Y",$AF$2,0)</f>
        <v>0</v>
      </c>
      <c r="AG465" s="27" t="n">
        <f aca="false">IF(P465="Y", INDEX('Bieu phi VCX'!$P$8:$T$31,MATCH(C465,'Bieu phi VCX'!$A$8:$A$33,0),MATCH(AC465,'Bieu phi VCX'!$P$7:$T$7,0)), 0)</f>
        <v>0</v>
      </c>
      <c r="AH465" s="22" t="n">
        <f aca="false">VLOOKUP(Q465,Parameters!$F$2:$G$5,2,0)</f>
        <v>1400000</v>
      </c>
      <c r="AI465" s="27" t="n">
        <f aca="false">IF(R465="Y", INDEX('Bieu phi VCX'!$V$8:$Z$31,MATCH(C465,'Bieu phi VCX'!$A$8:$A$33,0),MATCH(AC465,'Bieu phi VCX'!$V$7:$Z$7,0)),0)</f>
        <v>0</v>
      </c>
      <c r="AJ465" s="27" t="n">
        <f aca="false">IF(S465="Y",INDEX('Bieu phi VCX'!$AG$8:$AI$31,MATCH(C465,'Bieu phi VCX'!$A$8:$A$33,0),MATCH(VLOOKUP(I465,Parameters!$I$2:$J$4,2),'Bieu phi VCX'!$AG$7:$AI$7,0))-AE465, 0)</f>
        <v>0</v>
      </c>
      <c r="AK465" s="0" t="n">
        <f aca="false">IF(T465="Y",$AK$2,1)</f>
        <v>1</v>
      </c>
      <c r="AL465" s="27" t="n">
        <f aca="false">IF(U465="Y", INDEX('Bieu phi VCX'!$AB$8:$AB$33,MATCH(C465,'Bieu phi VCX'!$A$8:$A$33,0),0),0)</f>
        <v>0</v>
      </c>
      <c r="AM465" s="27" t="n">
        <f aca="false">IF(V465="Y",IF(AB465&lt;120,IF(OR(C465='Bieu phi VCX'!$A$24,C465='Bieu phi VCX'!$A$25,C465='Bieu phi VCX'!$A$27),0.2%,IF(OR(AND(OR(E465="SEDAN",E465="HATCHBACK"),G465&gt;$AM$2),AND(OR(E465="SEDAN",E465="HATCHBACK"),F465="GERMANY")),INDEX('Bieu phi VCX'!$AC$8:$AC$33,MATCH(C465,'Bieu phi VCX'!$A$8:$A$33,0),0),INDEX('Bieu phi VCX'!$AD$8:$AD$33,MATCH(C465,'Bieu phi VCX'!$A$8:$A$33,0),0))),"NA"),0)</f>
        <v>0</v>
      </c>
      <c r="AN465" s="28" t="n">
        <f aca="false">IF(X465="Y",$AN$2,0)</f>
        <v>0</v>
      </c>
      <c r="AO465" s="29" t="n">
        <f aca="false">IF(W465="Y",IF(N465-M465&gt;$AO$2,1.5%*15/365,1.5%*(N465-M465)/365),0)</f>
        <v>0</v>
      </c>
      <c r="AP465" s="30" t="n">
        <f aca="false">IF(N465&lt;=Z465,VLOOKUP(DATEDIF(M465,N465,"m"),Parameters!$L$2:$M$6,2,1),(DATEDIF(M465,N465,"m")+1)/12)</f>
        <v>1</v>
      </c>
      <c r="AQ465" s="31" t="n">
        <f aca="false">(AK465*(SUM(AE465,AF465,AG465,AI465,AJ465,AL465,AM465,AN465)*H465+AH465)+AO465*H465)*AP465</f>
        <v>5000000</v>
      </c>
    </row>
    <row r="466" customFormat="false" ht="15" hidden="false" customHeight="false" outlineLevel="0" collapsed="false">
      <c r="A466" s="20"/>
      <c r="B466" s="20" t="s">
        <v>110</v>
      </c>
      <c r="C466" s="21" t="s">
        <v>138</v>
      </c>
      <c r="D466" s="21" t="s">
        <v>95</v>
      </c>
      <c r="E466" s="21" t="s">
        <v>131</v>
      </c>
      <c r="F466" s="21" t="s">
        <v>97</v>
      </c>
      <c r="G466" s="22" t="n">
        <v>390000000</v>
      </c>
      <c r="H466" s="22" t="n">
        <v>100000000</v>
      </c>
      <c r="I466" s="22" t="n">
        <v>0</v>
      </c>
      <c r="J466" s="0" t="n">
        <v>2020</v>
      </c>
      <c r="K466" s="23" t="n">
        <v>43831</v>
      </c>
      <c r="L466" s="23" t="n">
        <v>43831</v>
      </c>
      <c r="M466" s="23" t="n">
        <v>43831</v>
      </c>
      <c r="N466" s="23" t="n">
        <v>44196</v>
      </c>
      <c r="O466" s="24" t="s">
        <v>98</v>
      </c>
      <c r="P466" s="24" t="s">
        <v>98</v>
      </c>
      <c r="Q466" s="22" t="s">
        <v>99</v>
      </c>
      <c r="R466" s="24" t="s">
        <v>106</v>
      </c>
      <c r="S466" s="24" t="s">
        <v>98</v>
      </c>
      <c r="T466" s="24" t="s">
        <v>98</v>
      </c>
      <c r="U466" s="24" t="s">
        <v>98</v>
      </c>
      <c r="V466" s="24" t="s">
        <v>98</v>
      </c>
      <c r="W466" s="24" t="s">
        <v>98</v>
      </c>
      <c r="X466" s="24" t="s">
        <v>98</v>
      </c>
      <c r="Y466" s="22" t="n">
        <v>500000</v>
      </c>
      <c r="Z466" s="23" t="n">
        <f aca="false">DATE(YEAR(M466)+1,MONTH(M466),DAY(M466))</f>
        <v>44197</v>
      </c>
      <c r="AA466" s="25" t="n">
        <f aca="false">IF(N466&lt;=Z466, VLOOKUP(DATEDIF(M466,N466,"m"),Parameters!$L$2:$M$6,2,1), 0)</f>
        <v>1</v>
      </c>
      <c r="AB466" s="0" t="n">
        <f aca="false">IF(D466="Trong nước", DATEDIF(DATE(YEAR(K466),MONTH(K466),1),DATE(YEAR(L466),MONTH(L466),1),"m"), DATEDIF(DATE(J466,1,1),DATE(YEAR(L466),MONTH(L466),1),"m"))</f>
        <v>0</v>
      </c>
      <c r="AC466" s="0" t="str">
        <f aca="false">VLOOKUP(AB466,Parameters!$A$2:$B$6,2,1)</f>
        <v>&lt;6</v>
      </c>
      <c r="AD466" s="26" t="n">
        <v>1</v>
      </c>
      <c r="AE466" s="27" t="n">
        <f aca="false">IF(G466&lt;=$AE$2,INDEX('Bieu phi VCX'!$D$8:$H$33,MATCH(C466,'Bieu phi VCX'!$A$8:$A$33,0),MATCH(AC466,'Bieu phi VCX'!$D$7:$H$7,)),INDEX('Bieu phi VCX'!$I$8:$M$33,MATCH(C466,'Bieu phi VCX'!$A$8:$A$33,0),MATCH(AC466,'Bieu phi VCX'!$I$7:$M$7,)))</f>
        <v>0.036</v>
      </c>
      <c r="AF466" s="27" t="n">
        <f aca="false">IF(O466="Y",$AF$2,0)</f>
        <v>0</v>
      </c>
      <c r="AG466" s="27" t="n">
        <f aca="false">IF(P466="Y", INDEX('Bieu phi VCX'!$P$8:$T$31,MATCH(C466,'Bieu phi VCX'!$A$8:$A$33,0),MATCH(AC466,'Bieu phi VCX'!$P$7:$T$7,0)), 0)</f>
        <v>0</v>
      </c>
      <c r="AH466" s="22" t="n">
        <f aca="false">VLOOKUP(Q466,Parameters!$F$2:$G$5,2,0)</f>
        <v>0</v>
      </c>
      <c r="AI466" s="27" t="n">
        <f aca="false">IF(R466="Y", INDEX('Bieu phi VCX'!$V$8:$Z$31,MATCH(C466,'Bieu phi VCX'!$A$8:$A$33,0),MATCH(AC466,'Bieu phi VCX'!$V$7:$Z$7,0)),0)</f>
        <v>0.0025</v>
      </c>
      <c r="AJ466" s="27" t="n">
        <f aca="false">IF(S466="Y",INDEX('Bieu phi VCX'!$AG$8:$AI$31,MATCH(C466,'Bieu phi VCX'!$A$8:$A$33,0),MATCH(VLOOKUP(I466,Parameters!$I$2:$J$4,2),'Bieu phi VCX'!$AG$7:$AI$7,0))-AE466, 0)</f>
        <v>0</v>
      </c>
      <c r="AK466" s="0" t="n">
        <f aca="false">IF(T466="Y",$AK$2,1)</f>
        <v>1</v>
      </c>
      <c r="AL466" s="27" t="n">
        <f aca="false">IF(U466="Y", INDEX('Bieu phi VCX'!$AB$8:$AB$33,MATCH(C466,'Bieu phi VCX'!$A$8:$A$33,0),0),0)</f>
        <v>0</v>
      </c>
      <c r="AM466" s="27" t="n">
        <f aca="false">IF(V466="Y",IF(AB466&lt;120,IF(OR(C466='Bieu phi VCX'!$A$24,C466='Bieu phi VCX'!$A$25,C466='Bieu phi VCX'!$A$27),0.2%,IF(OR(AND(OR(E466="SEDAN",E466="HATCHBACK"),G466&gt;$AM$2),AND(OR(E466="SEDAN",E466="HATCHBACK"),F466="GERMANY")),INDEX('Bieu phi VCX'!$AC$8:$AC$33,MATCH(C466,'Bieu phi VCX'!$A$8:$A$33,0),0),INDEX('Bieu phi VCX'!$AD$8:$AD$33,MATCH(C466,'Bieu phi VCX'!$A$8:$A$33,0),0))),"NA"),0)</f>
        <v>0</v>
      </c>
      <c r="AN466" s="28" t="n">
        <f aca="false">IF(X466="Y",$AN$2,0)</f>
        <v>0</v>
      </c>
      <c r="AO466" s="29" t="n">
        <f aca="false">IF(W466="Y",IF(N466-M466&gt;$AO$2,1.5%*15/365,1.5%*(N466-M466)/365),0)</f>
        <v>0</v>
      </c>
      <c r="AP466" s="30" t="n">
        <f aca="false">IF(N466&lt;=Z466,VLOOKUP(DATEDIF(M466,N466,"m"),Parameters!$L$2:$M$6,2,1),(DATEDIF(M466,N466,"m")+1)/12)</f>
        <v>1</v>
      </c>
      <c r="AQ466" s="31" t="n">
        <f aca="false">(AK466*(SUM(AE466,AF466,AG466,AI466,AJ466,AL466,AM466,AN466)*H466+AH466)+AO466*H466)*AP466</f>
        <v>3850000</v>
      </c>
    </row>
    <row r="467" customFormat="false" ht="15" hidden="false" customHeight="false" outlineLevel="0" collapsed="false">
      <c r="A467" s="20"/>
      <c r="B467" s="20" t="s">
        <v>111</v>
      </c>
      <c r="C467" s="21" t="s">
        <v>138</v>
      </c>
      <c r="D467" s="21" t="s">
        <v>95</v>
      </c>
      <c r="E467" s="21" t="s">
        <v>131</v>
      </c>
      <c r="F467" s="21" t="s">
        <v>97</v>
      </c>
      <c r="G467" s="22" t="n">
        <v>390000000</v>
      </c>
      <c r="H467" s="22" t="n">
        <v>100000000</v>
      </c>
      <c r="I467" s="22" t="n">
        <v>0</v>
      </c>
      <c r="J467" s="0" t="n">
        <v>2020</v>
      </c>
      <c r="K467" s="23" t="n">
        <v>43831</v>
      </c>
      <c r="L467" s="23" t="n">
        <v>43831</v>
      </c>
      <c r="M467" s="23" t="n">
        <v>43831</v>
      </c>
      <c r="N467" s="23" t="n">
        <v>44196</v>
      </c>
      <c r="O467" s="24" t="s">
        <v>98</v>
      </c>
      <c r="P467" s="24" t="s">
        <v>98</v>
      </c>
      <c r="Q467" s="22" t="s">
        <v>99</v>
      </c>
      <c r="R467" s="24" t="s">
        <v>98</v>
      </c>
      <c r="S467" s="24" t="s">
        <v>106</v>
      </c>
      <c r="T467" s="24" t="s">
        <v>98</v>
      </c>
      <c r="U467" s="24" t="s">
        <v>98</v>
      </c>
      <c r="V467" s="24" t="s">
        <v>98</v>
      </c>
      <c r="W467" s="24" t="s">
        <v>98</v>
      </c>
      <c r="X467" s="24" t="s">
        <v>98</v>
      </c>
      <c r="Y467" s="22" t="n">
        <v>500000</v>
      </c>
      <c r="Z467" s="23" t="n">
        <f aca="false">DATE(YEAR(M467)+1,MONTH(M467),DAY(M467))</f>
        <v>44197</v>
      </c>
      <c r="AA467" s="25" t="n">
        <f aca="false">IF(N467&lt;=Z467, VLOOKUP(DATEDIF(M467,N467,"m"),Parameters!$L$2:$M$6,2,1), 0)</f>
        <v>1</v>
      </c>
      <c r="AB467" s="0" t="n">
        <f aca="false">IF(D467="Trong nước", DATEDIF(DATE(YEAR(K467),MONTH(K467),1),DATE(YEAR(L467),MONTH(L467),1),"m"), DATEDIF(DATE(J467,1,1),DATE(YEAR(L467),MONTH(L467),1),"m"))</f>
        <v>0</v>
      </c>
      <c r="AC467" s="0" t="str">
        <f aca="false">VLOOKUP(AB467,Parameters!$A$2:$B$6,2,1)</f>
        <v>&lt;6</v>
      </c>
      <c r="AD467" s="26" t="n">
        <v>1</v>
      </c>
      <c r="AE467" s="27" t="n">
        <f aca="false">IF(G467&lt;=$AE$2,INDEX('Bieu phi VCX'!$D$8:$H$33,MATCH(C467,'Bieu phi VCX'!$A$8:$A$33,0),MATCH(AC467,'Bieu phi VCX'!$D$7:$H$7,)),INDEX('Bieu phi VCX'!$I$8:$M$33,MATCH(C467,'Bieu phi VCX'!$A$8:$A$33,0),MATCH(AC467,'Bieu phi VCX'!$I$7:$M$7,)))</f>
        <v>0.036</v>
      </c>
      <c r="AF467" s="27" t="n">
        <f aca="false">IF(O467="Y",$AF$2,0)</f>
        <v>0</v>
      </c>
      <c r="AG467" s="27" t="n">
        <f aca="false">IF(P467="Y", INDEX('Bieu phi VCX'!$P$8:$T$31,MATCH(C467,'Bieu phi VCX'!$A$8:$A$33,0),MATCH(AC467,'Bieu phi VCX'!$P$7:$T$7,0)), 0)</f>
        <v>0</v>
      </c>
      <c r="AH467" s="22" t="n">
        <f aca="false">VLOOKUP(Q467,Parameters!$F$2:$G$5,2,0)</f>
        <v>0</v>
      </c>
      <c r="AI467" s="27" t="n">
        <f aca="false">IF(R467="Y", INDEX('Bieu phi VCX'!$V$8:$Z$31,MATCH(C467,'Bieu phi VCX'!$A$8:$A$33,0),MATCH(AC467,'Bieu phi VCX'!$V$7:$Z$7,0)),0)</f>
        <v>0</v>
      </c>
      <c r="AJ467" s="27" t="n">
        <f aca="false">IF(S467="Y",INDEX('Bieu phi VCX'!$AG$8:$AI$31,MATCH(C467,'Bieu phi VCX'!$A$8:$A$33,0),MATCH(VLOOKUP(I467,Parameters!$I$2:$J$4,2),'Bieu phi VCX'!$AG$7:$AI$7,0))-AE467, 0)</f>
        <v>0.014</v>
      </c>
      <c r="AK467" s="0" t="n">
        <f aca="false">IF(T467="Y",$AK$2,1)</f>
        <v>1</v>
      </c>
      <c r="AL467" s="27" t="n">
        <f aca="false">IF(U467="Y", INDEX('Bieu phi VCX'!$AB$8:$AB$33,MATCH(C467,'Bieu phi VCX'!$A$8:$A$33,0),0),0)</f>
        <v>0</v>
      </c>
      <c r="AM467" s="27" t="n">
        <f aca="false">IF(V467="Y",IF(AB467&lt;120,IF(OR(C467='Bieu phi VCX'!$A$24,C467='Bieu phi VCX'!$A$25,C467='Bieu phi VCX'!$A$27),0.2%,IF(OR(AND(OR(E467="SEDAN",E467="HATCHBACK"),G467&gt;$AM$2),AND(OR(E467="SEDAN",E467="HATCHBACK"),F467="GERMANY")),INDEX('Bieu phi VCX'!$AC$8:$AC$33,MATCH(C467,'Bieu phi VCX'!$A$8:$A$33,0),0),INDEX('Bieu phi VCX'!$AD$8:$AD$33,MATCH(C467,'Bieu phi VCX'!$A$8:$A$33,0),0))),"NA"),0)</f>
        <v>0</v>
      </c>
      <c r="AN467" s="28" t="n">
        <f aca="false">IF(X467="Y",$AN$2,0)</f>
        <v>0</v>
      </c>
      <c r="AO467" s="29" t="n">
        <f aca="false">IF(W467="Y",IF(N467-M467&gt;$AO$2,1.5%*15/365,1.5%*(N467-M467)/365),0)</f>
        <v>0</v>
      </c>
      <c r="AP467" s="30" t="n">
        <f aca="false">IF(N467&lt;=Z467,VLOOKUP(DATEDIF(M467,N467,"m"),Parameters!$L$2:$M$6,2,1),(DATEDIF(M467,N467,"m")+1)/12)</f>
        <v>1</v>
      </c>
      <c r="AQ467" s="31" t="n">
        <f aca="false">(AK467*(SUM(AE467,AF467,AG467,AI467,AJ467,AL467,AM467,AN467)*H467+AH467)+AO467*H467)*AP467</f>
        <v>5000000</v>
      </c>
    </row>
    <row r="468" customFormat="false" ht="15" hidden="false" customHeight="false" outlineLevel="0" collapsed="false">
      <c r="A468" s="20"/>
      <c r="B468" s="20" t="s">
        <v>112</v>
      </c>
      <c r="C468" s="21" t="s">
        <v>138</v>
      </c>
      <c r="D468" s="21" t="s">
        <v>95</v>
      </c>
      <c r="E468" s="21" t="s">
        <v>131</v>
      </c>
      <c r="F468" s="21" t="s">
        <v>97</v>
      </c>
      <c r="G468" s="22" t="n">
        <v>390000000</v>
      </c>
      <c r="H468" s="22" t="n">
        <v>100000000</v>
      </c>
      <c r="I468" s="22" t="n">
        <v>0</v>
      </c>
      <c r="J468" s="0" t="n">
        <v>2020</v>
      </c>
      <c r="K468" s="23" t="n">
        <v>43831</v>
      </c>
      <c r="L468" s="23" t="n">
        <v>43831</v>
      </c>
      <c r="M468" s="23" t="n">
        <v>43831</v>
      </c>
      <c r="N468" s="23" t="n">
        <v>44196</v>
      </c>
      <c r="O468" s="24" t="s">
        <v>98</v>
      </c>
      <c r="P468" s="24" t="s">
        <v>98</v>
      </c>
      <c r="Q468" s="22" t="s">
        <v>99</v>
      </c>
      <c r="R468" s="24" t="s">
        <v>98</v>
      </c>
      <c r="S468" s="24" t="s">
        <v>98</v>
      </c>
      <c r="T468" s="24" t="s">
        <v>106</v>
      </c>
      <c r="U468" s="24" t="s">
        <v>98</v>
      </c>
      <c r="V468" s="24" t="s">
        <v>98</v>
      </c>
      <c r="W468" s="24" t="s">
        <v>98</v>
      </c>
      <c r="X468" s="24" t="s">
        <v>98</v>
      </c>
      <c r="Y468" s="22" t="n">
        <v>500000</v>
      </c>
      <c r="Z468" s="23" t="n">
        <f aca="false">DATE(YEAR(M468)+1,MONTH(M468),DAY(M468))</f>
        <v>44197</v>
      </c>
      <c r="AA468" s="25" t="n">
        <f aca="false">IF(N468&lt;=Z468, VLOOKUP(DATEDIF(M468,N468,"m"),Parameters!$L$2:$M$6,2,1), 0)</f>
        <v>1</v>
      </c>
      <c r="AB468" s="0" t="n">
        <f aca="false">IF(D468="Trong nước", DATEDIF(DATE(YEAR(K468),MONTH(K468),1),DATE(YEAR(L468),MONTH(L468),1),"m"), DATEDIF(DATE(J468,1,1),DATE(YEAR(L468),MONTH(L468),1),"m"))</f>
        <v>0</v>
      </c>
      <c r="AC468" s="0" t="str">
        <f aca="false">VLOOKUP(AB468,Parameters!$A$2:$B$6,2,1)</f>
        <v>&lt;6</v>
      </c>
      <c r="AD468" s="26" t="n">
        <v>1</v>
      </c>
      <c r="AE468" s="27" t="n">
        <f aca="false">IF(G468&lt;=$AE$2,INDEX('Bieu phi VCX'!$D$8:$H$33,MATCH(C468,'Bieu phi VCX'!$A$8:$A$33,0),MATCH(AC468,'Bieu phi VCX'!$D$7:$H$7,)),INDEX('Bieu phi VCX'!$I$8:$M$33,MATCH(C468,'Bieu phi VCX'!$A$8:$A$33,0),MATCH(AC468,'Bieu phi VCX'!$I$7:$M$7,)))</f>
        <v>0.036</v>
      </c>
      <c r="AF468" s="27" t="n">
        <f aca="false">IF(O468="Y",$AF$2,0)</f>
        <v>0</v>
      </c>
      <c r="AG468" s="27" t="n">
        <f aca="false">IF(P468="Y", INDEX('Bieu phi VCX'!$P$8:$T$31,MATCH(C468,'Bieu phi VCX'!$A$8:$A$33,0),MATCH(AC468,'Bieu phi VCX'!$P$7:$T$7,0)), 0)</f>
        <v>0</v>
      </c>
      <c r="AH468" s="22" t="n">
        <f aca="false">VLOOKUP(Q468,Parameters!$F$2:$G$5,2,0)</f>
        <v>0</v>
      </c>
      <c r="AI468" s="27" t="n">
        <f aca="false">IF(R468="Y", INDEX('Bieu phi VCX'!$V$8:$Z$31,MATCH(C468,'Bieu phi VCX'!$A$8:$A$33,0),MATCH(AC468,'Bieu phi VCX'!$V$7:$Z$7,0)),0)</f>
        <v>0</v>
      </c>
      <c r="AJ468" s="27" t="n">
        <f aca="false">IF(S468="Y",INDEX('Bieu phi VCX'!$AG$8:$AI$31,MATCH(C468,'Bieu phi VCX'!$A$8:$A$33,0),MATCH(VLOOKUP(I468,Parameters!$I$2:$J$4,2),'Bieu phi VCX'!$AG$7:$AI$7,0))-AE468, 0)</f>
        <v>0</v>
      </c>
      <c r="AK468" s="0" t="n">
        <f aca="false">IF(T468="Y",$AK$2,1)</f>
        <v>1.5</v>
      </c>
      <c r="AL468" s="27" t="n">
        <f aca="false">IF(U468="Y", INDEX('Bieu phi VCX'!$AB$8:$AB$33,MATCH(C468,'Bieu phi VCX'!$A$8:$A$33,0),0),0)</f>
        <v>0</v>
      </c>
      <c r="AM468" s="27" t="n">
        <f aca="false">IF(V468="Y",IF(AB468&lt;120,IF(OR(C468='Bieu phi VCX'!$A$24,C468='Bieu phi VCX'!$A$25,C468='Bieu phi VCX'!$A$27),0.2%,IF(OR(AND(OR(E468="SEDAN",E468="HATCHBACK"),G468&gt;$AM$2),AND(OR(E468="SEDAN",E468="HATCHBACK"),F468="GERMANY")),INDEX('Bieu phi VCX'!$AC$8:$AC$33,MATCH(C468,'Bieu phi VCX'!$A$8:$A$33,0),0),INDEX('Bieu phi VCX'!$AD$8:$AD$33,MATCH(C468,'Bieu phi VCX'!$A$8:$A$33,0),0))),"NA"),0)</f>
        <v>0</v>
      </c>
      <c r="AN468" s="28" t="n">
        <f aca="false">IF(X468="Y",$AN$2,0)</f>
        <v>0</v>
      </c>
      <c r="AO468" s="29" t="n">
        <f aca="false">IF(W468="Y",IF(N468-M468&gt;$AO$2,1.5%*15/365,1.5%*(N468-M468)/365),0)</f>
        <v>0</v>
      </c>
      <c r="AP468" s="30" t="n">
        <f aca="false">IF(N468&lt;=Z468,VLOOKUP(DATEDIF(M468,N468,"m"),Parameters!$L$2:$M$6,2,1),(DATEDIF(M468,N468,"m")+1)/12)</f>
        <v>1</v>
      </c>
      <c r="AQ468" s="31" t="n">
        <f aca="false">(AK468*(SUM(AE468,AF468,AG468,AI468,AJ468,AL468,AM468,AN468)*H468+AH468)+AO468*H468)*AP468</f>
        <v>5400000</v>
      </c>
    </row>
    <row r="469" customFormat="false" ht="15" hidden="false" customHeight="false" outlineLevel="0" collapsed="false">
      <c r="A469" s="20"/>
      <c r="B469" s="20" t="s">
        <v>113</v>
      </c>
      <c r="C469" s="21" t="s">
        <v>138</v>
      </c>
      <c r="D469" s="21" t="s">
        <v>95</v>
      </c>
      <c r="E469" s="21" t="s">
        <v>131</v>
      </c>
      <c r="F469" s="21" t="s">
        <v>97</v>
      </c>
      <c r="G469" s="22" t="n">
        <v>390000000</v>
      </c>
      <c r="H469" s="22" t="n">
        <v>100000000</v>
      </c>
      <c r="I469" s="22" t="n">
        <v>0</v>
      </c>
      <c r="J469" s="0" t="n">
        <v>2020</v>
      </c>
      <c r="K469" s="23" t="n">
        <v>43831</v>
      </c>
      <c r="L469" s="23" t="n">
        <v>43831</v>
      </c>
      <c r="M469" s="23" t="n">
        <v>43831</v>
      </c>
      <c r="N469" s="23" t="n">
        <v>44196</v>
      </c>
      <c r="O469" s="24" t="s">
        <v>98</v>
      </c>
      <c r="P469" s="24" t="s">
        <v>98</v>
      </c>
      <c r="Q469" s="22" t="s">
        <v>99</v>
      </c>
      <c r="R469" s="24" t="s">
        <v>98</v>
      </c>
      <c r="S469" s="24" t="s">
        <v>98</v>
      </c>
      <c r="T469" s="24" t="s">
        <v>98</v>
      </c>
      <c r="U469" s="24" t="s">
        <v>106</v>
      </c>
      <c r="V469" s="24" t="s">
        <v>98</v>
      </c>
      <c r="W469" s="24" t="s">
        <v>98</v>
      </c>
      <c r="X469" s="24" t="s">
        <v>98</v>
      </c>
      <c r="Y469" s="22" t="n">
        <v>500000</v>
      </c>
      <c r="Z469" s="23" t="n">
        <f aca="false">DATE(YEAR(M469)+1,MONTH(M469),DAY(M469))</f>
        <v>44197</v>
      </c>
      <c r="AA469" s="25" t="n">
        <f aca="false">IF(N469&lt;=Z469, VLOOKUP(DATEDIF(M469,N469,"m"),Parameters!$L$2:$M$6,2,1), 0)</f>
        <v>1</v>
      </c>
      <c r="AB469" s="0" t="n">
        <f aca="false">IF(D469="Trong nước", DATEDIF(DATE(YEAR(K469),MONTH(K469),1),DATE(YEAR(L469),MONTH(L469),1),"m"), DATEDIF(DATE(J469,1,1),DATE(YEAR(L469),MONTH(L469),1),"m"))</f>
        <v>0</v>
      </c>
      <c r="AC469" s="0" t="str">
        <f aca="false">VLOOKUP(AB469,Parameters!$A$2:$B$6,2,1)</f>
        <v>&lt;6</v>
      </c>
      <c r="AD469" s="26" t="n">
        <v>1</v>
      </c>
      <c r="AE469" s="27" t="n">
        <f aca="false">IF(G469&lt;=$AE$2,INDEX('Bieu phi VCX'!$D$8:$H$33,MATCH(C469,'Bieu phi VCX'!$A$8:$A$33,0),MATCH(AC469,'Bieu phi VCX'!$D$7:$H$7,)),INDEX('Bieu phi VCX'!$I$8:$M$33,MATCH(C469,'Bieu phi VCX'!$A$8:$A$33,0),MATCH(AC469,'Bieu phi VCX'!$I$7:$M$7,)))</f>
        <v>0.036</v>
      </c>
      <c r="AF469" s="27" t="n">
        <f aca="false">IF(O469="Y",$AF$2,0)</f>
        <v>0</v>
      </c>
      <c r="AG469" s="27" t="n">
        <f aca="false">IF(P469="Y", INDEX('Bieu phi VCX'!$P$8:$T$31,MATCH(C469,'Bieu phi VCX'!$A$8:$A$33,0),MATCH(AC469,'Bieu phi VCX'!$P$7:$T$7,0)), 0)</f>
        <v>0</v>
      </c>
      <c r="AH469" s="22" t="n">
        <f aca="false">VLOOKUP(Q469,Parameters!$F$2:$G$5,2,0)</f>
        <v>0</v>
      </c>
      <c r="AI469" s="27" t="n">
        <f aca="false">IF(R469="Y", INDEX('Bieu phi VCX'!$V$8:$Z$31,MATCH(C469,'Bieu phi VCX'!$A$8:$A$33,0),MATCH(AC469,'Bieu phi VCX'!$V$7:$Z$7,0)),0)</f>
        <v>0</v>
      </c>
      <c r="AJ469" s="27" t="n">
        <f aca="false">IF(S469="Y",INDEX('Bieu phi VCX'!$AG$8:$AI$31,MATCH(C469,'Bieu phi VCX'!$A$8:$A$33,0),MATCH(VLOOKUP(I469,Parameters!$I$2:$J$4,2),'Bieu phi VCX'!$AG$7:$AI$7,0))-AE469, 0)</f>
        <v>0</v>
      </c>
      <c r="AK469" s="0" t="n">
        <f aca="false">IF(T469="Y",$AK$2,1)</f>
        <v>1</v>
      </c>
      <c r="AL469" s="27" t="n">
        <f aca="false">IF(U469="Y", INDEX('Bieu phi VCX'!$AB$8:$AB$33,MATCH(C469,'Bieu phi VCX'!$A$8:$A$33,0),0),0)</f>
        <v>0.0025</v>
      </c>
      <c r="AM469" s="27" t="n">
        <f aca="false">IF(V469="Y",IF(AB469&lt;120,IF(OR(C469='Bieu phi VCX'!$A$24,C469='Bieu phi VCX'!$A$25,C469='Bieu phi VCX'!$A$27),0.2%,IF(OR(AND(OR(E469="SEDAN",E469="HATCHBACK"),G469&gt;$AM$2),AND(OR(E469="SEDAN",E469="HATCHBACK"),F469="GERMANY")),INDEX('Bieu phi VCX'!$AC$8:$AC$33,MATCH(C469,'Bieu phi VCX'!$A$8:$A$33,0),0),INDEX('Bieu phi VCX'!$AD$8:$AD$33,MATCH(C469,'Bieu phi VCX'!$A$8:$A$33,0),0))),"NA"),0)</f>
        <v>0</v>
      </c>
      <c r="AN469" s="28" t="n">
        <f aca="false">IF(X469="Y",$AN$2,0)</f>
        <v>0</v>
      </c>
      <c r="AO469" s="29" t="n">
        <f aca="false">IF(W469="Y",IF(N469-M469&gt;$AO$2,1.5%*15/365,1.5%*(N469-M469)/365),0)</f>
        <v>0</v>
      </c>
      <c r="AP469" s="30" t="n">
        <f aca="false">IF(N469&lt;=Z469,VLOOKUP(DATEDIF(M469,N469,"m"),Parameters!$L$2:$M$6,2,1),(DATEDIF(M469,N469,"m")+1)/12)</f>
        <v>1</v>
      </c>
      <c r="AQ469" s="31" t="n">
        <f aca="false">(AK469*(SUM(AE469,AF469,AG469,AI469,AJ469,AL469,AM469,AN469)*H469+AH469)+AO469*H469)*AP469</f>
        <v>3850000</v>
      </c>
    </row>
    <row r="470" customFormat="false" ht="15" hidden="false" customHeight="false" outlineLevel="0" collapsed="false">
      <c r="A470" s="20"/>
      <c r="B470" s="20" t="s">
        <v>114</v>
      </c>
      <c r="C470" s="21" t="s">
        <v>138</v>
      </c>
      <c r="D470" s="21" t="s">
        <v>95</v>
      </c>
      <c r="E470" s="21" t="s">
        <v>131</v>
      </c>
      <c r="F470" s="21" t="s">
        <v>97</v>
      </c>
      <c r="G470" s="22" t="n">
        <v>390000000</v>
      </c>
      <c r="H470" s="22" t="n">
        <v>100000000</v>
      </c>
      <c r="I470" s="22" t="n">
        <v>0</v>
      </c>
      <c r="J470" s="0" t="n">
        <v>2020</v>
      </c>
      <c r="K470" s="23" t="n">
        <v>43831</v>
      </c>
      <c r="L470" s="23" t="n">
        <v>43831</v>
      </c>
      <c r="M470" s="23" t="n">
        <v>43831</v>
      </c>
      <c r="N470" s="23" t="n">
        <v>44196</v>
      </c>
      <c r="O470" s="24" t="s">
        <v>98</v>
      </c>
      <c r="P470" s="24" t="s">
        <v>98</v>
      </c>
      <c r="Q470" s="22" t="s">
        <v>99</v>
      </c>
      <c r="R470" s="24" t="s">
        <v>98</v>
      </c>
      <c r="S470" s="24" t="s">
        <v>98</v>
      </c>
      <c r="T470" s="24" t="s">
        <v>98</v>
      </c>
      <c r="U470" s="24" t="s">
        <v>98</v>
      </c>
      <c r="V470" s="24" t="s">
        <v>106</v>
      </c>
      <c r="W470" s="24" t="s">
        <v>98</v>
      </c>
      <c r="X470" s="24" t="s">
        <v>98</v>
      </c>
      <c r="Y470" s="22" t="n">
        <v>500000</v>
      </c>
      <c r="Z470" s="23" t="n">
        <f aca="false">DATE(YEAR(M470)+1,MONTH(M470),DAY(M470))</f>
        <v>44197</v>
      </c>
      <c r="AA470" s="25" t="n">
        <f aca="false">IF(N470&lt;=Z470, VLOOKUP(DATEDIF(M470,N470,"m"),Parameters!$L$2:$M$6,2,1), 0)</f>
        <v>1</v>
      </c>
      <c r="AB470" s="0" t="n">
        <f aca="false">IF(D470="Trong nước", DATEDIF(DATE(YEAR(K470),MONTH(K470),1),DATE(YEAR(L470),MONTH(L470),1),"m"), DATEDIF(DATE(J470,1,1),DATE(YEAR(L470),MONTH(L470),1),"m"))</f>
        <v>0</v>
      </c>
      <c r="AC470" s="0" t="str">
        <f aca="false">VLOOKUP(AB470,Parameters!$A$2:$B$6,2,1)</f>
        <v>&lt;6</v>
      </c>
      <c r="AD470" s="26" t="n">
        <v>1</v>
      </c>
      <c r="AE470" s="27" t="n">
        <f aca="false">IF(G470&lt;=$AE$2,INDEX('Bieu phi VCX'!$D$8:$H$33,MATCH(C470,'Bieu phi VCX'!$A$8:$A$33,0),MATCH(AC470,'Bieu phi VCX'!$D$7:$H$7,)),INDEX('Bieu phi VCX'!$I$8:$M$33,MATCH(C470,'Bieu phi VCX'!$A$8:$A$33,0),MATCH(AC470,'Bieu phi VCX'!$I$7:$M$7,)))</f>
        <v>0.036</v>
      </c>
      <c r="AF470" s="27" t="n">
        <f aca="false">IF(O470="Y",$AF$2,0)</f>
        <v>0</v>
      </c>
      <c r="AG470" s="27" t="n">
        <f aca="false">IF(P470="Y", INDEX('Bieu phi VCX'!$P$8:$T$31,MATCH(C470,'Bieu phi VCX'!$A$8:$A$33,0),MATCH(AC470,'Bieu phi VCX'!$P$7:$T$7,0)), 0)</f>
        <v>0</v>
      </c>
      <c r="AH470" s="22" t="n">
        <f aca="false">VLOOKUP(Q470,Parameters!$F$2:$G$5,2,0)</f>
        <v>0</v>
      </c>
      <c r="AI470" s="27" t="n">
        <f aca="false">IF(R470="Y", INDEX('Bieu phi VCX'!$V$8:$Z$31,MATCH(C470,'Bieu phi VCX'!$A$8:$A$33,0),MATCH(AC470,'Bieu phi VCX'!$V$7:$Z$7,0)),0)</f>
        <v>0</v>
      </c>
      <c r="AJ470" s="27" t="n">
        <f aca="false">IF(S470="Y",INDEX('Bieu phi VCX'!$AG$8:$AI$31,MATCH(C470,'Bieu phi VCX'!$A$8:$A$33,0),MATCH(VLOOKUP(I470,Parameters!$I$2:$J$4,2),'Bieu phi VCX'!$AG$7:$AI$7,0))-AE470, 0)</f>
        <v>0</v>
      </c>
      <c r="AK470" s="0" t="n">
        <f aca="false">IF(T470="Y",$AK$2,1)</f>
        <v>1</v>
      </c>
      <c r="AL470" s="27" t="n">
        <f aca="false">IF(U470="Y", INDEX('Bieu phi VCX'!$AB$8:$AB$33,MATCH(C470,'Bieu phi VCX'!$A$8:$A$33,0),0),0)</f>
        <v>0</v>
      </c>
      <c r="AM470" s="27" t="n">
        <f aca="false">IF(V470="Y",IF(AB470&lt;120,IF(OR(C470='Bieu phi VCX'!$A$24,C470='Bieu phi VCX'!$A$25,C470='Bieu phi VCX'!$A$27),0.2%,IF(OR(AND(OR(E470="SEDAN",E470="HATCHBACK"),G470&gt;$AM$2),AND(OR(E470="SEDAN",E470="HATCHBACK"),F470="GERMANY")),INDEX('Bieu phi VCX'!$AC$8:$AC$33,MATCH(C470,'Bieu phi VCX'!$A$8:$A$33,0),0),INDEX('Bieu phi VCX'!$AD$8:$AD$33,MATCH(C470,'Bieu phi VCX'!$A$8:$A$33,0),0))),"NA"),0)</f>
        <v>0.002</v>
      </c>
      <c r="AN470" s="28" t="n">
        <f aca="false">IF(X470="Y",$AN$2,0)</f>
        <v>0</v>
      </c>
      <c r="AO470" s="29" t="n">
        <f aca="false">IF(W470="Y",IF(N470-M470&gt;$AO$2,1.5%*15/365,1.5%*(N470-M470)/365),0)</f>
        <v>0</v>
      </c>
      <c r="AP470" s="30" t="n">
        <f aca="false">IF(N470&lt;=Z470,VLOOKUP(DATEDIF(M470,N470,"m"),Parameters!$L$2:$M$6,2,1),(DATEDIF(M470,N470,"m")+1)/12)</f>
        <v>1</v>
      </c>
      <c r="AQ470" s="31" t="n">
        <f aca="false">(AK470*(SUM(AE470,AF470,AG470,AI470,AJ470,AL470,AM470,AN470)*H470+AH470)+AO470*H470)*AP470</f>
        <v>3800000</v>
      </c>
    </row>
    <row r="471" customFormat="false" ht="15" hidden="false" customHeight="false" outlineLevel="0" collapsed="false">
      <c r="A471" s="20"/>
      <c r="B471" s="20" t="s">
        <v>115</v>
      </c>
      <c r="C471" s="21" t="s">
        <v>138</v>
      </c>
      <c r="D471" s="21" t="s">
        <v>95</v>
      </c>
      <c r="E471" s="21" t="s">
        <v>131</v>
      </c>
      <c r="F471" s="21" t="s">
        <v>97</v>
      </c>
      <c r="G471" s="22" t="n">
        <v>390000000</v>
      </c>
      <c r="H471" s="22" t="n">
        <v>100000000</v>
      </c>
      <c r="I471" s="22" t="n">
        <v>0</v>
      </c>
      <c r="J471" s="0" t="n">
        <v>2020</v>
      </c>
      <c r="K471" s="23" t="n">
        <v>43831</v>
      </c>
      <c r="L471" s="23" t="n">
        <v>43831</v>
      </c>
      <c r="M471" s="23" t="n">
        <v>43831</v>
      </c>
      <c r="N471" s="23" t="n">
        <v>44196</v>
      </c>
      <c r="O471" s="24" t="s">
        <v>98</v>
      </c>
      <c r="P471" s="24" t="s">
        <v>98</v>
      </c>
      <c r="Q471" s="22" t="s">
        <v>99</v>
      </c>
      <c r="R471" s="24" t="s">
        <v>98</v>
      </c>
      <c r="S471" s="24" t="s">
        <v>98</v>
      </c>
      <c r="T471" s="24" t="s">
        <v>98</v>
      </c>
      <c r="U471" s="24" t="s">
        <v>98</v>
      </c>
      <c r="V471" s="24" t="s">
        <v>98</v>
      </c>
      <c r="W471" s="24" t="s">
        <v>106</v>
      </c>
      <c r="X471" s="24" t="s">
        <v>98</v>
      </c>
      <c r="Y471" s="22" t="n">
        <v>500000</v>
      </c>
      <c r="Z471" s="23" t="n">
        <f aca="false">DATE(YEAR(M471)+1,MONTH(M471),DAY(M471))</f>
        <v>44197</v>
      </c>
      <c r="AA471" s="25" t="n">
        <f aca="false">IF(N471&lt;=Z471, VLOOKUP(DATEDIF(M471,N471,"m"),Parameters!$L$2:$M$6,2,1), 0)</f>
        <v>1</v>
      </c>
      <c r="AB471" s="0" t="n">
        <f aca="false">IF(D471="Trong nước", DATEDIF(DATE(YEAR(K471),MONTH(K471),1),DATE(YEAR(L471),MONTH(L471),1),"m"), DATEDIF(DATE(J471,1,1),DATE(YEAR(L471),MONTH(L471),1),"m"))</f>
        <v>0</v>
      </c>
      <c r="AC471" s="0" t="str">
        <f aca="false">VLOOKUP(AB471,Parameters!$A$2:$B$6,2,1)</f>
        <v>&lt;6</v>
      </c>
      <c r="AD471" s="26" t="n">
        <v>1</v>
      </c>
      <c r="AE471" s="27" t="n">
        <f aca="false">IF(G471&lt;=$AE$2,INDEX('Bieu phi VCX'!$D$8:$H$33,MATCH(C471,'Bieu phi VCX'!$A$8:$A$33,0),MATCH(AC471,'Bieu phi VCX'!$D$7:$H$7,)),INDEX('Bieu phi VCX'!$I$8:$M$33,MATCH(C471,'Bieu phi VCX'!$A$8:$A$33,0),MATCH(AC471,'Bieu phi VCX'!$I$7:$M$7,)))</f>
        <v>0.036</v>
      </c>
      <c r="AF471" s="27" t="n">
        <f aca="false">IF(O471="Y",$AF$2,0)</f>
        <v>0</v>
      </c>
      <c r="AG471" s="27" t="n">
        <f aca="false">IF(P471="Y", INDEX('Bieu phi VCX'!$P$8:$T$31,MATCH(C471,'Bieu phi VCX'!$A$8:$A$33,0),MATCH(AC471,'Bieu phi VCX'!$P$7:$T$7,0)), 0)</f>
        <v>0</v>
      </c>
      <c r="AH471" s="22" t="n">
        <f aca="false">VLOOKUP(Q471,Parameters!$F$2:$G$5,2,0)</f>
        <v>0</v>
      </c>
      <c r="AI471" s="27" t="n">
        <f aca="false">IF(R471="Y", INDEX('Bieu phi VCX'!$V$8:$Z$31,MATCH(C471,'Bieu phi VCX'!$A$8:$A$33,0),MATCH(AC471,'Bieu phi VCX'!$V$7:$Z$7,0)),0)</f>
        <v>0</v>
      </c>
      <c r="AJ471" s="27" t="n">
        <f aca="false">IF(S471="Y",INDEX('Bieu phi VCX'!$AG$8:$AI$31,MATCH(C471,'Bieu phi VCX'!$A$8:$A$33,0),MATCH(VLOOKUP(I471,Parameters!$I$2:$J$4,2),'Bieu phi VCX'!$AG$7:$AI$7,0))-AE471, 0)</f>
        <v>0</v>
      </c>
      <c r="AK471" s="0" t="n">
        <f aca="false">IF(T471="Y",$AK$2,1)</f>
        <v>1</v>
      </c>
      <c r="AL471" s="27" t="n">
        <f aca="false">IF(U471="Y", INDEX('Bieu phi VCX'!$AB$8:$AB$33,MATCH(C471,'Bieu phi VCX'!$A$8:$A$33,0),0),0)</f>
        <v>0</v>
      </c>
      <c r="AM471" s="27" t="n">
        <f aca="false">IF(V471="Y",IF(AB471&lt;120,IF(OR(C471='Bieu phi VCX'!$A$24,C471='Bieu phi VCX'!$A$25,C471='Bieu phi VCX'!$A$27),0.2%,IF(OR(AND(OR(E471="SEDAN",E471="HATCHBACK"),G471&gt;$AM$2),AND(OR(E471="SEDAN",E471="HATCHBACK"),F471="GERMANY")),INDEX('Bieu phi VCX'!$AC$8:$AC$33,MATCH(C471,'Bieu phi VCX'!$A$8:$A$33,0),0),INDEX('Bieu phi VCX'!$AD$8:$AD$33,MATCH(C471,'Bieu phi VCX'!$A$8:$A$33,0),0))),"NA"),0)</f>
        <v>0</v>
      </c>
      <c r="AN471" s="28" t="n">
        <f aca="false">IF(X471="Y",$AN$2,0)</f>
        <v>0</v>
      </c>
      <c r="AO471" s="29" t="n">
        <f aca="false">IF(W471="Y",IF(N471-M471&gt;$AO$2,1.5%*15/365,1.5%*(N471-M471)/365),0)</f>
        <v>0.000616438356164384</v>
      </c>
      <c r="AP471" s="30" t="n">
        <f aca="false">IF(N471&lt;=Z471,VLOOKUP(DATEDIF(M471,N471,"m"),Parameters!$L$2:$M$6,2,1),(DATEDIF(M471,N471,"m")+1)/12)</f>
        <v>1</v>
      </c>
      <c r="AQ471" s="31" t="n">
        <f aca="false">(AK471*(SUM(AE471,AF471,AG471,AI471,AJ471,AL471,AM471,AN471)*H471+AH471)+AO471*H471)*AP471</f>
        <v>3661643.83561644</v>
      </c>
    </row>
    <row r="472" customFormat="false" ht="15" hidden="false" customHeight="false" outlineLevel="0" collapsed="false">
      <c r="A472" s="20"/>
      <c r="B472" s="20" t="s">
        <v>116</v>
      </c>
      <c r="C472" s="21" t="s">
        <v>138</v>
      </c>
      <c r="D472" s="21" t="s">
        <v>95</v>
      </c>
      <c r="E472" s="21" t="s">
        <v>131</v>
      </c>
      <c r="F472" s="21" t="s">
        <v>97</v>
      </c>
      <c r="G472" s="22" t="n">
        <v>390000000</v>
      </c>
      <c r="H472" s="22" t="n">
        <v>100000000</v>
      </c>
      <c r="I472" s="22" t="n">
        <v>0</v>
      </c>
      <c r="J472" s="0" t="n">
        <v>2020</v>
      </c>
      <c r="K472" s="23" t="n">
        <v>43831</v>
      </c>
      <c r="L472" s="23" t="n">
        <v>43831</v>
      </c>
      <c r="M472" s="23" t="n">
        <v>43831</v>
      </c>
      <c r="N472" s="23" t="n">
        <v>44196</v>
      </c>
      <c r="O472" s="24" t="s">
        <v>98</v>
      </c>
      <c r="P472" s="24" t="s">
        <v>98</v>
      </c>
      <c r="Q472" s="22" t="s">
        <v>99</v>
      </c>
      <c r="R472" s="24" t="s">
        <v>98</v>
      </c>
      <c r="S472" s="24" t="s">
        <v>98</v>
      </c>
      <c r="T472" s="24" t="s">
        <v>98</v>
      </c>
      <c r="U472" s="24" t="s">
        <v>98</v>
      </c>
      <c r="V472" s="24" t="s">
        <v>98</v>
      </c>
      <c r="W472" s="24" t="s">
        <v>98</v>
      </c>
      <c r="X472" s="24" t="s">
        <v>106</v>
      </c>
      <c r="Y472" s="22" t="n">
        <v>500000</v>
      </c>
      <c r="Z472" s="23" t="n">
        <f aca="false">DATE(YEAR(M472)+1,MONTH(M472),DAY(M472))</f>
        <v>44197</v>
      </c>
      <c r="AA472" s="25" t="n">
        <f aca="false">IF(N472&lt;=Z472, VLOOKUP(DATEDIF(M472,N472,"m"),Parameters!$L$2:$M$6,2,1), 0)</f>
        <v>1</v>
      </c>
      <c r="AB472" s="0" t="n">
        <f aca="false">IF(D472="Trong nước", DATEDIF(DATE(YEAR(K472),MONTH(K472),1),DATE(YEAR(L472),MONTH(L472),1),"m"), DATEDIF(DATE(J472,1,1),DATE(YEAR(L472),MONTH(L472),1),"m"))</f>
        <v>0</v>
      </c>
      <c r="AC472" s="0" t="str">
        <f aca="false">VLOOKUP(AB472,Parameters!$A$2:$B$6,2,1)</f>
        <v>&lt;6</v>
      </c>
      <c r="AD472" s="26" t="n">
        <v>1</v>
      </c>
      <c r="AE472" s="27" t="n">
        <f aca="false">IF(G472&lt;=$AE$2,INDEX('Bieu phi VCX'!$D$8:$H$33,MATCH(C472,'Bieu phi VCX'!$A$8:$A$33,0),MATCH(AC472,'Bieu phi VCX'!$D$7:$H$7,)),INDEX('Bieu phi VCX'!$I$8:$M$33,MATCH(C472,'Bieu phi VCX'!$A$8:$A$33,0),MATCH(AC472,'Bieu phi VCX'!$I$7:$M$7,)))</f>
        <v>0.036</v>
      </c>
      <c r="AF472" s="27" t="n">
        <f aca="false">IF(O472="Y",$AF$2,0)</f>
        <v>0</v>
      </c>
      <c r="AG472" s="27" t="n">
        <f aca="false">IF(P472="Y", INDEX('Bieu phi VCX'!$P$8:$T$31,MATCH(C472,'Bieu phi VCX'!$A$8:$A$33,0),MATCH(AC472,'Bieu phi VCX'!$P$7:$T$7,0)), 0)</f>
        <v>0</v>
      </c>
      <c r="AH472" s="22" t="n">
        <f aca="false">VLOOKUP(Q472,Parameters!$F$2:$G$5,2,0)</f>
        <v>0</v>
      </c>
      <c r="AI472" s="27" t="n">
        <f aca="false">IF(R472="Y", INDEX('Bieu phi VCX'!$V$8:$Z$31,MATCH(C472,'Bieu phi VCX'!$A$8:$A$33,0),MATCH(AC472,'Bieu phi VCX'!$V$7:$Z$7,0)),0)</f>
        <v>0</v>
      </c>
      <c r="AJ472" s="27" t="n">
        <f aca="false">IF(S472="Y",INDEX('Bieu phi VCX'!$AG$8:$AI$31,MATCH(C472,'Bieu phi VCX'!$A$8:$A$33,0),MATCH(VLOOKUP(I472,Parameters!$I$2:$J$4,2),'Bieu phi VCX'!$AG$7:$AI$7,0))-AE472, 0)</f>
        <v>0</v>
      </c>
      <c r="AK472" s="0" t="n">
        <f aca="false">IF(T472="Y",$AK$2,1)</f>
        <v>1</v>
      </c>
      <c r="AL472" s="27" t="n">
        <f aca="false">IF(U472="Y", INDEX('Bieu phi VCX'!$AB$8:$AB$33,MATCH(C472,'Bieu phi VCX'!$A$8:$A$33,0),0),0)</f>
        <v>0</v>
      </c>
      <c r="AM472" s="27" t="n">
        <f aca="false">IF(V472="Y",IF(AB472&lt;120,IF(OR(C472='Bieu phi VCX'!$A$24,C472='Bieu phi VCX'!$A$25,C472='Bieu phi VCX'!$A$27),0.2%,IF(OR(AND(OR(E472="SEDAN",E472="HATCHBACK"),G472&gt;$AM$2),AND(OR(E472="SEDAN",E472="HATCHBACK"),F472="GERMANY")),INDEX('Bieu phi VCX'!$AC$8:$AC$33,MATCH(C472,'Bieu phi VCX'!$A$8:$A$33,0),0),INDEX('Bieu phi VCX'!$AD$8:$AD$33,MATCH(C472,'Bieu phi VCX'!$A$8:$A$33,0),0))),"NA"),0)</f>
        <v>0</v>
      </c>
      <c r="AN472" s="28" t="n">
        <f aca="false">IF(X472="Y",$AN$2,0)</f>
        <v>0.003</v>
      </c>
      <c r="AO472" s="29" t="n">
        <f aca="false">IF(W472="Y",IF(N472-M472&gt;$AO$2,1.5%*15/365,1.5%*(N472-M472)/365),0)</f>
        <v>0</v>
      </c>
      <c r="AP472" s="30" t="n">
        <f aca="false">IF(N472&lt;=Z472,VLOOKUP(DATEDIF(M472,N472,"m"),Parameters!$L$2:$M$6,2,1),(DATEDIF(M472,N472,"m")+1)/12)</f>
        <v>1</v>
      </c>
      <c r="AQ472" s="31" t="n">
        <f aca="false">(AK472*(SUM(AE472,AF472,AG472,AI472,AJ472,AL472,AM472,AN472)*H472+AH472)+AO472*H472)*AP472</f>
        <v>3900000</v>
      </c>
    </row>
    <row r="473" customFormat="false" ht="15" hidden="false" customHeight="false" outlineLevel="0" collapsed="false">
      <c r="A473" s="20" t="s">
        <v>117</v>
      </c>
      <c r="B473" s="20" t="s">
        <v>105</v>
      </c>
      <c r="C473" s="21" t="s">
        <v>138</v>
      </c>
      <c r="D473" s="21" t="s">
        <v>95</v>
      </c>
      <c r="E473" s="21" t="s">
        <v>131</v>
      </c>
      <c r="F473" s="21" t="s">
        <v>97</v>
      </c>
      <c r="G473" s="22" t="n">
        <v>400000000</v>
      </c>
      <c r="H473" s="22" t="n">
        <v>400000000</v>
      </c>
      <c r="I473" s="22" t="n">
        <v>0</v>
      </c>
      <c r="J473" s="0" t="n">
        <v>2020</v>
      </c>
      <c r="K473" s="23" t="n">
        <v>43831</v>
      </c>
      <c r="L473" s="23" t="n">
        <v>43831</v>
      </c>
      <c r="M473" s="23" t="n">
        <v>43831</v>
      </c>
      <c r="N473" s="23" t="n">
        <v>44196</v>
      </c>
      <c r="O473" s="24" t="s">
        <v>106</v>
      </c>
      <c r="P473" s="24" t="s">
        <v>106</v>
      </c>
      <c r="Q473" s="22" t="n">
        <v>9000000</v>
      </c>
      <c r="R473" s="24" t="s">
        <v>106</v>
      </c>
      <c r="S473" s="24" t="s">
        <v>106</v>
      </c>
      <c r="T473" s="24" t="s">
        <v>106</v>
      </c>
      <c r="U473" s="24" t="s">
        <v>106</v>
      </c>
      <c r="V473" s="24" t="s">
        <v>106</v>
      </c>
      <c r="W473" s="24" t="s">
        <v>106</v>
      </c>
      <c r="X473" s="24" t="s">
        <v>106</v>
      </c>
      <c r="Y473" s="22" t="n">
        <v>500000</v>
      </c>
      <c r="Z473" s="23" t="n">
        <f aca="false">DATE(YEAR(M473)+1,MONTH(M473),DAY(M473))</f>
        <v>44197</v>
      </c>
      <c r="AA473" s="25" t="n">
        <f aca="false">IF(N473&lt;=Z473, VLOOKUP(DATEDIF(M473,N473,"m"),Parameters!$L$2:$M$6,2,1), 0)</f>
        <v>1</v>
      </c>
      <c r="AB473" s="0" t="n">
        <f aca="false">IF(D473="Trong nước", DATEDIF(DATE(YEAR(K473),MONTH(K473),1),DATE(YEAR(L473),MONTH(L473),1),"m"), DATEDIF(DATE(J473,1,1),DATE(YEAR(L473),MONTH(L473),1),"m"))</f>
        <v>0</v>
      </c>
      <c r="AC473" s="0" t="str">
        <f aca="false">VLOOKUP(AB473,Parameters!$A$2:$B$6,2,1)</f>
        <v>&lt;6</v>
      </c>
      <c r="AD473" s="26" t="n">
        <v>1</v>
      </c>
      <c r="AE473" s="27" t="n">
        <f aca="false">IF(G473&lt;=$AE$2,INDEX('Bieu phi VCX'!$D$8:$H$33,MATCH(C473,'Bieu phi VCX'!$A$8:$A$33,0),MATCH(AC473,'Bieu phi VCX'!$D$7:$H$7,)),INDEX('Bieu phi VCX'!$I$8:$M$33,MATCH(C473,'Bieu phi VCX'!$A$8:$A$33,0),MATCH(AC473,'Bieu phi VCX'!$I$7:$M$7,)))</f>
        <v>0.036</v>
      </c>
      <c r="AF473" s="27" t="n">
        <f aca="false">IF(O473="Y",$AF$2,0)</f>
        <v>0.0005</v>
      </c>
      <c r="AG473" s="27" t="n">
        <f aca="false">IF(P473="Y", INDEX('Bieu phi VCX'!$P$8:$T$31,MATCH(C473,'Bieu phi VCX'!$A$8:$A$33,0),MATCH(AC473,'Bieu phi VCX'!$P$7:$T$7,0)), 0)</f>
        <v>0</v>
      </c>
      <c r="AH473" s="22" t="n">
        <f aca="false">VLOOKUP(Q473,Parameters!$F$2:$G$5,2,0)</f>
        <v>1400000</v>
      </c>
      <c r="AI473" s="27" t="n">
        <f aca="false">IF(R473="Y", INDEX('Bieu phi VCX'!$V$8:$Z$31,MATCH(C473,'Bieu phi VCX'!$A$8:$A$33,0),MATCH(AC473,'Bieu phi VCX'!$V$7:$Z$7,0)),0)</f>
        <v>0.0025</v>
      </c>
      <c r="AJ473" s="27" t="n">
        <f aca="false">IF(S473="Y",INDEX('Bieu phi VCX'!$AG$8:$AI$31,MATCH(C473,'Bieu phi VCX'!$A$8:$A$33,0),MATCH(VLOOKUP(I473,Parameters!$I$2:$J$4,2),'Bieu phi VCX'!$AG$7:$AI$7,0))-AE473, 0)</f>
        <v>0.014</v>
      </c>
      <c r="AK473" s="0" t="n">
        <f aca="false">IF(T473="Y",$AK$2,1)</f>
        <v>1.5</v>
      </c>
      <c r="AL473" s="27" t="n">
        <f aca="false">IF(U473="Y", INDEX('Bieu phi VCX'!$AB$8:$AB$33,MATCH(C473,'Bieu phi VCX'!$A$8:$A$33,0),0),0)</f>
        <v>0.0025</v>
      </c>
      <c r="AM473" s="27" t="n">
        <f aca="false">IF(V473="Y",IF(AB473&lt;120,IF(OR(C473='Bieu phi VCX'!$A$24,C473='Bieu phi VCX'!$A$25,C473='Bieu phi VCX'!$A$27),0.2%,IF(OR(AND(OR(E473="SEDAN",E473="HATCHBACK"),G473&gt;$AM$2),AND(OR(E473="SEDAN",E473="HATCHBACK"),F473="GERMANY")),INDEX('Bieu phi VCX'!$AC$8:$AC$33,MATCH(C473,'Bieu phi VCX'!$A$8:$A$33,0),0),INDEX('Bieu phi VCX'!$AD$8:$AD$33,MATCH(C473,'Bieu phi VCX'!$A$8:$A$33,0),0))),"NA"),0)</f>
        <v>0.002</v>
      </c>
      <c r="AN473" s="28" t="n">
        <f aca="false">IF(X473="Y",$AN$2,0)</f>
        <v>0.003</v>
      </c>
      <c r="AO473" s="29" t="n">
        <f aca="false">IF(W473="Y",IF(N473-M473&gt;$AO$2,1.5%*15/365,1.5%*(N473-M473)/365),0)</f>
        <v>0.000616438356164384</v>
      </c>
      <c r="AP473" s="30" t="n">
        <f aca="false">IF(N473&lt;=Z473,VLOOKUP(DATEDIF(M473,N473,"m"),Parameters!$L$2:$M$6,2,1),(DATEDIF(M473,N473,"m")+1)/12)</f>
        <v>1</v>
      </c>
      <c r="AQ473" s="31" t="n">
        <f aca="false">(AK473*(SUM(AE473,AF473,AG473,AI473,AJ473,AL473,AM473,AN473)*H473+AH473)+AO473*H473)*AP473</f>
        <v>38646575.3424658</v>
      </c>
    </row>
    <row r="474" customFormat="false" ht="15" hidden="false" customHeight="false" outlineLevel="0" collapsed="false">
      <c r="A474" s="20"/>
      <c r="B474" s="20" t="s">
        <v>107</v>
      </c>
      <c r="C474" s="21" t="s">
        <v>138</v>
      </c>
      <c r="D474" s="21" t="s">
        <v>95</v>
      </c>
      <c r="E474" s="21" t="s">
        <v>131</v>
      </c>
      <c r="F474" s="21" t="s">
        <v>97</v>
      </c>
      <c r="G474" s="22" t="n">
        <v>400000000</v>
      </c>
      <c r="H474" s="22" t="n">
        <v>400000000</v>
      </c>
      <c r="I474" s="22" t="n">
        <v>0</v>
      </c>
      <c r="J474" s="0" t="n">
        <v>2020</v>
      </c>
      <c r="K474" s="23" t="n">
        <v>43831</v>
      </c>
      <c r="L474" s="23" t="n">
        <v>43831</v>
      </c>
      <c r="M474" s="23" t="n">
        <v>43831</v>
      </c>
      <c r="N474" s="23" t="n">
        <v>44196</v>
      </c>
      <c r="O474" s="24" t="s">
        <v>106</v>
      </c>
      <c r="P474" s="24" t="s">
        <v>98</v>
      </c>
      <c r="Q474" s="22" t="s">
        <v>99</v>
      </c>
      <c r="R474" s="24" t="s">
        <v>98</v>
      </c>
      <c r="S474" s="24" t="s">
        <v>98</v>
      </c>
      <c r="T474" s="24" t="s">
        <v>98</v>
      </c>
      <c r="U474" s="24" t="s">
        <v>98</v>
      </c>
      <c r="V474" s="24" t="s">
        <v>98</v>
      </c>
      <c r="W474" s="24" t="s">
        <v>98</v>
      </c>
      <c r="X474" s="24" t="s">
        <v>98</v>
      </c>
      <c r="Y474" s="22" t="n">
        <v>500000</v>
      </c>
      <c r="Z474" s="23" t="n">
        <f aca="false">DATE(YEAR(M474)+1,MONTH(M474),DAY(M474))</f>
        <v>44197</v>
      </c>
      <c r="AA474" s="25" t="n">
        <f aca="false">IF(N474&lt;=Z474, VLOOKUP(DATEDIF(M474,N474,"m"),Parameters!$L$2:$M$6,2,1), 0)</f>
        <v>1</v>
      </c>
      <c r="AB474" s="0" t="n">
        <f aca="false">IF(D474="Trong nước", DATEDIF(DATE(YEAR(K474),MONTH(K474),1),DATE(YEAR(L474),MONTH(L474),1),"m"), DATEDIF(DATE(J474,1,1),DATE(YEAR(L474),MONTH(L474),1),"m"))</f>
        <v>0</v>
      </c>
      <c r="AC474" s="0" t="str">
        <f aca="false">VLOOKUP(AB474,Parameters!$A$2:$B$6,2,1)</f>
        <v>&lt;6</v>
      </c>
      <c r="AD474" s="26" t="n">
        <v>1</v>
      </c>
      <c r="AE474" s="27" t="n">
        <f aca="false">IF(G474&lt;=$AE$2,INDEX('Bieu phi VCX'!$D$8:$H$33,MATCH(C474,'Bieu phi VCX'!$A$8:$A$33,0),MATCH(AC474,'Bieu phi VCX'!$D$7:$H$7,)),INDEX('Bieu phi VCX'!$I$8:$M$33,MATCH(C474,'Bieu phi VCX'!$A$8:$A$33,0),MATCH(AC474,'Bieu phi VCX'!$I$7:$M$7,)))</f>
        <v>0.036</v>
      </c>
      <c r="AF474" s="27" t="n">
        <f aca="false">IF(O474="Y",$AF$2,0)</f>
        <v>0.0005</v>
      </c>
      <c r="AG474" s="27" t="n">
        <f aca="false">IF(P474="Y", INDEX('Bieu phi VCX'!$P$8:$T$31,MATCH(C474,'Bieu phi VCX'!$A$8:$A$33,0),MATCH(AC474,'Bieu phi VCX'!$P$7:$T$7,0)), 0)</f>
        <v>0</v>
      </c>
      <c r="AH474" s="22" t="n">
        <f aca="false">VLOOKUP(Q474,Parameters!$F$2:$G$5,2,0)</f>
        <v>0</v>
      </c>
      <c r="AI474" s="27" t="n">
        <f aca="false">IF(R474="Y", INDEX('Bieu phi VCX'!$V$8:$Z$31,MATCH(C474,'Bieu phi VCX'!$A$8:$A$33,0),MATCH(AC474,'Bieu phi VCX'!$V$7:$Z$7,0)),0)</f>
        <v>0</v>
      </c>
      <c r="AJ474" s="27" t="n">
        <f aca="false">IF(S474="Y",INDEX('Bieu phi VCX'!$AG$8:$AI$31,MATCH(C474,'Bieu phi VCX'!$A$8:$A$33,0),MATCH(VLOOKUP(I474,Parameters!$I$2:$J$4,2),'Bieu phi VCX'!$AG$7:$AI$7,0))-AE474, 0)</f>
        <v>0</v>
      </c>
      <c r="AK474" s="0" t="n">
        <f aca="false">IF(T474="Y",$AK$2,1)</f>
        <v>1</v>
      </c>
      <c r="AL474" s="27" t="n">
        <f aca="false">IF(U474="Y", INDEX('Bieu phi VCX'!$AB$8:$AB$33,MATCH(C474,'Bieu phi VCX'!$A$8:$A$33,0),0),0)</f>
        <v>0</v>
      </c>
      <c r="AM474" s="27" t="n">
        <f aca="false">IF(V474="Y",IF(AB474&lt;120,IF(OR(C474='Bieu phi VCX'!$A$24,C474='Bieu phi VCX'!$A$25,C474='Bieu phi VCX'!$A$27),0.2%,IF(OR(AND(OR(E474="SEDAN",E474="HATCHBACK"),G474&gt;$AM$2),AND(OR(E474="SEDAN",E474="HATCHBACK"),F474="GERMANY")),INDEX('Bieu phi VCX'!$AC$8:$AC$33,MATCH(C474,'Bieu phi VCX'!$A$8:$A$33,0),0),INDEX('Bieu phi VCX'!$AD$8:$AD$33,MATCH(C474,'Bieu phi VCX'!$A$8:$A$33,0),0))),"NA"),0)</f>
        <v>0</v>
      </c>
      <c r="AN474" s="28" t="n">
        <f aca="false">IF(X474="Y",$AN$2,0)</f>
        <v>0</v>
      </c>
      <c r="AO474" s="29" t="n">
        <f aca="false">IF(W474="Y",IF(N474-M474&gt;$AO$2,1.5%*15/365,1.5%*(N474-M474)/365),0)</f>
        <v>0</v>
      </c>
      <c r="AP474" s="30" t="n">
        <f aca="false">IF(N474&lt;=Z474,VLOOKUP(DATEDIF(M474,N474,"m"),Parameters!$L$2:$M$6,2,1),(DATEDIF(M474,N474,"m")+1)/12)</f>
        <v>1</v>
      </c>
      <c r="AQ474" s="31" t="n">
        <f aca="false">(AK474*(SUM(AE474,AF474,AG474,AI474,AJ474,AL474,AM474,AN474)*H474+AH474)+AO474*H474)*AP474</f>
        <v>14600000</v>
      </c>
    </row>
    <row r="475" customFormat="false" ht="15" hidden="false" customHeight="false" outlineLevel="0" collapsed="false">
      <c r="A475" s="20"/>
      <c r="B475" s="20" t="s">
        <v>108</v>
      </c>
      <c r="C475" s="21" t="s">
        <v>138</v>
      </c>
      <c r="D475" s="21" t="s">
        <v>95</v>
      </c>
      <c r="E475" s="21" t="s">
        <v>131</v>
      </c>
      <c r="F475" s="21" t="s">
        <v>97</v>
      </c>
      <c r="G475" s="22" t="n">
        <v>400000000</v>
      </c>
      <c r="H475" s="22" t="n">
        <v>400000000</v>
      </c>
      <c r="I475" s="22" t="n">
        <v>0</v>
      </c>
      <c r="J475" s="0" t="n">
        <v>2020</v>
      </c>
      <c r="K475" s="23" t="n">
        <v>43831</v>
      </c>
      <c r="L475" s="23" t="n">
        <v>43831</v>
      </c>
      <c r="M475" s="23" t="n">
        <v>43831</v>
      </c>
      <c r="N475" s="23" t="n">
        <v>44196</v>
      </c>
      <c r="O475" s="24" t="s">
        <v>98</v>
      </c>
      <c r="P475" s="24" t="s">
        <v>106</v>
      </c>
      <c r="Q475" s="22" t="s">
        <v>99</v>
      </c>
      <c r="R475" s="24" t="s">
        <v>98</v>
      </c>
      <c r="S475" s="24" t="s">
        <v>98</v>
      </c>
      <c r="T475" s="24" t="s">
        <v>98</v>
      </c>
      <c r="U475" s="24" t="s">
        <v>98</v>
      </c>
      <c r="V475" s="24" t="s">
        <v>98</v>
      </c>
      <c r="W475" s="24" t="s">
        <v>98</v>
      </c>
      <c r="X475" s="24" t="s">
        <v>98</v>
      </c>
      <c r="Y475" s="22" t="n">
        <v>500000</v>
      </c>
      <c r="Z475" s="23" t="n">
        <f aca="false">DATE(YEAR(M475)+1,MONTH(M475),DAY(M475))</f>
        <v>44197</v>
      </c>
      <c r="AA475" s="25" t="n">
        <f aca="false">IF(N475&lt;=Z475, VLOOKUP(DATEDIF(M475,N475,"m"),Parameters!$L$2:$M$6,2,1), 0)</f>
        <v>1</v>
      </c>
      <c r="AB475" s="0" t="n">
        <f aca="false">IF(D475="Trong nước", DATEDIF(DATE(YEAR(K475),MONTH(K475),1),DATE(YEAR(L475),MONTH(L475),1),"m"), DATEDIF(DATE(J475,1,1),DATE(YEAR(L475),MONTH(L475),1),"m"))</f>
        <v>0</v>
      </c>
      <c r="AC475" s="0" t="str">
        <f aca="false">VLOOKUP(AB475,Parameters!$A$2:$B$6,2,1)</f>
        <v>&lt;6</v>
      </c>
      <c r="AD475" s="26" t="n">
        <v>1</v>
      </c>
      <c r="AE475" s="27" t="n">
        <f aca="false">IF(G475&lt;=$AE$2,INDEX('Bieu phi VCX'!$D$8:$H$33,MATCH(C475,'Bieu phi VCX'!$A$8:$A$33,0),MATCH(AC475,'Bieu phi VCX'!$D$7:$H$7,)),INDEX('Bieu phi VCX'!$I$8:$M$33,MATCH(C475,'Bieu phi VCX'!$A$8:$A$33,0),MATCH(AC475,'Bieu phi VCX'!$I$7:$M$7,)))</f>
        <v>0.036</v>
      </c>
      <c r="AF475" s="27" t="n">
        <f aca="false">IF(O475="Y",$AF$2,0)</f>
        <v>0</v>
      </c>
      <c r="AG475" s="27" t="n">
        <f aca="false">IF(P475="Y", INDEX('Bieu phi VCX'!$P$8:$T$31,MATCH(C475,'Bieu phi VCX'!$A$8:$A$33,0),MATCH(AC475,'Bieu phi VCX'!$P$7:$T$7,0)), 0)</f>
        <v>0</v>
      </c>
      <c r="AH475" s="22" t="n">
        <f aca="false">VLOOKUP(Q475,Parameters!$F$2:$G$5,2,0)</f>
        <v>0</v>
      </c>
      <c r="AI475" s="27" t="n">
        <f aca="false">IF(R475="Y", INDEX('Bieu phi VCX'!$V$8:$Z$31,MATCH(C475,'Bieu phi VCX'!$A$8:$A$33,0),MATCH(AC475,'Bieu phi VCX'!$V$7:$Z$7,0)),0)</f>
        <v>0</v>
      </c>
      <c r="AJ475" s="27" t="n">
        <f aca="false">IF(S475="Y",INDEX('Bieu phi VCX'!$AG$8:$AI$31,MATCH(C475,'Bieu phi VCX'!$A$8:$A$33,0),MATCH(VLOOKUP(I475,Parameters!$I$2:$J$4,2),'Bieu phi VCX'!$AG$7:$AI$7,0))-AE475, 0)</f>
        <v>0</v>
      </c>
      <c r="AK475" s="0" t="n">
        <f aca="false">IF(T475="Y",$AK$2,1)</f>
        <v>1</v>
      </c>
      <c r="AL475" s="27" t="n">
        <f aca="false">IF(U475="Y", INDEX('Bieu phi VCX'!$AB$8:$AB$33,MATCH(C475,'Bieu phi VCX'!$A$8:$A$33,0),0),0)</f>
        <v>0</v>
      </c>
      <c r="AM475" s="27" t="n">
        <f aca="false">IF(V475="Y",IF(AB475&lt;120,IF(OR(C475='Bieu phi VCX'!$A$24,C475='Bieu phi VCX'!$A$25,C475='Bieu phi VCX'!$A$27),0.2%,IF(OR(AND(OR(E475="SEDAN",E475="HATCHBACK"),G475&gt;$AM$2),AND(OR(E475="SEDAN",E475="HATCHBACK"),F475="GERMANY")),INDEX('Bieu phi VCX'!$AC$8:$AC$33,MATCH(C475,'Bieu phi VCX'!$A$8:$A$33,0),0),INDEX('Bieu phi VCX'!$AD$8:$AD$33,MATCH(C475,'Bieu phi VCX'!$A$8:$A$33,0),0))),"NA"),0)</f>
        <v>0</v>
      </c>
      <c r="AN475" s="28" t="n">
        <f aca="false">IF(X475="Y",$AN$2,0)</f>
        <v>0</v>
      </c>
      <c r="AO475" s="29" t="n">
        <f aca="false">IF(W475="Y",IF(N475-M475&gt;$AO$2,1.5%*15/365,1.5%*(N475-M475)/365),0)</f>
        <v>0</v>
      </c>
      <c r="AP475" s="30" t="n">
        <f aca="false">IF(N475&lt;=Z475,VLOOKUP(DATEDIF(M475,N475,"m"),Parameters!$L$2:$M$6,2,1),(DATEDIF(M475,N475,"m")+1)/12)</f>
        <v>1</v>
      </c>
      <c r="AQ475" s="31" t="n">
        <f aca="false">(AK475*(SUM(AE475,AF475,AG475,AI475,AJ475,AL475,AM475,AN475)*H475+AH475)+AO475*H475)*AP475</f>
        <v>14400000</v>
      </c>
    </row>
    <row r="476" customFormat="false" ht="15" hidden="false" customHeight="false" outlineLevel="0" collapsed="false">
      <c r="A476" s="20"/>
      <c r="B476" s="20" t="s">
        <v>109</v>
      </c>
      <c r="C476" s="21" t="s">
        <v>138</v>
      </c>
      <c r="D476" s="21" t="s">
        <v>95</v>
      </c>
      <c r="E476" s="21" t="s">
        <v>131</v>
      </c>
      <c r="F476" s="21" t="s">
        <v>97</v>
      </c>
      <c r="G476" s="22" t="n">
        <v>400000000</v>
      </c>
      <c r="H476" s="22" t="n">
        <v>400000000</v>
      </c>
      <c r="I476" s="22" t="n">
        <v>0</v>
      </c>
      <c r="J476" s="0" t="n">
        <v>2020</v>
      </c>
      <c r="K476" s="23" t="n">
        <v>43831</v>
      </c>
      <c r="L476" s="23" t="n">
        <v>43831</v>
      </c>
      <c r="M476" s="23" t="n">
        <v>43831</v>
      </c>
      <c r="N476" s="23" t="n">
        <v>44196</v>
      </c>
      <c r="O476" s="24" t="s">
        <v>98</v>
      </c>
      <c r="P476" s="24" t="s">
        <v>98</v>
      </c>
      <c r="Q476" s="22" t="n">
        <v>9000000</v>
      </c>
      <c r="R476" s="24" t="s">
        <v>98</v>
      </c>
      <c r="S476" s="24" t="s">
        <v>98</v>
      </c>
      <c r="T476" s="24" t="s">
        <v>98</v>
      </c>
      <c r="U476" s="24" t="s">
        <v>98</v>
      </c>
      <c r="V476" s="24" t="s">
        <v>98</v>
      </c>
      <c r="W476" s="24" t="s">
        <v>98</v>
      </c>
      <c r="X476" s="24" t="s">
        <v>98</v>
      </c>
      <c r="Y476" s="22" t="n">
        <v>500000</v>
      </c>
      <c r="Z476" s="23" t="n">
        <f aca="false">DATE(YEAR(M476)+1,MONTH(M476),DAY(M476))</f>
        <v>44197</v>
      </c>
      <c r="AA476" s="25" t="n">
        <f aca="false">IF(N476&lt;=Z476, VLOOKUP(DATEDIF(M476,N476,"m"),Parameters!$L$2:$M$6,2,1), 0)</f>
        <v>1</v>
      </c>
      <c r="AB476" s="0" t="n">
        <f aca="false">IF(D476="Trong nước", DATEDIF(DATE(YEAR(K476),MONTH(K476),1),DATE(YEAR(L476),MONTH(L476),1),"m"), DATEDIF(DATE(J476,1,1),DATE(YEAR(L476),MONTH(L476),1),"m"))</f>
        <v>0</v>
      </c>
      <c r="AC476" s="0" t="str">
        <f aca="false">VLOOKUP(AB476,Parameters!$A$2:$B$6,2,1)</f>
        <v>&lt;6</v>
      </c>
      <c r="AD476" s="26" t="n">
        <v>1</v>
      </c>
      <c r="AE476" s="27" t="n">
        <f aca="false">IF(G476&lt;=$AE$2,INDEX('Bieu phi VCX'!$D$8:$H$33,MATCH(C476,'Bieu phi VCX'!$A$8:$A$33,0),MATCH(AC476,'Bieu phi VCX'!$D$7:$H$7,)),INDEX('Bieu phi VCX'!$I$8:$M$33,MATCH(C476,'Bieu phi VCX'!$A$8:$A$33,0),MATCH(AC476,'Bieu phi VCX'!$I$7:$M$7,)))</f>
        <v>0.036</v>
      </c>
      <c r="AF476" s="27" t="n">
        <f aca="false">IF(O476="Y",$AF$2,0)</f>
        <v>0</v>
      </c>
      <c r="AG476" s="27" t="n">
        <f aca="false">IF(P476="Y", INDEX('Bieu phi VCX'!$P$8:$T$31,MATCH(C476,'Bieu phi VCX'!$A$8:$A$33,0),MATCH(AC476,'Bieu phi VCX'!$P$7:$T$7,0)), 0)</f>
        <v>0</v>
      </c>
      <c r="AH476" s="22" t="n">
        <f aca="false">VLOOKUP(Q476,Parameters!$F$2:$G$5,2,0)</f>
        <v>1400000</v>
      </c>
      <c r="AI476" s="27" t="n">
        <f aca="false">IF(R476="Y", INDEX('Bieu phi VCX'!$V$8:$Z$31,MATCH(C476,'Bieu phi VCX'!$A$8:$A$33,0),MATCH(AC476,'Bieu phi VCX'!$V$7:$Z$7,0)),0)</f>
        <v>0</v>
      </c>
      <c r="AJ476" s="27" t="n">
        <f aca="false">IF(S476="Y",INDEX('Bieu phi VCX'!$AG$8:$AI$31,MATCH(C476,'Bieu phi VCX'!$A$8:$A$33,0),MATCH(VLOOKUP(I476,Parameters!$I$2:$J$4,2),'Bieu phi VCX'!$AG$7:$AI$7,0))-AE476, 0)</f>
        <v>0</v>
      </c>
      <c r="AK476" s="0" t="n">
        <f aca="false">IF(T476="Y",$AK$2,1)</f>
        <v>1</v>
      </c>
      <c r="AL476" s="27" t="n">
        <f aca="false">IF(U476="Y", INDEX('Bieu phi VCX'!$AB$8:$AB$33,MATCH(C476,'Bieu phi VCX'!$A$8:$A$33,0),0),0)</f>
        <v>0</v>
      </c>
      <c r="AM476" s="27" t="n">
        <f aca="false">IF(V476="Y",IF(AB476&lt;120,IF(OR(C476='Bieu phi VCX'!$A$24,C476='Bieu phi VCX'!$A$25,C476='Bieu phi VCX'!$A$27),0.2%,IF(OR(AND(OR(E476="SEDAN",E476="HATCHBACK"),G476&gt;$AM$2),AND(OR(E476="SEDAN",E476="HATCHBACK"),F476="GERMANY")),INDEX('Bieu phi VCX'!$AC$8:$AC$33,MATCH(C476,'Bieu phi VCX'!$A$8:$A$33,0),0),INDEX('Bieu phi VCX'!$AD$8:$AD$33,MATCH(C476,'Bieu phi VCX'!$A$8:$A$33,0),0))),"NA"),0)</f>
        <v>0</v>
      </c>
      <c r="AN476" s="28" t="n">
        <f aca="false">IF(X476="Y",$AN$2,0)</f>
        <v>0</v>
      </c>
      <c r="AO476" s="29" t="n">
        <f aca="false">IF(W476="Y",IF(N476-M476&gt;$AO$2,1.5%*15/365,1.5%*(N476-M476)/365),0)</f>
        <v>0</v>
      </c>
      <c r="AP476" s="30" t="n">
        <f aca="false">IF(N476&lt;=Z476,VLOOKUP(DATEDIF(M476,N476,"m"),Parameters!$L$2:$M$6,2,1),(DATEDIF(M476,N476,"m")+1)/12)</f>
        <v>1</v>
      </c>
      <c r="AQ476" s="31" t="n">
        <f aca="false">(AK476*(SUM(AE476,AF476,AG476,AI476,AJ476,AL476,AM476,AN476)*H476+AH476)+AO476*H476)*AP476</f>
        <v>15800000</v>
      </c>
    </row>
    <row r="477" customFormat="false" ht="15" hidden="false" customHeight="false" outlineLevel="0" collapsed="false">
      <c r="A477" s="20"/>
      <c r="B477" s="20" t="s">
        <v>110</v>
      </c>
      <c r="C477" s="21" t="s">
        <v>138</v>
      </c>
      <c r="D477" s="21" t="s">
        <v>95</v>
      </c>
      <c r="E477" s="21" t="s">
        <v>131</v>
      </c>
      <c r="F477" s="21" t="s">
        <v>97</v>
      </c>
      <c r="G477" s="22" t="n">
        <v>400000000</v>
      </c>
      <c r="H477" s="22" t="n">
        <v>400000000</v>
      </c>
      <c r="I477" s="22" t="n">
        <v>0</v>
      </c>
      <c r="J477" s="0" t="n">
        <v>2020</v>
      </c>
      <c r="K477" s="23" t="n">
        <v>43831</v>
      </c>
      <c r="L477" s="23" t="n">
        <v>43831</v>
      </c>
      <c r="M477" s="23" t="n">
        <v>43831</v>
      </c>
      <c r="N477" s="23" t="n">
        <v>44196</v>
      </c>
      <c r="O477" s="24" t="s">
        <v>98</v>
      </c>
      <c r="P477" s="24" t="s">
        <v>98</v>
      </c>
      <c r="Q477" s="22" t="s">
        <v>99</v>
      </c>
      <c r="R477" s="24" t="s">
        <v>106</v>
      </c>
      <c r="S477" s="24" t="s">
        <v>98</v>
      </c>
      <c r="T477" s="24" t="s">
        <v>98</v>
      </c>
      <c r="U477" s="24" t="s">
        <v>98</v>
      </c>
      <c r="V477" s="24" t="s">
        <v>98</v>
      </c>
      <c r="W477" s="24" t="s">
        <v>98</v>
      </c>
      <c r="X477" s="24" t="s">
        <v>98</v>
      </c>
      <c r="Y477" s="22" t="n">
        <v>500000</v>
      </c>
      <c r="Z477" s="23" t="n">
        <f aca="false">DATE(YEAR(M477)+1,MONTH(M477),DAY(M477))</f>
        <v>44197</v>
      </c>
      <c r="AA477" s="25" t="n">
        <f aca="false">IF(N477&lt;=Z477, VLOOKUP(DATEDIF(M477,N477,"m"),Parameters!$L$2:$M$6,2,1), 0)</f>
        <v>1</v>
      </c>
      <c r="AB477" s="0" t="n">
        <f aca="false">IF(D477="Trong nước", DATEDIF(DATE(YEAR(K477),MONTH(K477),1),DATE(YEAR(L477),MONTH(L477),1),"m"), DATEDIF(DATE(J477,1,1),DATE(YEAR(L477),MONTH(L477),1),"m"))</f>
        <v>0</v>
      </c>
      <c r="AC477" s="0" t="str">
        <f aca="false">VLOOKUP(AB477,Parameters!$A$2:$B$6,2,1)</f>
        <v>&lt;6</v>
      </c>
      <c r="AD477" s="26" t="n">
        <v>1</v>
      </c>
      <c r="AE477" s="27" t="n">
        <f aca="false">IF(G477&lt;=$AE$2,INDEX('Bieu phi VCX'!$D$8:$H$33,MATCH(C477,'Bieu phi VCX'!$A$8:$A$33,0),MATCH(AC477,'Bieu phi VCX'!$D$7:$H$7,)),INDEX('Bieu phi VCX'!$I$8:$M$33,MATCH(C477,'Bieu phi VCX'!$A$8:$A$33,0),MATCH(AC477,'Bieu phi VCX'!$I$7:$M$7,)))</f>
        <v>0.036</v>
      </c>
      <c r="AF477" s="27" t="n">
        <f aca="false">IF(O477="Y",$AF$2,0)</f>
        <v>0</v>
      </c>
      <c r="AG477" s="27" t="n">
        <f aca="false">IF(P477="Y", INDEX('Bieu phi VCX'!$P$8:$T$31,MATCH(C477,'Bieu phi VCX'!$A$8:$A$33,0),MATCH(AC477,'Bieu phi VCX'!$P$7:$T$7,0)), 0)</f>
        <v>0</v>
      </c>
      <c r="AH477" s="22" t="n">
        <f aca="false">VLOOKUP(Q477,Parameters!$F$2:$G$5,2,0)</f>
        <v>0</v>
      </c>
      <c r="AI477" s="27" t="n">
        <f aca="false">IF(R477="Y", INDEX('Bieu phi VCX'!$V$8:$Z$31,MATCH(C477,'Bieu phi VCX'!$A$8:$A$33,0),MATCH(AC477,'Bieu phi VCX'!$V$7:$Z$7,0)),0)</f>
        <v>0.0025</v>
      </c>
      <c r="AJ477" s="27" t="n">
        <f aca="false">IF(S477="Y",INDEX('Bieu phi VCX'!$AG$8:$AI$31,MATCH(C477,'Bieu phi VCX'!$A$8:$A$33,0),MATCH(VLOOKUP(I477,Parameters!$I$2:$J$4,2),'Bieu phi VCX'!$AG$7:$AI$7,0))-AE477, 0)</f>
        <v>0</v>
      </c>
      <c r="AK477" s="0" t="n">
        <f aca="false">IF(T477="Y",$AK$2,1)</f>
        <v>1</v>
      </c>
      <c r="AL477" s="27" t="n">
        <f aca="false">IF(U477="Y", INDEX('Bieu phi VCX'!$AB$8:$AB$33,MATCH(C477,'Bieu phi VCX'!$A$8:$A$33,0),0),0)</f>
        <v>0</v>
      </c>
      <c r="AM477" s="27" t="n">
        <f aca="false">IF(V477="Y",IF(AB477&lt;120,IF(OR(C477='Bieu phi VCX'!$A$24,C477='Bieu phi VCX'!$A$25,C477='Bieu phi VCX'!$A$27),0.2%,IF(OR(AND(OR(E477="SEDAN",E477="HATCHBACK"),G477&gt;$AM$2),AND(OR(E477="SEDAN",E477="HATCHBACK"),F477="GERMANY")),INDEX('Bieu phi VCX'!$AC$8:$AC$33,MATCH(C477,'Bieu phi VCX'!$A$8:$A$33,0),0),INDEX('Bieu phi VCX'!$AD$8:$AD$33,MATCH(C477,'Bieu phi VCX'!$A$8:$A$33,0),0))),"NA"),0)</f>
        <v>0</v>
      </c>
      <c r="AN477" s="28" t="n">
        <f aca="false">IF(X477="Y",$AN$2,0)</f>
        <v>0</v>
      </c>
      <c r="AO477" s="29" t="n">
        <f aca="false">IF(W477="Y",IF(N477-M477&gt;$AO$2,1.5%*15/365,1.5%*(N477-M477)/365),0)</f>
        <v>0</v>
      </c>
      <c r="AP477" s="30" t="n">
        <f aca="false">IF(N477&lt;=Z477,VLOOKUP(DATEDIF(M477,N477,"m"),Parameters!$L$2:$M$6,2,1),(DATEDIF(M477,N477,"m")+1)/12)</f>
        <v>1</v>
      </c>
      <c r="AQ477" s="31" t="n">
        <f aca="false">(AK477*(SUM(AE477,AF477,AG477,AI477,AJ477,AL477,AM477,AN477)*H477+AH477)+AO477*H477)*AP477</f>
        <v>15400000</v>
      </c>
    </row>
    <row r="478" customFormat="false" ht="15" hidden="false" customHeight="false" outlineLevel="0" collapsed="false">
      <c r="A478" s="20"/>
      <c r="B478" s="20" t="s">
        <v>111</v>
      </c>
      <c r="C478" s="21" t="s">
        <v>138</v>
      </c>
      <c r="D478" s="21" t="s">
        <v>95</v>
      </c>
      <c r="E478" s="21" t="s">
        <v>131</v>
      </c>
      <c r="F478" s="21" t="s">
        <v>97</v>
      </c>
      <c r="G478" s="22" t="n">
        <v>400000000</v>
      </c>
      <c r="H478" s="22" t="n">
        <v>400000000</v>
      </c>
      <c r="I478" s="22" t="n">
        <v>0</v>
      </c>
      <c r="J478" s="0" t="n">
        <v>2020</v>
      </c>
      <c r="K478" s="23" t="n">
        <v>43831</v>
      </c>
      <c r="L478" s="23" t="n">
        <v>43831</v>
      </c>
      <c r="M478" s="23" t="n">
        <v>43831</v>
      </c>
      <c r="N478" s="23" t="n">
        <v>44196</v>
      </c>
      <c r="O478" s="24" t="s">
        <v>98</v>
      </c>
      <c r="P478" s="24" t="s">
        <v>98</v>
      </c>
      <c r="Q478" s="22" t="s">
        <v>99</v>
      </c>
      <c r="R478" s="24" t="s">
        <v>98</v>
      </c>
      <c r="S478" s="24" t="s">
        <v>106</v>
      </c>
      <c r="T478" s="24" t="s">
        <v>98</v>
      </c>
      <c r="U478" s="24" t="s">
        <v>98</v>
      </c>
      <c r="V478" s="24" t="s">
        <v>98</v>
      </c>
      <c r="W478" s="24" t="s">
        <v>98</v>
      </c>
      <c r="X478" s="24" t="s">
        <v>98</v>
      </c>
      <c r="Y478" s="22" t="n">
        <v>500000</v>
      </c>
      <c r="Z478" s="23" t="n">
        <f aca="false">DATE(YEAR(M478)+1,MONTH(M478),DAY(M478))</f>
        <v>44197</v>
      </c>
      <c r="AA478" s="25" t="n">
        <f aca="false">IF(N478&lt;=Z478, VLOOKUP(DATEDIF(M478,N478,"m"),Parameters!$L$2:$M$6,2,1), 0)</f>
        <v>1</v>
      </c>
      <c r="AB478" s="0" t="n">
        <f aca="false">IF(D478="Trong nước", DATEDIF(DATE(YEAR(K478),MONTH(K478),1),DATE(YEAR(L478),MONTH(L478),1),"m"), DATEDIF(DATE(J478,1,1),DATE(YEAR(L478),MONTH(L478),1),"m"))</f>
        <v>0</v>
      </c>
      <c r="AC478" s="0" t="str">
        <f aca="false">VLOOKUP(AB478,Parameters!$A$2:$B$6,2,1)</f>
        <v>&lt;6</v>
      </c>
      <c r="AD478" s="26" t="n">
        <v>1</v>
      </c>
      <c r="AE478" s="27" t="n">
        <f aca="false">IF(G478&lt;=$AE$2,INDEX('Bieu phi VCX'!$D$8:$H$33,MATCH(C478,'Bieu phi VCX'!$A$8:$A$33,0),MATCH(AC478,'Bieu phi VCX'!$D$7:$H$7,)),INDEX('Bieu phi VCX'!$I$8:$M$33,MATCH(C478,'Bieu phi VCX'!$A$8:$A$33,0),MATCH(AC478,'Bieu phi VCX'!$I$7:$M$7,)))</f>
        <v>0.036</v>
      </c>
      <c r="AF478" s="27" t="n">
        <f aca="false">IF(O478="Y",$AF$2,0)</f>
        <v>0</v>
      </c>
      <c r="AG478" s="27" t="n">
        <f aca="false">IF(P478="Y", INDEX('Bieu phi VCX'!$P$8:$T$31,MATCH(C478,'Bieu phi VCX'!$A$8:$A$33,0),MATCH(AC478,'Bieu phi VCX'!$P$7:$T$7,0)), 0)</f>
        <v>0</v>
      </c>
      <c r="AH478" s="22" t="n">
        <f aca="false">VLOOKUP(Q478,Parameters!$F$2:$G$5,2,0)</f>
        <v>0</v>
      </c>
      <c r="AI478" s="27" t="n">
        <f aca="false">IF(R478="Y", INDEX('Bieu phi VCX'!$V$8:$Z$31,MATCH(C478,'Bieu phi VCX'!$A$8:$A$33,0),MATCH(AC478,'Bieu phi VCX'!$V$7:$Z$7,0)),0)</f>
        <v>0</v>
      </c>
      <c r="AJ478" s="27" t="n">
        <f aca="false">IF(S478="Y",INDEX('Bieu phi VCX'!$AG$8:$AI$31,MATCH(C478,'Bieu phi VCX'!$A$8:$A$33,0),MATCH(VLOOKUP(I478,Parameters!$I$2:$J$4,2),'Bieu phi VCX'!$AG$7:$AI$7,0))-AE478, 0)</f>
        <v>0.014</v>
      </c>
      <c r="AK478" s="0" t="n">
        <f aca="false">IF(T478="Y",$AK$2,1)</f>
        <v>1</v>
      </c>
      <c r="AL478" s="27" t="n">
        <f aca="false">IF(U478="Y", INDEX('Bieu phi VCX'!$AB$8:$AB$33,MATCH(C478,'Bieu phi VCX'!$A$8:$A$33,0),0),0)</f>
        <v>0</v>
      </c>
      <c r="AM478" s="27" t="n">
        <f aca="false">IF(V478="Y",IF(AB478&lt;120,IF(OR(C478='Bieu phi VCX'!$A$24,C478='Bieu phi VCX'!$A$25,C478='Bieu phi VCX'!$A$27),0.2%,IF(OR(AND(OR(E478="SEDAN",E478="HATCHBACK"),G478&gt;$AM$2),AND(OR(E478="SEDAN",E478="HATCHBACK"),F478="GERMANY")),INDEX('Bieu phi VCX'!$AC$8:$AC$33,MATCH(C478,'Bieu phi VCX'!$A$8:$A$33,0),0),INDEX('Bieu phi VCX'!$AD$8:$AD$33,MATCH(C478,'Bieu phi VCX'!$A$8:$A$33,0),0))),"NA"),0)</f>
        <v>0</v>
      </c>
      <c r="AN478" s="28" t="n">
        <f aca="false">IF(X478="Y",$AN$2,0)</f>
        <v>0</v>
      </c>
      <c r="AO478" s="29" t="n">
        <f aca="false">IF(W478="Y",IF(N478-M478&gt;$AO$2,1.5%*15/365,1.5%*(N478-M478)/365),0)</f>
        <v>0</v>
      </c>
      <c r="AP478" s="30" t="n">
        <f aca="false">IF(N478&lt;=Z478,VLOOKUP(DATEDIF(M478,N478,"m"),Parameters!$L$2:$M$6,2,1),(DATEDIF(M478,N478,"m")+1)/12)</f>
        <v>1</v>
      </c>
      <c r="AQ478" s="31" t="n">
        <f aca="false">(AK478*(SUM(AE478,AF478,AG478,AI478,AJ478,AL478,AM478,AN478)*H478+AH478)+AO478*H478)*AP478</f>
        <v>20000000</v>
      </c>
    </row>
    <row r="479" customFormat="false" ht="15" hidden="false" customHeight="false" outlineLevel="0" collapsed="false">
      <c r="A479" s="20"/>
      <c r="B479" s="20" t="s">
        <v>112</v>
      </c>
      <c r="C479" s="21" t="s">
        <v>138</v>
      </c>
      <c r="D479" s="21" t="s">
        <v>95</v>
      </c>
      <c r="E479" s="21" t="s">
        <v>131</v>
      </c>
      <c r="F479" s="21" t="s">
        <v>97</v>
      </c>
      <c r="G479" s="22" t="n">
        <v>400000000</v>
      </c>
      <c r="H479" s="22" t="n">
        <v>400000000</v>
      </c>
      <c r="I479" s="22" t="n">
        <v>0</v>
      </c>
      <c r="J479" s="0" t="n">
        <v>2020</v>
      </c>
      <c r="K479" s="23" t="n">
        <v>43831</v>
      </c>
      <c r="L479" s="23" t="n">
        <v>43831</v>
      </c>
      <c r="M479" s="23" t="n">
        <v>43831</v>
      </c>
      <c r="N479" s="23" t="n">
        <v>44196</v>
      </c>
      <c r="O479" s="24" t="s">
        <v>98</v>
      </c>
      <c r="P479" s="24" t="s">
        <v>98</v>
      </c>
      <c r="Q479" s="22" t="s">
        <v>99</v>
      </c>
      <c r="R479" s="24" t="s">
        <v>98</v>
      </c>
      <c r="S479" s="24" t="s">
        <v>98</v>
      </c>
      <c r="T479" s="24" t="s">
        <v>106</v>
      </c>
      <c r="U479" s="24" t="s">
        <v>98</v>
      </c>
      <c r="V479" s="24" t="s">
        <v>98</v>
      </c>
      <c r="W479" s="24" t="s">
        <v>98</v>
      </c>
      <c r="X479" s="24" t="s">
        <v>98</v>
      </c>
      <c r="Y479" s="22" t="n">
        <v>500000</v>
      </c>
      <c r="Z479" s="23" t="n">
        <f aca="false">DATE(YEAR(M479)+1,MONTH(M479),DAY(M479))</f>
        <v>44197</v>
      </c>
      <c r="AA479" s="25" t="n">
        <f aca="false">IF(N479&lt;=Z479, VLOOKUP(DATEDIF(M479,N479,"m"),Parameters!$L$2:$M$6,2,1), 0)</f>
        <v>1</v>
      </c>
      <c r="AB479" s="0" t="n">
        <f aca="false">IF(D479="Trong nước", DATEDIF(DATE(YEAR(K479),MONTH(K479),1),DATE(YEAR(L479),MONTH(L479),1),"m"), DATEDIF(DATE(J479,1,1),DATE(YEAR(L479),MONTH(L479),1),"m"))</f>
        <v>0</v>
      </c>
      <c r="AC479" s="0" t="str">
        <f aca="false">VLOOKUP(AB479,Parameters!$A$2:$B$6,2,1)</f>
        <v>&lt;6</v>
      </c>
      <c r="AD479" s="26" t="n">
        <v>1</v>
      </c>
      <c r="AE479" s="27" t="n">
        <f aca="false">IF(G479&lt;=$AE$2,INDEX('Bieu phi VCX'!$D$8:$H$33,MATCH(C479,'Bieu phi VCX'!$A$8:$A$33,0),MATCH(AC479,'Bieu phi VCX'!$D$7:$H$7,)),INDEX('Bieu phi VCX'!$I$8:$M$33,MATCH(C479,'Bieu phi VCX'!$A$8:$A$33,0),MATCH(AC479,'Bieu phi VCX'!$I$7:$M$7,)))</f>
        <v>0.036</v>
      </c>
      <c r="AF479" s="27" t="n">
        <f aca="false">IF(O479="Y",$AF$2,0)</f>
        <v>0</v>
      </c>
      <c r="AG479" s="27" t="n">
        <f aca="false">IF(P479="Y", INDEX('Bieu phi VCX'!$P$8:$T$31,MATCH(C479,'Bieu phi VCX'!$A$8:$A$33,0),MATCH(AC479,'Bieu phi VCX'!$P$7:$T$7,0)), 0)</f>
        <v>0</v>
      </c>
      <c r="AH479" s="22" t="n">
        <f aca="false">VLOOKUP(Q479,Parameters!$F$2:$G$5,2,0)</f>
        <v>0</v>
      </c>
      <c r="AI479" s="27" t="n">
        <f aca="false">IF(R479="Y", INDEX('Bieu phi VCX'!$V$8:$Z$31,MATCH(C479,'Bieu phi VCX'!$A$8:$A$33,0),MATCH(AC479,'Bieu phi VCX'!$V$7:$Z$7,0)),0)</f>
        <v>0</v>
      </c>
      <c r="AJ479" s="27" t="n">
        <f aca="false">IF(S479="Y",INDEX('Bieu phi VCX'!$AG$8:$AI$31,MATCH(C479,'Bieu phi VCX'!$A$8:$A$33,0),MATCH(VLOOKUP(I479,Parameters!$I$2:$J$4,2),'Bieu phi VCX'!$AG$7:$AI$7,0))-AE479, 0)</f>
        <v>0</v>
      </c>
      <c r="AK479" s="0" t="n">
        <f aca="false">IF(T479="Y",$AK$2,1)</f>
        <v>1.5</v>
      </c>
      <c r="AL479" s="27" t="n">
        <f aca="false">IF(U479="Y", INDEX('Bieu phi VCX'!$AB$8:$AB$33,MATCH(C479,'Bieu phi VCX'!$A$8:$A$33,0),0),0)</f>
        <v>0</v>
      </c>
      <c r="AM479" s="27" t="n">
        <f aca="false">IF(V479="Y",IF(AB479&lt;120,IF(OR(C479='Bieu phi VCX'!$A$24,C479='Bieu phi VCX'!$A$25,C479='Bieu phi VCX'!$A$27),0.2%,IF(OR(AND(OR(E479="SEDAN",E479="HATCHBACK"),G479&gt;$AM$2),AND(OR(E479="SEDAN",E479="HATCHBACK"),F479="GERMANY")),INDEX('Bieu phi VCX'!$AC$8:$AC$33,MATCH(C479,'Bieu phi VCX'!$A$8:$A$33,0),0),INDEX('Bieu phi VCX'!$AD$8:$AD$33,MATCH(C479,'Bieu phi VCX'!$A$8:$A$33,0),0))),"NA"),0)</f>
        <v>0</v>
      </c>
      <c r="AN479" s="28" t="n">
        <f aca="false">IF(X479="Y",$AN$2,0)</f>
        <v>0</v>
      </c>
      <c r="AO479" s="29" t="n">
        <f aca="false">IF(W479="Y",IF(N479-M479&gt;$AO$2,1.5%*15/365,1.5%*(N479-M479)/365),0)</f>
        <v>0</v>
      </c>
      <c r="AP479" s="30" t="n">
        <f aca="false">IF(N479&lt;=Z479,VLOOKUP(DATEDIF(M479,N479,"m"),Parameters!$L$2:$M$6,2,1),(DATEDIF(M479,N479,"m")+1)/12)</f>
        <v>1</v>
      </c>
      <c r="AQ479" s="31" t="n">
        <f aca="false">(AK479*(SUM(AE479,AF479,AG479,AI479,AJ479,AL479,AM479,AN479)*H479+AH479)+AO479*H479)*AP479</f>
        <v>21600000</v>
      </c>
    </row>
    <row r="480" customFormat="false" ht="15" hidden="false" customHeight="false" outlineLevel="0" collapsed="false">
      <c r="A480" s="20"/>
      <c r="B480" s="20" t="s">
        <v>113</v>
      </c>
      <c r="C480" s="21" t="s">
        <v>138</v>
      </c>
      <c r="D480" s="21" t="s">
        <v>95</v>
      </c>
      <c r="E480" s="21" t="s">
        <v>131</v>
      </c>
      <c r="F480" s="21" t="s">
        <v>97</v>
      </c>
      <c r="G480" s="22" t="n">
        <v>400000000</v>
      </c>
      <c r="H480" s="22" t="n">
        <v>400000000</v>
      </c>
      <c r="I480" s="22" t="n">
        <v>0</v>
      </c>
      <c r="J480" s="0" t="n">
        <v>2020</v>
      </c>
      <c r="K480" s="23" t="n">
        <v>43831</v>
      </c>
      <c r="L480" s="23" t="n">
        <v>43831</v>
      </c>
      <c r="M480" s="23" t="n">
        <v>43831</v>
      </c>
      <c r="N480" s="23" t="n">
        <v>44196</v>
      </c>
      <c r="O480" s="24" t="s">
        <v>98</v>
      </c>
      <c r="P480" s="24" t="s">
        <v>98</v>
      </c>
      <c r="Q480" s="22" t="s">
        <v>99</v>
      </c>
      <c r="R480" s="24" t="s">
        <v>98</v>
      </c>
      <c r="S480" s="24" t="s">
        <v>98</v>
      </c>
      <c r="T480" s="24" t="s">
        <v>98</v>
      </c>
      <c r="U480" s="24" t="s">
        <v>106</v>
      </c>
      <c r="V480" s="24" t="s">
        <v>98</v>
      </c>
      <c r="W480" s="24" t="s">
        <v>98</v>
      </c>
      <c r="X480" s="24" t="s">
        <v>98</v>
      </c>
      <c r="Y480" s="22" t="n">
        <v>500000</v>
      </c>
      <c r="Z480" s="23" t="n">
        <f aca="false">DATE(YEAR(M480)+1,MONTH(M480),DAY(M480))</f>
        <v>44197</v>
      </c>
      <c r="AA480" s="25" t="n">
        <f aca="false">IF(N480&lt;=Z480, VLOOKUP(DATEDIF(M480,N480,"m"),Parameters!$L$2:$M$6,2,1), 0)</f>
        <v>1</v>
      </c>
      <c r="AB480" s="0" t="n">
        <f aca="false">IF(D480="Trong nước", DATEDIF(DATE(YEAR(K480),MONTH(K480),1),DATE(YEAR(L480),MONTH(L480),1),"m"), DATEDIF(DATE(J480,1,1),DATE(YEAR(L480),MONTH(L480),1),"m"))</f>
        <v>0</v>
      </c>
      <c r="AC480" s="0" t="str">
        <f aca="false">VLOOKUP(AB480,Parameters!$A$2:$B$6,2,1)</f>
        <v>&lt;6</v>
      </c>
      <c r="AD480" s="26" t="n">
        <v>1</v>
      </c>
      <c r="AE480" s="27" t="n">
        <f aca="false">IF(G480&lt;=$AE$2,INDEX('Bieu phi VCX'!$D$8:$H$33,MATCH(C480,'Bieu phi VCX'!$A$8:$A$33,0),MATCH(AC480,'Bieu phi VCX'!$D$7:$H$7,)),INDEX('Bieu phi VCX'!$I$8:$M$33,MATCH(C480,'Bieu phi VCX'!$A$8:$A$33,0),MATCH(AC480,'Bieu phi VCX'!$I$7:$M$7,)))</f>
        <v>0.036</v>
      </c>
      <c r="AF480" s="27" t="n">
        <f aca="false">IF(O480="Y",$AF$2,0)</f>
        <v>0</v>
      </c>
      <c r="AG480" s="27" t="n">
        <f aca="false">IF(P480="Y", INDEX('Bieu phi VCX'!$P$8:$T$31,MATCH(C480,'Bieu phi VCX'!$A$8:$A$33,0),MATCH(AC480,'Bieu phi VCX'!$P$7:$T$7,0)), 0)</f>
        <v>0</v>
      </c>
      <c r="AH480" s="22" t="n">
        <f aca="false">VLOOKUP(Q480,Parameters!$F$2:$G$5,2,0)</f>
        <v>0</v>
      </c>
      <c r="AI480" s="27" t="n">
        <f aca="false">IF(R480="Y", INDEX('Bieu phi VCX'!$V$8:$Z$31,MATCH(C480,'Bieu phi VCX'!$A$8:$A$33,0),MATCH(AC480,'Bieu phi VCX'!$V$7:$Z$7,0)),0)</f>
        <v>0</v>
      </c>
      <c r="AJ480" s="27" t="n">
        <f aca="false">IF(S480="Y",INDEX('Bieu phi VCX'!$AG$8:$AI$31,MATCH(C480,'Bieu phi VCX'!$A$8:$A$33,0),MATCH(VLOOKUP(I480,Parameters!$I$2:$J$4,2),'Bieu phi VCX'!$AG$7:$AI$7,0))-AE480, 0)</f>
        <v>0</v>
      </c>
      <c r="AK480" s="0" t="n">
        <f aca="false">IF(T480="Y",$AK$2,1)</f>
        <v>1</v>
      </c>
      <c r="AL480" s="27" t="n">
        <f aca="false">IF(U480="Y", INDEX('Bieu phi VCX'!$AB$8:$AB$33,MATCH(C480,'Bieu phi VCX'!$A$8:$A$33,0),0),0)</f>
        <v>0.0025</v>
      </c>
      <c r="AM480" s="27" t="n">
        <f aca="false">IF(V480="Y",IF(AB480&lt;120,IF(OR(C480='Bieu phi VCX'!$A$24,C480='Bieu phi VCX'!$A$25,C480='Bieu phi VCX'!$A$27),0.2%,IF(OR(AND(OR(E480="SEDAN",E480="HATCHBACK"),G480&gt;$AM$2),AND(OR(E480="SEDAN",E480="HATCHBACK"),F480="GERMANY")),INDEX('Bieu phi VCX'!$AC$8:$AC$33,MATCH(C480,'Bieu phi VCX'!$A$8:$A$33,0),0),INDEX('Bieu phi VCX'!$AD$8:$AD$33,MATCH(C480,'Bieu phi VCX'!$A$8:$A$33,0),0))),"NA"),0)</f>
        <v>0</v>
      </c>
      <c r="AN480" s="28" t="n">
        <f aca="false">IF(X480="Y",$AN$2,0)</f>
        <v>0</v>
      </c>
      <c r="AO480" s="29" t="n">
        <f aca="false">IF(W480="Y",IF(N480-M480&gt;$AO$2,1.5%*15/365,1.5%*(N480-M480)/365),0)</f>
        <v>0</v>
      </c>
      <c r="AP480" s="30" t="n">
        <f aca="false">IF(N480&lt;=Z480,VLOOKUP(DATEDIF(M480,N480,"m"),Parameters!$L$2:$M$6,2,1),(DATEDIF(M480,N480,"m")+1)/12)</f>
        <v>1</v>
      </c>
      <c r="AQ480" s="31" t="n">
        <f aca="false">(AK480*(SUM(AE480,AF480,AG480,AI480,AJ480,AL480,AM480,AN480)*H480+AH480)+AO480*H480)*AP480</f>
        <v>15400000</v>
      </c>
    </row>
    <row r="481" customFormat="false" ht="15" hidden="false" customHeight="false" outlineLevel="0" collapsed="false">
      <c r="A481" s="20"/>
      <c r="B481" s="20" t="s">
        <v>114</v>
      </c>
      <c r="C481" s="21" t="s">
        <v>138</v>
      </c>
      <c r="D481" s="21" t="s">
        <v>95</v>
      </c>
      <c r="E481" s="21" t="s">
        <v>131</v>
      </c>
      <c r="F481" s="21" t="s">
        <v>97</v>
      </c>
      <c r="G481" s="22" t="n">
        <v>400000000</v>
      </c>
      <c r="H481" s="22" t="n">
        <v>400000000</v>
      </c>
      <c r="I481" s="22" t="n">
        <v>0</v>
      </c>
      <c r="J481" s="0" t="n">
        <v>2020</v>
      </c>
      <c r="K481" s="23" t="n">
        <v>43831</v>
      </c>
      <c r="L481" s="23" t="n">
        <v>43831</v>
      </c>
      <c r="M481" s="23" t="n">
        <v>43831</v>
      </c>
      <c r="N481" s="23" t="n">
        <v>44196</v>
      </c>
      <c r="O481" s="24" t="s">
        <v>98</v>
      </c>
      <c r="P481" s="24" t="s">
        <v>98</v>
      </c>
      <c r="Q481" s="22" t="s">
        <v>99</v>
      </c>
      <c r="R481" s="24" t="s">
        <v>98</v>
      </c>
      <c r="S481" s="24" t="s">
        <v>98</v>
      </c>
      <c r="T481" s="24" t="s">
        <v>98</v>
      </c>
      <c r="U481" s="24" t="s">
        <v>98</v>
      </c>
      <c r="V481" s="24" t="s">
        <v>106</v>
      </c>
      <c r="W481" s="24" t="s">
        <v>98</v>
      </c>
      <c r="X481" s="24" t="s">
        <v>98</v>
      </c>
      <c r="Y481" s="22" t="n">
        <v>500000</v>
      </c>
      <c r="Z481" s="23" t="n">
        <f aca="false">DATE(YEAR(M481)+1,MONTH(M481),DAY(M481))</f>
        <v>44197</v>
      </c>
      <c r="AA481" s="25" t="n">
        <f aca="false">IF(N481&lt;=Z481, VLOOKUP(DATEDIF(M481,N481,"m"),Parameters!$L$2:$M$6,2,1), 0)</f>
        <v>1</v>
      </c>
      <c r="AB481" s="0" t="n">
        <f aca="false">IF(D481="Trong nước", DATEDIF(DATE(YEAR(K481),MONTH(K481),1),DATE(YEAR(L481),MONTH(L481),1),"m"), DATEDIF(DATE(J481,1,1),DATE(YEAR(L481),MONTH(L481),1),"m"))</f>
        <v>0</v>
      </c>
      <c r="AC481" s="0" t="str">
        <f aca="false">VLOOKUP(AB481,Parameters!$A$2:$B$6,2,1)</f>
        <v>&lt;6</v>
      </c>
      <c r="AD481" s="26" t="n">
        <v>1</v>
      </c>
      <c r="AE481" s="27" t="n">
        <f aca="false">IF(G481&lt;=$AE$2,INDEX('Bieu phi VCX'!$D$8:$H$33,MATCH(C481,'Bieu phi VCX'!$A$8:$A$33,0),MATCH(AC481,'Bieu phi VCX'!$D$7:$H$7,)),INDEX('Bieu phi VCX'!$I$8:$M$33,MATCH(C481,'Bieu phi VCX'!$A$8:$A$33,0),MATCH(AC481,'Bieu phi VCX'!$I$7:$M$7,)))</f>
        <v>0.036</v>
      </c>
      <c r="AF481" s="27" t="n">
        <f aca="false">IF(O481="Y",$AF$2,0)</f>
        <v>0</v>
      </c>
      <c r="AG481" s="27" t="n">
        <f aca="false">IF(P481="Y", INDEX('Bieu phi VCX'!$P$8:$T$31,MATCH(C481,'Bieu phi VCX'!$A$8:$A$33,0),MATCH(AC481,'Bieu phi VCX'!$P$7:$T$7,0)), 0)</f>
        <v>0</v>
      </c>
      <c r="AH481" s="22" t="n">
        <f aca="false">VLOOKUP(Q481,Parameters!$F$2:$G$5,2,0)</f>
        <v>0</v>
      </c>
      <c r="AI481" s="27" t="n">
        <f aca="false">IF(R481="Y", INDEX('Bieu phi VCX'!$V$8:$Z$31,MATCH(C481,'Bieu phi VCX'!$A$8:$A$33,0),MATCH(AC481,'Bieu phi VCX'!$V$7:$Z$7,0)),0)</f>
        <v>0</v>
      </c>
      <c r="AJ481" s="27" t="n">
        <f aca="false">IF(S481="Y",INDEX('Bieu phi VCX'!$AG$8:$AI$31,MATCH(C481,'Bieu phi VCX'!$A$8:$A$33,0),MATCH(VLOOKUP(I481,Parameters!$I$2:$J$4,2),'Bieu phi VCX'!$AG$7:$AI$7,0))-AE481, 0)</f>
        <v>0</v>
      </c>
      <c r="AK481" s="0" t="n">
        <f aca="false">IF(T481="Y",$AK$2,1)</f>
        <v>1</v>
      </c>
      <c r="AL481" s="27" t="n">
        <f aca="false">IF(U481="Y", INDEX('Bieu phi VCX'!$AB$8:$AB$33,MATCH(C481,'Bieu phi VCX'!$A$8:$A$33,0),0),0)</f>
        <v>0</v>
      </c>
      <c r="AM481" s="27" t="n">
        <f aca="false">IF(V481="Y",IF(AB481&lt;120,IF(OR(C481='Bieu phi VCX'!$A$24,C481='Bieu phi VCX'!$A$25,C481='Bieu phi VCX'!$A$27),0.2%,IF(OR(AND(OR(E481="SEDAN",E481="HATCHBACK"),G481&gt;$AM$2),AND(OR(E481="SEDAN",E481="HATCHBACK"),F481="GERMANY")),INDEX('Bieu phi VCX'!$AC$8:$AC$33,MATCH(C481,'Bieu phi VCX'!$A$8:$A$33,0),0),INDEX('Bieu phi VCX'!$AD$8:$AD$33,MATCH(C481,'Bieu phi VCX'!$A$8:$A$33,0),0))),"NA"),0)</f>
        <v>0.002</v>
      </c>
      <c r="AN481" s="28" t="n">
        <f aca="false">IF(X481="Y",$AN$2,0)</f>
        <v>0</v>
      </c>
      <c r="AO481" s="29" t="n">
        <f aca="false">IF(W481="Y",IF(N481-M481&gt;$AO$2,1.5%*15/365,1.5%*(N481-M481)/365),0)</f>
        <v>0</v>
      </c>
      <c r="AP481" s="30" t="n">
        <f aca="false">IF(N481&lt;=Z481,VLOOKUP(DATEDIF(M481,N481,"m"),Parameters!$L$2:$M$6,2,1),(DATEDIF(M481,N481,"m")+1)/12)</f>
        <v>1</v>
      </c>
      <c r="AQ481" s="31" t="n">
        <f aca="false">(AK481*(SUM(AE481,AF481,AG481,AI481,AJ481,AL481,AM481,AN481)*H481+AH481)+AO481*H481)*AP481</f>
        <v>15200000</v>
      </c>
    </row>
    <row r="482" customFormat="false" ht="15" hidden="false" customHeight="false" outlineLevel="0" collapsed="false">
      <c r="A482" s="20"/>
      <c r="B482" s="20" t="s">
        <v>115</v>
      </c>
      <c r="C482" s="21" t="s">
        <v>138</v>
      </c>
      <c r="D482" s="21" t="s">
        <v>95</v>
      </c>
      <c r="E482" s="21" t="s">
        <v>131</v>
      </c>
      <c r="F482" s="21" t="s">
        <v>97</v>
      </c>
      <c r="G482" s="22" t="n">
        <v>400000000</v>
      </c>
      <c r="H482" s="22" t="n">
        <v>400000000</v>
      </c>
      <c r="I482" s="22" t="n">
        <v>0</v>
      </c>
      <c r="J482" s="0" t="n">
        <v>2020</v>
      </c>
      <c r="K482" s="23" t="n">
        <v>43831</v>
      </c>
      <c r="L482" s="23" t="n">
        <v>43831</v>
      </c>
      <c r="M482" s="23" t="n">
        <v>43831</v>
      </c>
      <c r="N482" s="23" t="n">
        <v>44196</v>
      </c>
      <c r="O482" s="24" t="s">
        <v>98</v>
      </c>
      <c r="P482" s="24" t="s">
        <v>98</v>
      </c>
      <c r="Q482" s="22" t="s">
        <v>99</v>
      </c>
      <c r="R482" s="24" t="s">
        <v>98</v>
      </c>
      <c r="S482" s="24" t="s">
        <v>98</v>
      </c>
      <c r="T482" s="24" t="s">
        <v>98</v>
      </c>
      <c r="U482" s="24" t="s">
        <v>98</v>
      </c>
      <c r="V482" s="24" t="s">
        <v>98</v>
      </c>
      <c r="W482" s="24" t="s">
        <v>106</v>
      </c>
      <c r="X482" s="24" t="s">
        <v>98</v>
      </c>
      <c r="Y482" s="22" t="n">
        <v>500000</v>
      </c>
      <c r="Z482" s="23" t="n">
        <f aca="false">DATE(YEAR(M482)+1,MONTH(M482),DAY(M482))</f>
        <v>44197</v>
      </c>
      <c r="AA482" s="25" t="n">
        <f aca="false">IF(N482&lt;=Z482, VLOOKUP(DATEDIF(M482,N482,"m"),Parameters!$L$2:$M$6,2,1), 0)</f>
        <v>1</v>
      </c>
      <c r="AB482" s="0" t="n">
        <f aca="false">IF(D482="Trong nước", DATEDIF(DATE(YEAR(K482),MONTH(K482),1),DATE(YEAR(L482),MONTH(L482),1),"m"), DATEDIF(DATE(J482,1,1),DATE(YEAR(L482),MONTH(L482),1),"m"))</f>
        <v>0</v>
      </c>
      <c r="AC482" s="0" t="str">
        <f aca="false">VLOOKUP(AB482,Parameters!$A$2:$B$6,2,1)</f>
        <v>&lt;6</v>
      </c>
      <c r="AD482" s="26" t="n">
        <v>1</v>
      </c>
      <c r="AE482" s="27" t="n">
        <f aca="false">IF(G482&lt;=$AE$2,INDEX('Bieu phi VCX'!$D$8:$H$33,MATCH(C482,'Bieu phi VCX'!$A$8:$A$33,0),MATCH(AC482,'Bieu phi VCX'!$D$7:$H$7,)),INDEX('Bieu phi VCX'!$I$8:$M$33,MATCH(C482,'Bieu phi VCX'!$A$8:$A$33,0),MATCH(AC482,'Bieu phi VCX'!$I$7:$M$7,)))</f>
        <v>0.036</v>
      </c>
      <c r="AF482" s="27" t="n">
        <f aca="false">IF(O482="Y",$AF$2,0)</f>
        <v>0</v>
      </c>
      <c r="AG482" s="27" t="n">
        <f aca="false">IF(P482="Y", INDEX('Bieu phi VCX'!$P$8:$T$31,MATCH(C482,'Bieu phi VCX'!$A$8:$A$33,0),MATCH(AC482,'Bieu phi VCX'!$P$7:$T$7,0)), 0)</f>
        <v>0</v>
      </c>
      <c r="AH482" s="22" t="n">
        <f aca="false">VLOOKUP(Q482,Parameters!$F$2:$G$5,2,0)</f>
        <v>0</v>
      </c>
      <c r="AI482" s="27" t="n">
        <f aca="false">IF(R482="Y", INDEX('Bieu phi VCX'!$V$8:$Z$31,MATCH(C482,'Bieu phi VCX'!$A$8:$A$33,0),MATCH(AC482,'Bieu phi VCX'!$V$7:$Z$7,0)),0)</f>
        <v>0</v>
      </c>
      <c r="AJ482" s="27" t="n">
        <f aca="false">IF(S482="Y",INDEX('Bieu phi VCX'!$AG$8:$AI$31,MATCH(C482,'Bieu phi VCX'!$A$8:$A$33,0),MATCH(VLOOKUP(I482,Parameters!$I$2:$J$4,2),'Bieu phi VCX'!$AG$7:$AI$7,0))-AE482, 0)</f>
        <v>0</v>
      </c>
      <c r="AK482" s="0" t="n">
        <f aca="false">IF(T482="Y",$AK$2,1)</f>
        <v>1</v>
      </c>
      <c r="AL482" s="27" t="n">
        <f aca="false">IF(U482="Y", INDEX('Bieu phi VCX'!$AB$8:$AB$33,MATCH(C482,'Bieu phi VCX'!$A$8:$A$33,0),0),0)</f>
        <v>0</v>
      </c>
      <c r="AM482" s="27" t="n">
        <f aca="false">IF(V482="Y",IF(AB482&lt;120,IF(OR(C482='Bieu phi VCX'!$A$24,C482='Bieu phi VCX'!$A$25,C482='Bieu phi VCX'!$A$27),0.2%,IF(OR(AND(OR(E482="SEDAN",E482="HATCHBACK"),G482&gt;$AM$2),AND(OR(E482="SEDAN",E482="HATCHBACK"),F482="GERMANY")),INDEX('Bieu phi VCX'!$AC$8:$AC$33,MATCH(C482,'Bieu phi VCX'!$A$8:$A$33,0),0),INDEX('Bieu phi VCX'!$AD$8:$AD$33,MATCH(C482,'Bieu phi VCX'!$A$8:$A$33,0),0))),"NA"),0)</f>
        <v>0</v>
      </c>
      <c r="AN482" s="28" t="n">
        <f aca="false">IF(X482="Y",$AN$2,0)</f>
        <v>0</v>
      </c>
      <c r="AO482" s="29" t="n">
        <f aca="false">IF(W482="Y",IF(N482-M482&gt;$AO$2,1.5%*15/365,1.5%*(N482-M482)/365),0)</f>
        <v>0.000616438356164384</v>
      </c>
      <c r="AP482" s="30" t="n">
        <f aca="false">IF(N482&lt;=Z482,VLOOKUP(DATEDIF(M482,N482,"m"),Parameters!$L$2:$M$6,2,1),(DATEDIF(M482,N482,"m")+1)/12)</f>
        <v>1</v>
      </c>
      <c r="AQ482" s="31" t="n">
        <f aca="false">(AK482*(SUM(AE482,AF482,AG482,AI482,AJ482,AL482,AM482,AN482)*H482+AH482)+AO482*H482)*AP482</f>
        <v>14646575.3424658</v>
      </c>
    </row>
    <row r="483" customFormat="false" ht="15" hidden="false" customHeight="false" outlineLevel="0" collapsed="false">
      <c r="A483" s="20"/>
      <c r="B483" s="20" t="s">
        <v>116</v>
      </c>
      <c r="C483" s="21" t="s">
        <v>138</v>
      </c>
      <c r="D483" s="21" t="s">
        <v>95</v>
      </c>
      <c r="E483" s="21" t="s">
        <v>131</v>
      </c>
      <c r="F483" s="21" t="s">
        <v>97</v>
      </c>
      <c r="G483" s="22" t="n">
        <v>400000000</v>
      </c>
      <c r="H483" s="22" t="n">
        <v>400000000</v>
      </c>
      <c r="I483" s="22" t="n">
        <v>0</v>
      </c>
      <c r="J483" s="0" t="n">
        <v>2020</v>
      </c>
      <c r="K483" s="23" t="n">
        <v>43831</v>
      </c>
      <c r="L483" s="23" t="n">
        <v>43831</v>
      </c>
      <c r="M483" s="23" t="n">
        <v>43831</v>
      </c>
      <c r="N483" s="23" t="n">
        <v>44196</v>
      </c>
      <c r="O483" s="24" t="s">
        <v>98</v>
      </c>
      <c r="P483" s="24" t="s">
        <v>98</v>
      </c>
      <c r="Q483" s="22" t="s">
        <v>99</v>
      </c>
      <c r="R483" s="24" t="s">
        <v>98</v>
      </c>
      <c r="S483" s="24" t="s">
        <v>98</v>
      </c>
      <c r="T483" s="24" t="s">
        <v>98</v>
      </c>
      <c r="U483" s="24" t="s">
        <v>98</v>
      </c>
      <c r="V483" s="24" t="s">
        <v>98</v>
      </c>
      <c r="W483" s="24" t="s">
        <v>98</v>
      </c>
      <c r="X483" s="24" t="s">
        <v>106</v>
      </c>
      <c r="Y483" s="22" t="n">
        <v>500000</v>
      </c>
      <c r="Z483" s="23" t="n">
        <f aca="false">DATE(YEAR(M483)+1,MONTH(M483),DAY(M483))</f>
        <v>44197</v>
      </c>
      <c r="AA483" s="25" t="n">
        <f aca="false">IF(N483&lt;=Z483, VLOOKUP(DATEDIF(M483,N483,"m"),Parameters!$L$2:$M$6,2,1), 0)</f>
        <v>1</v>
      </c>
      <c r="AB483" s="0" t="n">
        <f aca="false">IF(D483="Trong nước", DATEDIF(DATE(YEAR(K483),MONTH(K483),1),DATE(YEAR(L483),MONTH(L483),1),"m"), DATEDIF(DATE(J483,1,1),DATE(YEAR(L483),MONTH(L483),1),"m"))</f>
        <v>0</v>
      </c>
      <c r="AC483" s="0" t="str">
        <f aca="false">VLOOKUP(AB483,Parameters!$A$2:$B$6,2,1)</f>
        <v>&lt;6</v>
      </c>
      <c r="AD483" s="26" t="n">
        <v>1</v>
      </c>
      <c r="AE483" s="27" t="n">
        <f aca="false">IF(G483&lt;=$AE$2,INDEX('Bieu phi VCX'!$D$8:$H$33,MATCH(C483,'Bieu phi VCX'!$A$8:$A$33,0),MATCH(AC483,'Bieu phi VCX'!$D$7:$H$7,)),INDEX('Bieu phi VCX'!$I$8:$M$33,MATCH(C483,'Bieu phi VCX'!$A$8:$A$33,0),MATCH(AC483,'Bieu phi VCX'!$I$7:$M$7,)))</f>
        <v>0.036</v>
      </c>
      <c r="AF483" s="27" t="n">
        <f aca="false">IF(O483="Y",$AF$2,0)</f>
        <v>0</v>
      </c>
      <c r="AG483" s="27" t="n">
        <f aca="false">IF(P483="Y", INDEX('Bieu phi VCX'!$P$8:$T$31,MATCH(C483,'Bieu phi VCX'!$A$8:$A$33,0),MATCH(AC483,'Bieu phi VCX'!$P$7:$T$7,0)), 0)</f>
        <v>0</v>
      </c>
      <c r="AH483" s="22" t="n">
        <f aca="false">VLOOKUP(Q483,Parameters!$F$2:$G$5,2,0)</f>
        <v>0</v>
      </c>
      <c r="AI483" s="27" t="n">
        <f aca="false">IF(R483="Y", INDEX('Bieu phi VCX'!$V$8:$Z$31,MATCH(C483,'Bieu phi VCX'!$A$8:$A$33,0),MATCH(AC483,'Bieu phi VCX'!$V$7:$Z$7,0)),0)</f>
        <v>0</v>
      </c>
      <c r="AJ483" s="27" t="n">
        <f aca="false">IF(S483="Y",INDEX('Bieu phi VCX'!$AG$8:$AI$31,MATCH(C483,'Bieu phi VCX'!$A$8:$A$33,0),MATCH(VLOOKUP(I483,Parameters!$I$2:$J$4,2),'Bieu phi VCX'!$AG$7:$AI$7,0))-AE483, 0)</f>
        <v>0</v>
      </c>
      <c r="AK483" s="0" t="n">
        <f aca="false">IF(T483="Y",$AK$2,1)</f>
        <v>1</v>
      </c>
      <c r="AL483" s="27" t="n">
        <f aca="false">IF(U483="Y", INDEX('Bieu phi VCX'!$AB$8:$AB$33,MATCH(C483,'Bieu phi VCX'!$A$8:$A$33,0),0),0)</f>
        <v>0</v>
      </c>
      <c r="AM483" s="27" t="n">
        <f aca="false">IF(V483="Y",IF(AB483&lt;120,IF(OR(C483='Bieu phi VCX'!$A$24,C483='Bieu phi VCX'!$A$25,C483='Bieu phi VCX'!$A$27),0.2%,IF(OR(AND(OR(E483="SEDAN",E483="HATCHBACK"),G483&gt;$AM$2),AND(OR(E483="SEDAN",E483="HATCHBACK"),F483="GERMANY")),INDEX('Bieu phi VCX'!$AC$8:$AC$33,MATCH(C483,'Bieu phi VCX'!$A$8:$A$33,0),0),INDEX('Bieu phi VCX'!$AD$8:$AD$33,MATCH(C483,'Bieu phi VCX'!$A$8:$A$33,0),0))),"NA"),0)</f>
        <v>0</v>
      </c>
      <c r="AN483" s="28" t="n">
        <f aca="false">IF(X483="Y",$AN$2,0)</f>
        <v>0.003</v>
      </c>
      <c r="AO483" s="29" t="n">
        <f aca="false">IF(W483="Y",IF(N483-M483&gt;$AO$2,1.5%*15/365,1.5%*(N483-M483)/365),0)</f>
        <v>0</v>
      </c>
      <c r="AP483" s="30" t="n">
        <f aca="false">IF(N483&lt;=Z483,VLOOKUP(DATEDIF(M483,N483,"m"),Parameters!$L$2:$M$6,2,1),(DATEDIF(M483,N483,"m")+1)/12)</f>
        <v>1</v>
      </c>
      <c r="AQ483" s="31" t="n">
        <f aca="false">(AK483*(SUM(AE483,AF483,AG483,AI483,AJ483,AL483,AM483,AN483)*H483+AH483)+AO483*H483)*AP483</f>
        <v>15600000</v>
      </c>
    </row>
    <row r="484" customFormat="false" ht="15" hidden="false" customHeight="false" outlineLevel="0" collapsed="false">
      <c r="A484" s="20" t="s">
        <v>92</v>
      </c>
      <c r="B484" s="20" t="s">
        <v>93</v>
      </c>
      <c r="C484" s="21" t="s">
        <v>139</v>
      </c>
      <c r="D484" s="21" t="s">
        <v>95</v>
      </c>
      <c r="E484" s="21" t="s">
        <v>131</v>
      </c>
      <c r="F484" s="21" t="s">
        <v>97</v>
      </c>
      <c r="G484" s="22" t="n">
        <v>390000000</v>
      </c>
      <c r="H484" s="22" t="n">
        <v>100000000</v>
      </c>
      <c r="I484" s="22" t="n">
        <v>0</v>
      </c>
      <c r="J484" s="0" t="n">
        <v>2020</v>
      </c>
      <c r="K484" s="23" t="n">
        <v>43831</v>
      </c>
      <c r="L484" s="23" t="n">
        <v>43831</v>
      </c>
      <c r="M484" s="23" t="n">
        <v>43831</v>
      </c>
      <c r="N484" s="23" t="n">
        <v>44196</v>
      </c>
      <c r="O484" s="24" t="s">
        <v>98</v>
      </c>
      <c r="P484" s="24" t="s">
        <v>98</v>
      </c>
      <c r="Q484" s="22" t="s">
        <v>99</v>
      </c>
      <c r="R484" s="24" t="s">
        <v>98</v>
      </c>
      <c r="S484" s="24" t="s">
        <v>98</v>
      </c>
      <c r="T484" s="24" t="s">
        <v>98</v>
      </c>
      <c r="U484" s="24" t="s">
        <v>98</v>
      </c>
      <c r="V484" s="24" t="s">
        <v>98</v>
      </c>
      <c r="W484" s="24" t="s">
        <v>98</v>
      </c>
      <c r="X484" s="24" t="s">
        <v>98</v>
      </c>
      <c r="Y484" s="22" t="n">
        <v>500000</v>
      </c>
      <c r="Z484" s="23" t="n">
        <f aca="false">DATE(YEAR(M484)+1,MONTH(M484),DAY(M484))</f>
        <v>44197</v>
      </c>
      <c r="AA484" s="25" t="n">
        <f aca="false">IF(N484&lt;=Z484, VLOOKUP(DATEDIF(M484,N484,"m"),Parameters!$L$2:$M$6,2,1), 0)</f>
        <v>1</v>
      </c>
      <c r="AB484" s="0" t="n">
        <f aca="false">IF(D484="Trong nước", DATEDIF(DATE(YEAR(K484),MONTH(K484),1),DATE(YEAR(L484),MONTH(L484),1),"m"), DATEDIF(DATE(J484,1,1),DATE(YEAR(L484),MONTH(L484),1),"m"))</f>
        <v>0</v>
      </c>
      <c r="AC484" s="0" t="str">
        <f aca="false">VLOOKUP(AB484,Parameters!$A$2:$B$6,2,1)</f>
        <v>&lt;6</v>
      </c>
      <c r="AD484" s="26" t="n">
        <v>1</v>
      </c>
      <c r="AE484" s="27" t="n">
        <f aca="false">IF(G484&lt;=$AE$2,INDEX('Bieu phi VCX'!$D$8:$H$33,MATCH(C484,'Bieu phi VCX'!$A$8:$A$33,0),MATCH(AC484,'Bieu phi VCX'!$D$7:$H$7,)),INDEX('Bieu phi VCX'!$I$8:$M$33,MATCH(C484,'Bieu phi VCX'!$A$8:$A$33,0),MATCH(AC484,'Bieu phi VCX'!$I$7:$M$7,)))</f>
        <v>0.032</v>
      </c>
      <c r="AF484" s="27" t="n">
        <f aca="false">IF(O484="Y",$AF$2,0)</f>
        <v>0</v>
      </c>
      <c r="AG484" s="27" t="n">
        <f aca="false">IF(P484="Y", INDEX('Bieu phi VCX'!$P$8:$T$31,MATCH(C484,'Bieu phi VCX'!$A$8:$A$33,0),MATCH(AC484,'Bieu phi VCX'!$P$7:$T$7,0)), 0)</f>
        <v>0</v>
      </c>
      <c r="AH484" s="22" t="n">
        <f aca="false">VLOOKUP(Q484,Parameters!$F$2:$G$5,2,0)</f>
        <v>0</v>
      </c>
      <c r="AI484" s="27" t="n">
        <f aca="false">IF(R484="Y", INDEX('Bieu phi VCX'!$V$8:$Z$31,MATCH(C484,'Bieu phi VCX'!$A$8:$A$33,0),MATCH(AC484,'Bieu phi VCX'!$V$7:$Z$7,0)),0)</f>
        <v>0</v>
      </c>
      <c r="AJ484" s="27" t="n">
        <f aca="false">IF(S484="Y",INDEX('Bieu phi VCX'!$AG$8:$AI$31,MATCH(C484,'Bieu phi VCX'!$A$8:$A$33,0),MATCH(VLOOKUP(I484,Parameters!$I$2:$J$4,2),'Bieu phi VCX'!$AG$7:$AI$7,0))-AE484, 0)</f>
        <v>0</v>
      </c>
      <c r="AK484" s="0" t="n">
        <f aca="false">IF(T484="Y",$AK$2,1)</f>
        <v>1</v>
      </c>
      <c r="AL484" s="27" t="n">
        <f aca="false">IF(U484="Y", INDEX('Bieu phi VCX'!$AB$8:$AB$33,MATCH(C484,'Bieu phi VCX'!$A$8:$A$33,0),0),0)</f>
        <v>0</v>
      </c>
      <c r="AM484" s="27" t="n">
        <f aca="false">IF(V484="Y",IF(AB484&lt;120,IF(OR(C484='Bieu phi VCX'!$A$24,C484='Bieu phi VCX'!$A$25,C484='Bieu phi VCX'!$A$27),0.2%,IF(OR(AND(OR(E484="SEDAN",E484="HATCHBACK"),G484&gt;$AM$2),AND(OR(E484="SEDAN",E484="HATCHBACK"),F484="GERMANY")),INDEX('Bieu phi VCX'!$AC$8:$AC$33,MATCH(C484,'Bieu phi VCX'!$A$8:$A$33,0),0),INDEX('Bieu phi VCX'!$AD$8:$AD$33,MATCH(C484,'Bieu phi VCX'!$A$8:$A$33,0),0))),"NA"),0)</f>
        <v>0</v>
      </c>
      <c r="AN484" s="28" t="n">
        <f aca="false">IF(X484="Y",$AN$2,0)</f>
        <v>0</v>
      </c>
      <c r="AO484" s="29" t="n">
        <f aca="false">IF(W484="Y",IF(N484-M484&gt;$AO$2,1.5%*15/365,1.5%*(N484-M484)/365),0)</f>
        <v>0</v>
      </c>
      <c r="AP484" s="30" t="n">
        <f aca="false">IF(N484&lt;=Z484,VLOOKUP(DATEDIF(M484,N484,"m"),Parameters!$L$2:$M$6,2,1),(DATEDIF(M484,N484,"m")+1)/12)</f>
        <v>1</v>
      </c>
      <c r="AQ484" s="31" t="n">
        <f aca="false">(AK484*(SUM(AE484,AF484,AG484,AI484,AJ484,AL484,AM484,AN484)*H484+AH484)+AO484*H484)*AP484</f>
        <v>3200000</v>
      </c>
    </row>
    <row r="485" customFormat="false" ht="15" hidden="false" customHeight="false" outlineLevel="0" collapsed="false">
      <c r="A485" s="20"/>
      <c r="B485" s="20" t="s">
        <v>100</v>
      </c>
      <c r="C485" s="21" t="s">
        <v>139</v>
      </c>
      <c r="D485" s="21" t="s">
        <v>95</v>
      </c>
      <c r="E485" s="21" t="s">
        <v>131</v>
      </c>
      <c r="F485" s="21" t="s">
        <v>97</v>
      </c>
      <c r="G485" s="22" t="n">
        <v>390000000</v>
      </c>
      <c r="H485" s="22" t="n">
        <v>100000000</v>
      </c>
      <c r="I485" s="22" t="n">
        <v>0</v>
      </c>
      <c r="J485" s="0" t="n">
        <v>2017</v>
      </c>
      <c r="K485" s="23" t="n">
        <v>42736</v>
      </c>
      <c r="L485" s="23" t="n">
        <v>43831</v>
      </c>
      <c r="M485" s="23" t="n">
        <v>43831</v>
      </c>
      <c r="N485" s="23" t="n">
        <v>44196</v>
      </c>
      <c r="O485" s="24" t="s">
        <v>98</v>
      </c>
      <c r="P485" s="24" t="s">
        <v>98</v>
      </c>
      <c r="Q485" s="22" t="s">
        <v>99</v>
      </c>
      <c r="R485" s="24" t="s">
        <v>98</v>
      </c>
      <c r="S485" s="24" t="s">
        <v>98</v>
      </c>
      <c r="T485" s="24" t="s">
        <v>98</v>
      </c>
      <c r="U485" s="24" t="s">
        <v>98</v>
      </c>
      <c r="V485" s="24" t="s">
        <v>98</v>
      </c>
      <c r="W485" s="24" t="s">
        <v>98</v>
      </c>
      <c r="X485" s="24" t="s">
        <v>98</v>
      </c>
      <c r="Y485" s="22" t="n">
        <v>500000</v>
      </c>
      <c r="Z485" s="23" t="n">
        <f aca="false">DATE(YEAR(M485)+1,MONTH(M485),DAY(M485))</f>
        <v>44197</v>
      </c>
      <c r="AA485" s="25" t="n">
        <f aca="false">IF(N485&lt;=Z485, VLOOKUP(DATEDIF(M485,N485,"m"),Parameters!$L$2:$M$6,2,1), 0)</f>
        <v>1</v>
      </c>
      <c r="AB485" s="0" t="n">
        <f aca="false">IF(D485="Trong nước", DATEDIF(DATE(YEAR(K485),MONTH(K485),1),DATE(YEAR(L485),MONTH(L485),1),"m"), DATEDIF(DATE(J485,1,1),DATE(YEAR(L485),MONTH(L485),1),"m"))</f>
        <v>36</v>
      </c>
      <c r="AC485" s="0" t="str">
        <f aca="false">VLOOKUP(AB485,Parameters!$A$2:$B$6,2,1)</f>
        <v>36-72</v>
      </c>
      <c r="AD485" s="26" t="n">
        <v>1</v>
      </c>
      <c r="AE485" s="27" t="n">
        <f aca="false">IF(G485&lt;=$AE$2,INDEX('Bieu phi VCX'!$D$8:$H$33,MATCH(C485,'Bieu phi VCX'!$A$8:$A$33,0),MATCH(AC485,'Bieu phi VCX'!$D$7:$H$7,)),INDEX('Bieu phi VCX'!$I$8:$M$33,MATCH(C485,'Bieu phi VCX'!$A$8:$A$33,0),MATCH(AC485,'Bieu phi VCX'!$I$7:$M$7,)))</f>
        <v>0.038</v>
      </c>
      <c r="AF485" s="27" t="n">
        <f aca="false">IF(O485="Y",$AF$2,0)</f>
        <v>0</v>
      </c>
      <c r="AG485" s="27" t="n">
        <f aca="false">IF(P485="Y", INDEX('Bieu phi VCX'!$P$8:$T$31,MATCH(C485,'Bieu phi VCX'!$A$8:$A$33,0),MATCH(AC485,'Bieu phi VCX'!$P$7:$T$7,0)), 0)</f>
        <v>0</v>
      </c>
      <c r="AH485" s="22" t="n">
        <f aca="false">VLOOKUP(Q485,Parameters!$F$2:$G$5,2,0)</f>
        <v>0</v>
      </c>
      <c r="AI485" s="27" t="n">
        <f aca="false">IF(R485="Y", INDEX('Bieu phi VCX'!$V$8:$Z$31,MATCH(C485,'Bieu phi VCX'!$A$8:$A$33,0),MATCH(AC485,'Bieu phi VCX'!$V$7:$Z$7,0)),0)</f>
        <v>0</v>
      </c>
      <c r="AJ485" s="27" t="n">
        <f aca="false">IF(S485="Y",INDEX('Bieu phi VCX'!$AG$8:$AI$31,MATCH(C485,'Bieu phi VCX'!$A$8:$A$33,0),MATCH(VLOOKUP(I485,Parameters!$I$2:$J$4,2),'Bieu phi VCX'!$AG$7:$AI$7,0))-AE485, 0)</f>
        <v>0</v>
      </c>
      <c r="AK485" s="0" t="n">
        <f aca="false">IF(T485="Y",$AK$2,1)</f>
        <v>1</v>
      </c>
      <c r="AL485" s="27" t="n">
        <f aca="false">IF(U485="Y", INDEX('Bieu phi VCX'!$AB$8:$AB$33,MATCH(C485,'Bieu phi VCX'!$A$8:$A$33,0),0),0)</f>
        <v>0</v>
      </c>
      <c r="AM485" s="27" t="n">
        <f aca="false">IF(V485="Y",IF(AB485&lt;120,IF(OR(C485='Bieu phi VCX'!$A$24,C485='Bieu phi VCX'!$A$25,C485='Bieu phi VCX'!$A$27),0.2%,IF(OR(AND(OR(E485="SEDAN",E485="HATCHBACK"),G485&gt;$AM$2),AND(OR(E485="SEDAN",E485="HATCHBACK"),F485="GERMANY")),INDEX('Bieu phi VCX'!$AC$8:$AC$33,MATCH(C485,'Bieu phi VCX'!$A$8:$A$33,0),0),INDEX('Bieu phi VCX'!$AD$8:$AD$33,MATCH(C485,'Bieu phi VCX'!$A$8:$A$33,0),0))),"NA"),0)</f>
        <v>0</v>
      </c>
      <c r="AN485" s="28" t="n">
        <f aca="false">IF(X485="Y",$AN$2,0)</f>
        <v>0</v>
      </c>
      <c r="AO485" s="29" t="n">
        <f aca="false">IF(W485="Y",IF(N485-M485&gt;$AO$2,1.5%*15/365,1.5%*(N485-M485)/365),0)</f>
        <v>0</v>
      </c>
      <c r="AP485" s="30" t="n">
        <f aca="false">IF(N485&lt;=Z485,VLOOKUP(DATEDIF(M485,N485,"m"),Parameters!$L$2:$M$6,2,1),(DATEDIF(M485,N485,"m")+1)/12)</f>
        <v>1</v>
      </c>
      <c r="AQ485" s="31" t="n">
        <f aca="false">(AK485*(SUM(AE485,AF485,AG485,AI485,AJ485,AL485,AM485,AN485)*H485+AH485)+AO485*H485)*AP485</f>
        <v>3800000</v>
      </c>
    </row>
    <row r="486" customFormat="false" ht="15" hidden="false" customHeight="false" outlineLevel="0" collapsed="false">
      <c r="A486" s="20"/>
      <c r="B486" s="20" t="s">
        <v>101</v>
      </c>
      <c r="C486" s="21" t="s">
        <v>139</v>
      </c>
      <c r="D486" s="21" t="s">
        <v>95</v>
      </c>
      <c r="E486" s="21" t="s">
        <v>131</v>
      </c>
      <c r="F486" s="21" t="s">
        <v>97</v>
      </c>
      <c r="G486" s="22" t="n">
        <v>390000000</v>
      </c>
      <c r="H486" s="22" t="n">
        <v>100000000</v>
      </c>
      <c r="I486" s="22" t="n">
        <v>0</v>
      </c>
      <c r="J486" s="0" t="n">
        <v>2014</v>
      </c>
      <c r="K486" s="23" t="n">
        <v>41640</v>
      </c>
      <c r="L486" s="23" t="n">
        <v>43831</v>
      </c>
      <c r="M486" s="23" t="n">
        <v>43831</v>
      </c>
      <c r="N486" s="23" t="n">
        <v>44196</v>
      </c>
      <c r="O486" s="24" t="s">
        <v>98</v>
      </c>
      <c r="P486" s="24" t="s">
        <v>98</v>
      </c>
      <c r="Q486" s="22" t="s">
        <v>99</v>
      </c>
      <c r="R486" s="24" t="s">
        <v>98</v>
      </c>
      <c r="S486" s="24" t="s">
        <v>98</v>
      </c>
      <c r="T486" s="24" t="s">
        <v>98</v>
      </c>
      <c r="U486" s="24" t="s">
        <v>98</v>
      </c>
      <c r="V486" s="24" t="s">
        <v>98</v>
      </c>
      <c r="W486" s="24" t="s">
        <v>98</v>
      </c>
      <c r="X486" s="24" t="s">
        <v>98</v>
      </c>
      <c r="Y486" s="22" t="n">
        <v>500000</v>
      </c>
      <c r="Z486" s="23" t="n">
        <f aca="false">DATE(YEAR(M486)+1,MONTH(M486),DAY(M486))</f>
        <v>44197</v>
      </c>
      <c r="AA486" s="25" t="n">
        <f aca="false">IF(N486&lt;=Z486, VLOOKUP(DATEDIF(M486,N486,"m"),Parameters!$L$2:$M$6,2,1), 0)</f>
        <v>1</v>
      </c>
      <c r="AB486" s="0" t="n">
        <f aca="false">IF(D486="Trong nước", DATEDIF(DATE(YEAR(K486),MONTH(K486),1),DATE(YEAR(L486),MONTH(L486),1),"m"), DATEDIF(DATE(J486,1,1),DATE(YEAR(L486),MONTH(L486),1),"m"))</f>
        <v>72</v>
      </c>
      <c r="AC486" s="0" t="str">
        <f aca="false">VLOOKUP(AB486,Parameters!$A$2:$B$6,2,1)</f>
        <v>72-120</v>
      </c>
      <c r="AD486" s="26" t="n">
        <v>1</v>
      </c>
      <c r="AE486" s="27" t="n">
        <f aca="false">IF(G486&lt;=$AE$2,INDEX('Bieu phi VCX'!$D$8:$H$33,MATCH(C486,'Bieu phi VCX'!$A$8:$A$33,0),MATCH(AC486,'Bieu phi VCX'!$D$7:$H$7,)),INDEX('Bieu phi VCX'!$I$8:$M$33,MATCH(C486,'Bieu phi VCX'!$A$8:$A$33,0),MATCH(AC486,'Bieu phi VCX'!$I$7:$M$7,)))</f>
        <v>0.055</v>
      </c>
      <c r="AF486" s="27" t="n">
        <f aca="false">IF(O486="Y",$AF$2,0)</f>
        <v>0</v>
      </c>
      <c r="AG486" s="27" t="n">
        <f aca="false">IF(P486="Y", INDEX('Bieu phi VCX'!$P$8:$T$31,MATCH(C486,'Bieu phi VCX'!$A$8:$A$33,0),MATCH(AC486,'Bieu phi VCX'!$P$7:$T$7,0)), 0)</f>
        <v>0</v>
      </c>
      <c r="AH486" s="22" t="n">
        <f aca="false">VLOOKUP(Q486,Parameters!$F$2:$G$5,2,0)</f>
        <v>0</v>
      </c>
      <c r="AI486" s="27" t="n">
        <f aca="false">IF(R486="Y", INDEX('Bieu phi VCX'!$V$8:$Z$31,MATCH(C486,'Bieu phi VCX'!$A$8:$A$33,0),MATCH(AC486,'Bieu phi VCX'!$V$7:$Z$7,0)),0)</f>
        <v>0</v>
      </c>
      <c r="AJ486" s="27" t="n">
        <f aca="false">IF(S486="Y",INDEX('Bieu phi VCX'!$AG$8:$AI$31,MATCH(C486,'Bieu phi VCX'!$A$8:$A$33,0),MATCH(VLOOKUP(I486,Parameters!$I$2:$J$4,2),'Bieu phi VCX'!$AG$7:$AI$7,0))-AE486, 0)</f>
        <v>0</v>
      </c>
      <c r="AK486" s="0" t="n">
        <f aca="false">IF(T486="Y",$AK$2,1)</f>
        <v>1</v>
      </c>
      <c r="AL486" s="27" t="n">
        <f aca="false">IF(U486="Y", INDEX('Bieu phi VCX'!$AB$8:$AB$33,MATCH(C486,'Bieu phi VCX'!$A$8:$A$33,0),0),0)</f>
        <v>0</v>
      </c>
      <c r="AM486" s="27" t="n">
        <f aca="false">IF(V486="Y",IF(AB486&lt;120,IF(OR(C486='Bieu phi VCX'!$A$24,C486='Bieu phi VCX'!$A$25,C486='Bieu phi VCX'!$A$27),0.2%,IF(OR(AND(OR(E486="SEDAN",E486="HATCHBACK"),G486&gt;$AM$2),AND(OR(E486="SEDAN",E486="HATCHBACK"),F486="GERMANY")),INDEX('Bieu phi VCX'!$AC$8:$AC$33,MATCH(C486,'Bieu phi VCX'!$A$8:$A$33,0),0),INDEX('Bieu phi VCX'!$AD$8:$AD$33,MATCH(C486,'Bieu phi VCX'!$A$8:$A$33,0),0))),"NA"),0)</f>
        <v>0</v>
      </c>
      <c r="AN486" s="28" t="n">
        <f aca="false">IF(X486="Y",$AN$2,0)</f>
        <v>0</v>
      </c>
      <c r="AO486" s="29" t="n">
        <f aca="false">IF(W486="Y",IF(N486-M486&gt;$AO$2,1.5%*15/365,1.5%*(N486-M486)/365),0)</f>
        <v>0</v>
      </c>
      <c r="AP486" s="30" t="n">
        <f aca="false">IF(N486&lt;=Z486,VLOOKUP(DATEDIF(M486,N486,"m"),Parameters!$L$2:$M$6,2,1),(DATEDIF(M486,N486,"m")+1)/12)</f>
        <v>1</v>
      </c>
      <c r="AQ486" s="31" t="n">
        <f aca="false">(AK486*(SUM(AE486,AF486,AG486,AI486,AJ486,AL486,AM486,AN486)*H486+AH486)+AO486*H486)*AP486</f>
        <v>5500000</v>
      </c>
    </row>
    <row r="487" customFormat="false" ht="15" hidden="false" customHeight="false" outlineLevel="0" collapsed="false">
      <c r="A487" s="20"/>
      <c r="B487" s="20" t="s">
        <v>102</v>
      </c>
      <c r="C487" s="21" t="s">
        <v>139</v>
      </c>
      <c r="D487" s="21" t="s">
        <v>95</v>
      </c>
      <c r="E487" s="21" t="s">
        <v>131</v>
      </c>
      <c r="F487" s="21" t="s">
        <v>97</v>
      </c>
      <c r="G487" s="22" t="n">
        <v>390000000</v>
      </c>
      <c r="H487" s="22" t="n">
        <v>100000000</v>
      </c>
      <c r="I487" s="22" t="n">
        <v>0</v>
      </c>
      <c r="J487" s="0" t="n">
        <v>2010</v>
      </c>
      <c r="K487" s="23" t="n">
        <v>40179</v>
      </c>
      <c r="L487" s="23" t="n">
        <v>43831</v>
      </c>
      <c r="M487" s="23" t="n">
        <v>43831</v>
      </c>
      <c r="N487" s="23" t="n">
        <v>44196</v>
      </c>
      <c r="O487" s="24" t="s">
        <v>98</v>
      </c>
      <c r="P487" s="24" t="s">
        <v>98</v>
      </c>
      <c r="Q487" s="22" t="s">
        <v>99</v>
      </c>
      <c r="R487" s="24" t="s">
        <v>98</v>
      </c>
      <c r="S487" s="24" t="s">
        <v>98</v>
      </c>
      <c r="T487" s="24" t="s">
        <v>98</v>
      </c>
      <c r="U487" s="24" t="s">
        <v>98</v>
      </c>
      <c r="V487" s="24" t="s">
        <v>98</v>
      </c>
      <c r="W487" s="24" t="s">
        <v>98</v>
      </c>
      <c r="X487" s="24" t="s">
        <v>98</v>
      </c>
      <c r="Y487" s="22" t="n">
        <v>500000</v>
      </c>
      <c r="Z487" s="23" t="n">
        <f aca="false">DATE(YEAR(M487)+1,MONTH(M487),DAY(M487))</f>
        <v>44197</v>
      </c>
      <c r="AA487" s="25" t="n">
        <f aca="false">IF(N487&lt;=Z487, VLOOKUP(DATEDIF(M487,N487,"m"),Parameters!$L$2:$M$6,2,1), 0)</f>
        <v>1</v>
      </c>
      <c r="AB487" s="0" t="n">
        <f aca="false">IF(D487="Trong nước", DATEDIF(DATE(YEAR(K487),MONTH(K487),1),DATE(YEAR(L487),MONTH(L487),1),"m"), DATEDIF(DATE(J487,1,1),DATE(YEAR(L487),MONTH(L487),1),"m"))</f>
        <v>120</v>
      </c>
      <c r="AC487" s="0" t="str">
        <f aca="false">VLOOKUP(AB487,Parameters!$A$2:$B$6,2,1)</f>
        <v>&gt;=120</v>
      </c>
      <c r="AD487" s="26" t="n">
        <v>1</v>
      </c>
      <c r="AE487" s="27" t="n">
        <f aca="false">IF(G487&lt;=$AE$2,INDEX('Bieu phi VCX'!$D$8:$H$33,MATCH(C487,'Bieu phi VCX'!$A$8:$A$33,0),MATCH(AC487,'Bieu phi VCX'!$D$7:$H$7,)),INDEX('Bieu phi VCX'!$I$8:$M$33,MATCH(C487,'Bieu phi VCX'!$A$8:$A$33,0),MATCH(AC487,'Bieu phi VCX'!$I$7:$M$7,)))</f>
        <v>0.06</v>
      </c>
      <c r="AF487" s="27" t="n">
        <f aca="false">IF(O487="Y",$AF$2,0)</f>
        <v>0</v>
      </c>
      <c r="AG487" s="27" t="n">
        <f aca="false">IF(P487="Y", INDEX('Bieu phi VCX'!$P$8:$T$31,MATCH(C487,'Bieu phi VCX'!$A$8:$A$33,0),MATCH(AC487,'Bieu phi VCX'!$P$7:$T$7,0)), 0)</f>
        <v>0</v>
      </c>
      <c r="AH487" s="22" t="n">
        <f aca="false">VLOOKUP(Q487,Parameters!$F$2:$G$5,2,0)</f>
        <v>0</v>
      </c>
      <c r="AI487" s="27" t="n">
        <f aca="false">IF(R487="Y", INDEX('Bieu phi VCX'!$V$8:$Z$31,MATCH(C487,'Bieu phi VCX'!$A$8:$A$33,0),MATCH(AC487,'Bieu phi VCX'!$V$7:$Z$7,0)),0)</f>
        <v>0</v>
      </c>
      <c r="AJ487" s="27" t="n">
        <f aca="false">IF(S487="Y",INDEX('Bieu phi VCX'!$AG$8:$AI$31,MATCH(C487,'Bieu phi VCX'!$A$8:$A$33,0),MATCH(VLOOKUP(I487,Parameters!$I$2:$J$4,2),'Bieu phi VCX'!$AG$7:$AI$7,0))-AE487, 0)</f>
        <v>0</v>
      </c>
      <c r="AK487" s="0" t="n">
        <f aca="false">IF(T487="Y",$AK$2,1)</f>
        <v>1</v>
      </c>
      <c r="AL487" s="27" t="n">
        <f aca="false">IF(U487="Y", INDEX('Bieu phi VCX'!$AB$8:$AB$33,MATCH(C487,'Bieu phi VCX'!$A$8:$A$33,0),0),0)</f>
        <v>0</v>
      </c>
      <c r="AM487" s="27" t="n">
        <f aca="false">IF(V487="Y",IF(AB487&lt;120,IF(OR(C487='Bieu phi VCX'!$A$24,C487='Bieu phi VCX'!$A$25,C487='Bieu phi VCX'!$A$27),0.2%,IF(OR(AND(OR(E487="SEDAN",E487="HATCHBACK"),G487&gt;$AM$2),AND(OR(E487="SEDAN",E487="HATCHBACK"),F487="GERMANY")),INDEX('Bieu phi VCX'!$AC$8:$AC$33,MATCH(C487,'Bieu phi VCX'!$A$8:$A$33,0),0),INDEX('Bieu phi VCX'!$AD$8:$AD$33,MATCH(C487,'Bieu phi VCX'!$A$8:$A$33,0),0))),"NA"),0)</f>
        <v>0</v>
      </c>
      <c r="AN487" s="28" t="n">
        <f aca="false">IF(X487="Y",$AN$2,0)</f>
        <v>0</v>
      </c>
      <c r="AO487" s="29" t="n">
        <f aca="false">IF(W487="Y",IF(N487-M487&gt;$AO$2,1.5%*15/365,1.5%*(N487-M487)/365),0)</f>
        <v>0</v>
      </c>
      <c r="AP487" s="30" t="n">
        <f aca="false">IF(N487&lt;=Z487,VLOOKUP(DATEDIF(M487,N487,"m"),Parameters!$L$2:$M$6,2,1),(DATEDIF(M487,N487,"m")+1)/12)</f>
        <v>1</v>
      </c>
      <c r="AQ487" s="31" t="n">
        <f aca="false">(AK487*(SUM(AE487,AF487,AG487,AI487,AJ487,AL487,AM487,AN487)*H487+AH487)+AO487*H487)*AP487</f>
        <v>6000000</v>
      </c>
    </row>
    <row r="488" customFormat="false" ht="15" hidden="false" customHeight="false" outlineLevel="0" collapsed="false">
      <c r="A488" s="20" t="s">
        <v>103</v>
      </c>
      <c r="B488" s="20" t="s">
        <v>93</v>
      </c>
      <c r="C488" s="21" t="s">
        <v>139</v>
      </c>
      <c r="D488" s="21" t="s">
        <v>95</v>
      </c>
      <c r="E488" s="21" t="s">
        <v>131</v>
      </c>
      <c r="F488" s="21" t="s">
        <v>97</v>
      </c>
      <c r="G488" s="22" t="n">
        <v>400000000</v>
      </c>
      <c r="H488" s="22" t="n">
        <v>400000000</v>
      </c>
      <c r="I488" s="22" t="n">
        <v>0</v>
      </c>
      <c r="J488" s="0" t="n">
        <v>2020</v>
      </c>
      <c r="K488" s="23" t="n">
        <v>43831</v>
      </c>
      <c r="L488" s="23" t="n">
        <v>43831</v>
      </c>
      <c r="M488" s="23" t="n">
        <v>43831</v>
      </c>
      <c r="N488" s="23" t="n">
        <v>44196</v>
      </c>
      <c r="O488" s="24" t="s">
        <v>98</v>
      </c>
      <c r="P488" s="24" t="s">
        <v>98</v>
      </c>
      <c r="Q488" s="22" t="s">
        <v>99</v>
      </c>
      <c r="R488" s="24" t="s">
        <v>98</v>
      </c>
      <c r="S488" s="24" t="s">
        <v>98</v>
      </c>
      <c r="T488" s="24" t="s">
        <v>98</v>
      </c>
      <c r="U488" s="24" t="s">
        <v>98</v>
      </c>
      <c r="V488" s="24" t="s">
        <v>98</v>
      </c>
      <c r="W488" s="24" t="s">
        <v>98</v>
      </c>
      <c r="X488" s="24" t="s">
        <v>98</v>
      </c>
      <c r="Y488" s="22" t="n">
        <v>500000</v>
      </c>
      <c r="Z488" s="23" t="n">
        <f aca="false">DATE(YEAR(M488)+1,MONTH(M488),DAY(M488))</f>
        <v>44197</v>
      </c>
      <c r="AA488" s="25" t="n">
        <f aca="false">IF(N488&lt;=Z488, VLOOKUP(DATEDIF(M488,N488,"m"),Parameters!$L$2:$M$6,2,1), 0)</f>
        <v>1</v>
      </c>
      <c r="AB488" s="0" t="n">
        <f aca="false">IF(D488="Trong nước", DATEDIF(DATE(YEAR(K488),MONTH(K488),1),DATE(YEAR(L488),MONTH(L488),1),"m"), DATEDIF(DATE(J488,1,1),DATE(YEAR(L488),MONTH(L488),1),"m"))</f>
        <v>0</v>
      </c>
      <c r="AC488" s="0" t="str">
        <f aca="false">VLOOKUP(AB488,Parameters!$A$2:$B$6,2,1)</f>
        <v>&lt;6</v>
      </c>
      <c r="AD488" s="26" t="n">
        <v>1</v>
      </c>
      <c r="AE488" s="27" t="n">
        <f aca="false">IF(G488&lt;=$AE$2,INDEX('Bieu phi VCX'!$D$8:$H$33,MATCH(C488,'Bieu phi VCX'!$A$8:$A$33,0),MATCH(AC488,'Bieu phi VCX'!$D$7:$H$7,)),INDEX('Bieu phi VCX'!$I$8:$M$33,MATCH(C488,'Bieu phi VCX'!$A$8:$A$33,0),MATCH(AC488,'Bieu phi VCX'!$I$7:$M$7,)))</f>
        <v>0.032</v>
      </c>
      <c r="AF488" s="27" t="n">
        <f aca="false">IF(O488="Y",$AF$2,0)</f>
        <v>0</v>
      </c>
      <c r="AG488" s="27" t="n">
        <f aca="false">IF(P488="Y", INDEX('Bieu phi VCX'!$P$8:$T$31,MATCH(C488,'Bieu phi VCX'!$A$8:$A$33,0),MATCH(AC488,'Bieu phi VCX'!$P$7:$T$7,0)), 0)</f>
        <v>0</v>
      </c>
      <c r="AH488" s="22" t="n">
        <f aca="false">VLOOKUP(Q488,Parameters!$F$2:$G$5,2,0)</f>
        <v>0</v>
      </c>
      <c r="AI488" s="27" t="n">
        <f aca="false">IF(R488="Y", INDEX('Bieu phi VCX'!$V$8:$Z$31,MATCH(C488,'Bieu phi VCX'!$A$8:$A$33,0),MATCH(AC488,'Bieu phi VCX'!$V$7:$Z$7,0)),0)</f>
        <v>0</v>
      </c>
      <c r="AJ488" s="27" t="n">
        <f aca="false">IF(S488="Y",INDEX('Bieu phi VCX'!$AG$8:$AI$31,MATCH(C488,'Bieu phi VCX'!$A$8:$A$33,0),MATCH(VLOOKUP(I488,Parameters!$I$2:$J$4,2),'Bieu phi VCX'!$AG$7:$AI$7,0))-AE488, 0)</f>
        <v>0</v>
      </c>
      <c r="AK488" s="0" t="n">
        <f aca="false">IF(T488="Y",$AK$2,1)</f>
        <v>1</v>
      </c>
      <c r="AL488" s="27" t="n">
        <f aca="false">IF(U488="Y", INDEX('Bieu phi VCX'!$AB$8:$AB$33,MATCH(C488,'Bieu phi VCX'!$A$8:$A$33,0),0),0)</f>
        <v>0</v>
      </c>
      <c r="AM488" s="27" t="n">
        <f aca="false">IF(V488="Y",IF(AB488&lt;120,IF(OR(C488='Bieu phi VCX'!$A$24,C488='Bieu phi VCX'!$A$25,C488='Bieu phi VCX'!$A$27),0.2%,IF(OR(AND(OR(E488="SEDAN",E488="HATCHBACK"),G488&gt;$AM$2),AND(OR(E488="SEDAN",E488="HATCHBACK"),F488="GERMANY")),INDEX('Bieu phi VCX'!$AC$8:$AC$33,MATCH(C488,'Bieu phi VCX'!$A$8:$A$33,0),0),INDEX('Bieu phi VCX'!$AD$8:$AD$33,MATCH(C488,'Bieu phi VCX'!$A$8:$A$33,0),0))),"NA"),0)</f>
        <v>0</v>
      </c>
      <c r="AN488" s="28" t="n">
        <f aca="false">IF(X488="Y",$AN$2,0)</f>
        <v>0</v>
      </c>
      <c r="AO488" s="29" t="n">
        <f aca="false">IF(W488="Y",IF(N488-M488&gt;$AO$2,1.5%*15/365,1.5%*(N488-M488)/365),0)</f>
        <v>0</v>
      </c>
      <c r="AP488" s="30" t="n">
        <f aca="false">IF(N488&lt;=Z488,VLOOKUP(DATEDIF(M488,N488,"m"),Parameters!$L$2:$M$6,2,1),(DATEDIF(M488,N488,"m")+1)/12)</f>
        <v>1</v>
      </c>
      <c r="AQ488" s="31" t="n">
        <f aca="false">(AK488*(SUM(AE488,AF488,AG488,AI488,AJ488,AL488,AM488,AN488)*H488+AH488)+AO488*H488)*AP488</f>
        <v>12800000</v>
      </c>
    </row>
    <row r="489" customFormat="false" ht="15" hidden="false" customHeight="false" outlineLevel="0" collapsed="false">
      <c r="A489" s="20"/>
      <c r="B489" s="20" t="s">
        <v>100</v>
      </c>
      <c r="C489" s="21" t="s">
        <v>139</v>
      </c>
      <c r="D489" s="21" t="s">
        <v>95</v>
      </c>
      <c r="E489" s="21" t="s">
        <v>131</v>
      </c>
      <c r="F489" s="21" t="s">
        <v>97</v>
      </c>
      <c r="G489" s="22" t="n">
        <v>400000000</v>
      </c>
      <c r="H489" s="22" t="n">
        <v>400000000</v>
      </c>
      <c r="I489" s="22" t="n">
        <v>0</v>
      </c>
      <c r="J489" s="0" t="n">
        <v>2017</v>
      </c>
      <c r="K489" s="23" t="n">
        <v>42736</v>
      </c>
      <c r="L489" s="23" t="n">
        <v>43831</v>
      </c>
      <c r="M489" s="23" t="n">
        <v>43831</v>
      </c>
      <c r="N489" s="23" t="n">
        <v>44196</v>
      </c>
      <c r="O489" s="24" t="s">
        <v>98</v>
      </c>
      <c r="P489" s="24" t="s">
        <v>98</v>
      </c>
      <c r="Q489" s="22" t="s">
        <v>99</v>
      </c>
      <c r="R489" s="24" t="s">
        <v>98</v>
      </c>
      <c r="S489" s="24" t="s">
        <v>98</v>
      </c>
      <c r="T489" s="24" t="s">
        <v>98</v>
      </c>
      <c r="U489" s="24" t="s">
        <v>98</v>
      </c>
      <c r="V489" s="24" t="s">
        <v>98</v>
      </c>
      <c r="W489" s="24" t="s">
        <v>98</v>
      </c>
      <c r="X489" s="24" t="s">
        <v>98</v>
      </c>
      <c r="Y489" s="22" t="n">
        <v>500000</v>
      </c>
      <c r="Z489" s="23" t="n">
        <f aca="false">DATE(YEAR(M489)+1,MONTH(M489),DAY(M489))</f>
        <v>44197</v>
      </c>
      <c r="AA489" s="25" t="n">
        <f aca="false">IF(N489&lt;=Z489, VLOOKUP(DATEDIF(M489,N489,"m"),Parameters!$L$2:$M$6,2,1), 0)</f>
        <v>1</v>
      </c>
      <c r="AB489" s="0" t="n">
        <f aca="false">IF(D489="Trong nước", DATEDIF(DATE(YEAR(K489),MONTH(K489),1),DATE(YEAR(L489),MONTH(L489),1),"m"), DATEDIF(DATE(J489,1,1),DATE(YEAR(L489),MONTH(L489),1),"m"))</f>
        <v>36</v>
      </c>
      <c r="AC489" s="0" t="str">
        <f aca="false">VLOOKUP(AB489,Parameters!$A$2:$B$6,2,1)</f>
        <v>36-72</v>
      </c>
      <c r="AD489" s="26" t="n">
        <v>1</v>
      </c>
      <c r="AE489" s="27" t="n">
        <f aca="false">IF(G489&lt;=$AE$2,INDEX('Bieu phi VCX'!$D$8:$H$33,MATCH(C489,'Bieu phi VCX'!$A$8:$A$33,0),MATCH(AC489,'Bieu phi VCX'!$D$7:$H$7,)),INDEX('Bieu phi VCX'!$I$8:$M$33,MATCH(C489,'Bieu phi VCX'!$A$8:$A$33,0),MATCH(AC489,'Bieu phi VCX'!$I$7:$M$7,)))</f>
        <v>0.038</v>
      </c>
      <c r="AF489" s="27" t="n">
        <f aca="false">IF(O489="Y",$AF$2,0)</f>
        <v>0</v>
      </c>
      <c r="AG489" s="27" t="n">
        <f aca="false">IF(P489="Y", INDEX('Bieu phi VCX'!$P$8:$T$31,MATCH(C489,'Bieu phi VCX'!$A$8:$A$33,0),MATCH(AC489,'Bieu phi VCX'!$P$7:$T$7,0)), 0)</f>
        <v>0</v>
      </c>
      <c r="AH489" s="22" t="n">
        <f aca="false">VLOOKUP(Q489,Parameters!$F$2:$G$5,2,0)</f>
        <v>0</v>
      </c>
      <c r="AI489" s="27" t="n">
        <f aca="false">IF(R489="Y", INDEX('Bieu phi VCX'!$V$8:$Z$31,MATCH(C489,'Bieu phi VCX'!$A$8:$A$33,0),MATCH(AC489,'Bieu phi VCX'!$V$7:$Z$7,0)),0)</f>
        <v>0</v>
      </c>
      <c r="AJ489" s="27" t="n">
        <f aca="false">IF(S489="Y",INDEX('Bieu phi VCX'!$AG$8:$AI$31,MATCH(C489,'Bieu phi VCX'!$A$8:$A$33,0),MATCH(VLOOKUP(I489,Parameters!$I$2:$J$4,2),'Bieu phi VCX'!$AG$7:$AI$7,0))-AE489, 0)</f>
        <v>0</v>
      </c>
      <c r="AK489" s="0" t="n">
        <f aca="false">IF(T489="Y",$AK$2,1)</f>
        <v>1</v>
      </c>
      <c r="AL489" s="27" t="n">
        <f aca="false">IF(U489="Y", INDEX('Bieu phi VCX'!$AB$8:$AB$33,MATCH(C489,'Bieu phi VCX'!$A$8:$A$33,0),0),0)</f>
        <v>0</v>
      </c>
      <c r="AM489" s="27" t="n">
        <f aca="false">IF(V489="Y",IF(AB489&lt;120,IF(OR(C489='Bieu phi VCX'!$A$24,C489='Bieu phi VCX'!$A$25,C489='Bieu phi VCX'!$A$27),0.2%,IF(OR(AND(OR(E489="SEDAN",E489="HATCHBACK"),G489&gt;$AM$2),AND(OR(E489="SEDAN",E489="HATCHBACK"),F489="GERMANY")),INDEX('Bieu phi VCX'!$AC$8:$AC$33,MATCH(C489,'Bieu phi VCX'!$A$8:$A$33,0),0),INDEX('Bieu phi VCX'!$AD$8:$AD$33,MATCH(C489,'Bieu phi VCX'!$A$8:$A$33,0),0))),"NA"),0)</f>
        <v>0</v>
      </c>
      <c r="AN489" s="28" t="n">
        <f aca="false">IF(X489="Y",$AN$2,0)</f>
        <v>0</v>
      </c>
      <c r="AO489" s="29" t="n">
        <f aca="false">IF(W489="Y",IF(N489-M489&gt;$AO$2,1.5%*15/365,1.5%*(N489-M489)/365),0)</f>
        <v>0</v>
      </c>
      <c r="AP489" s="30" t="n">
        <f aca="false">IF(N489&lt;=Z489,VLOOKUP(DATEDIF(M489,N489,"m"),Parameters!$L$2:$M$6,2,1),(DATEDIF(M489,N489,"m")+1)/12)</f>
        <v>1</v>
      </c>
      <c r="AQ489" s="31" t="n">
        <f aca="false">(AK489*(SUM(AE489,AF489,AG489,AI489,AJ489,AL489,AM489,AN489)*H489+AH489)+AO489*H489)*AP489</f>
        <v>15200000</v>
      </c>
    </row>
    <row r="490" customFormat="false" ht="15" hidden="false" customHeight="false" outlineLevel="0" collapsed="false">
      <c r="A490" s="20"/>
      <c r="B490" s="20" t="s">
        <v>101</v>
      </c>
      <c r="C490" s="21" t="s">
        <v>139</v>
      </c>
      <c r="D490" s="21" t="s">
        <v>95</v>
      </c>
      <c r="E490" s="21" t="s">
        <v>131</v>
      </c>
      <c r="F490" s="21" t="s">
        <v>97</v>
      </c>
      <c r="G490" s="22" t="n">
        <v>400000000</v>
      </c>
      <c r="H490" s="22" t="n">
        <v>400000000</v>
      </c>
      <c r="I490" s="22" t="n">
        <v>0</v>
      </c>
      <c r="J490" s="0" t="n">
        <v>2014</v>
      </c>
      <c r="K490" s="23" t="n">
        <v>41640</v>
      </c>
      <c r="L490" s="23" t="n">
        <v>43831</v>
      </c>
      <c r="M490" s="23" t="n">
        <v>43831</v>
      </c>
      <c r="N490" s="23" t="n">
        <v>44196</v>
      </c>
      <c r="O490" s="24" t="s">
        <v>98</v>
      </c>
      <c r="P490" s="24" t="s">
        <v>98</v>
      </c>
      <c r="Q490" s="22" t="s">
        <v>99</v>
      </c>
      <c r="R490" s="24" t="s">
        <v>98</v>
      </c>
      <c r="S490" s="24" t="s">
        <v>98</v>
      </c>
      <c r="T490" s="24" t="s">
        <v>98</v>
      </c>
      <c r="U490" s="24" t="s">
        <v>98</v>
      </c>
      <c r="V490" s="24" t="s">
        <v>98</v>
      </c>
      <c r="W490" s="24" t="s">
        <v>98</v>
      </c>
      <c r="X490" s="24" t="s">
        <v>98</v>
      </c>
      <c r="Y490" s="22" t="n">
        <v>500000</v>
      </c>
      <c r="Z490" s="23" t="n">
        <f aca="false">DATE(YEAR(M490)+1,MONTH(M490),DAY(M490))</f>
        <v>44197</v>
      </c>
      <c r="AA490" s="25" t="n">
        <f aca="false">IF(N490&lt;=Z490, VLOOKUP(DATEDIF(M490,N490,"m"),Parameters!$L$2:$M$6,2,1), 0)</f>
        <v>1</v>
      </c>
      <c r="AB490" s="0" t="n">
        <f aca="false">IF(D490="Trong nước", DATEDIF(DATE(YEAR(K490),MONTH(K490),1),DATE(YEAR(L490),MONTH(L490),1),"m"), DATEDIF(DATE(J490,1,1),DATE(YEAR(L490),MONTH(L490),1),"m"))</f>
        <v>72</v>
      </c>
      <c r="AC490" s="0" t="str">
        <f aca="false">VLOOKUP(AB490,Parameters!$A$2:$B$6,2,1)</f>
        <v>72-120</v>
      </c>
      <c r="AD490" s="26" t="n">
        <v>1</v>
      </c>
      <c r="AE490" s="27" t="n">
        <f aca="false">IF(G490&lt;=$AE$2,INDEX('Bieu phi VCX'!$D$8:$H$33,MATCH(C490,'Bieu phi VCX'!$A$8:$A$33,0),MATCH(AC490,'Bieu phi VCX'!$D$7:$H$7,)),INDEX('Bieu phi VCX'!$I$8:$M$33,MATCH(C490,'Bieu phi VCX'!$A$8:$A$33,0),MATCH(AC490,'Bieu phi VCX'!$I$7:$M$7,)))</f>
        <v>0.055</v>
      </c>
      <c r="AF490" s="27" t="n">
        <f aca="false">IF(O490="Y",$AF$2,0)</f>
        <v>0</v>
      </c>
      <c r="AG490" s="27" t="n">
        <f aca="false">IF(P490="Y", INDEX('Bieu phi VCX'!$P$8:$T$31,MATCH(C490,'Bieu phi VCX'!$A$8:$A$33,0),MATCH(AC490,'Bieu phi VCX'!$P$7:$T$7,0)), 0)</f>
        <v>0</v>
      </c>
      <c r="AH490" s="22" t="n">
        <f aca="false">VLOOKUP(Q490,Parameters!$F$2:$G$5,2,0)</f>
        <v>0</v>
      </c>
      <c r="AI490" s="27" t="n">
        <f aca="false">IF(R490="Y", INDEX('Bieu phi VCX'!$V$8:$Z$31,MATCH(C490,'Bieu phi VCX'!$A$8:$A$33,0),MATCH(AC490,'Bieu phi VCX'!$V$7:$Z$7,0)),0)</f>
        <v>0</v>
      </c>
      <c r="AJ490" s="27" t="n">
        <f aca="false">IF(S490="Y",INDEX('Bieu phi VCX'!$AG$8:$AI$31,MATCH(C490,'Bieu phi VCX'!$A$8:$A$33,0),MATCH(VLOOKUP(I490,Parameters!$I$2:$J$4,2),'Bieu phi VCX'!$AG$7:$AI$7,0))-AE490, 0)</f>
        <v>0</v>
      </c>
      <c r="AK490" s="0" t="n">
        <f aca="false">IF(T490="Y",$AK$2,1)</f>
        <v>1</v>
      </c>
      <c r="AL490" s="27" t="n">
        <f aca="false">IF(U490="Y", INDEX('Bieu phi VCX'!$AB$8:$AB$33,MATCH(C490,'Bieu phi VCX'!$A$8:$A$33,0),0),0)</f>
        <v>0</v>
      </c>
      <c r="AM490" s="27" t="n">
        <f aca="false">IF(V490="Y",IF(AB490&lt;120,IF(OR(C490='Bieu phi VCX'!$A$24,C490='Bieu phi VCX'!$A$25,C490='Bieu phi VCX'!$A$27),0.2%,IF(OR(AND(OR(E490="SEDAN",E490="HATCHBACK"),G490&gt;$AM$2),AND(OR(E490="SEDAN",E490="HATCHBACK"),F490="GERMANY")),INDEX('Bieu phi VCX'!$AC$8:$AC$33,MATCH(C490,'Bieu phi VCX'!$A$8:$A$33,0),0),INDEX('Bieu phi VCX'!$AD$8:$AD$33,MATCH(C490,'Bieu phi VCX'!$A$8:$A$33,0),0))),"NA"),0)</f>
        <v>0</v>
      </c>
      <c r="AN490" s="28" t="n">
        <f aca="false">IF(X490="Y",$AN$2,0)</f>
        <v>0</v>
      </c>
      <c r="AO490" s="29" t="n">
        <f aca="false">IF(W490="Y",IF(N490-M490&gt;$AO$2,1.5%*15/365,1.5%*(N490-M490)/365),0)</f>
        <v>0</v>
      </c>
      <c r="AP490" s="30" t="n">
        <f aca="false">IF(N490&lt;=Z490,VLOOKUP(DATEDIF(M490,N490,"m"),Parameters!$L$2:$M$6,2,1),(DATEDIF(M490,N490,"m")+1)/12)</f>
        <v>1</v>
      </c>
      <c r="AQ490" s="31" t="n">
        <f aca="false">(AK490*(SUM(AE490,AF490,AG490,AI490,AJ490,AL490,AM490,AN490)*H490+AH490)+AO490*H490)*AP490</f>
        <v>22000000</v>
      </c>
    </row>
    <row r="491" customFormat="false" ht="15" hidden="false" customHeight="false" outlineLevel="0" collapsed="false">
      <c r="A491" s="20"/>
      <c r="B491" s="20" t="s">
        <v>102</v>
      </c>
      <c r="C491" s="21" t="s">
        <v>139</v>
      </c>
      <c r="D491" s="21" t="s">
        <v>95</v>
      </c>
      <c r="E491" s="21" t="s">
        <v>131</v>
      </c>
      <c r="F491" s="21" t="s">
        <v>97</v>
      </c>
      <c r="G491" s="22" t="n">
        <v>400000000</v>
      </c>
      <c r="H491" s="22" t="n">
        <v>400000000</v>
      </c>
      <c r="I491" s="22" t="n">
        <v>0</v>
      </c>
      <c r="J491" s="0" t="n">
        <v>2010</v>
      </c>
      <c r="K491" s="23" t="n">
        <v>40179</v>
      </c>
      <c r="L491" s="23" t="n">
        <v>43831</v>
      </c>
      <c r="M491" s="23" t="n">
        <v>43831</v>
      </c>
      <c r="N491" s="23" t="n">
        <v>44196</v>
      </c>
      <c r="O491" s="24" t="s">
        <v>98</v>
      </c>
      <c r="P491" s="24" t="s">
        <v>98</v>
      </c>
      <c r="Q491" s="22" t="s">
        <v>99</v>
      </c>
      <c r="R491" s="24" t="s">
        <v>98</v>
      </c>
      <c r="S491" s="24" t="s">
        <v>98</v>
      </c>
      <c r="T491" s="24" t="s">
        <v>98</v>
      </c>
      <c r="U491" s="24" t="s">
        <v>98</v>
      </c>
      <c r="V491" s="24" t="s">
        <v>98</v>
      </c>
      <c r="W491" s="24" t="s">
        <v>98</v>
      </c>
      <c r="X491" s="24" t="s">
        <v>98</v>
      </c>
      <c r="Y491" s="22" t="n">
        <v>500000</v>
      </c>
      <c r="Z491" s="23" t="n">
        <f aca="false">DATE(YEAR(M491)+1,MONTH(M491),DAY(M491))</f>
        <v>44197</v>
      </c>
      <c r="AA491" s="25" t="n">
        <f aca="false">IF(N491&lt;=Z491, VLOOKUP(DATEDIF(M491,N491,"m"),Parameters!$L$2:$M$6,2,1), 0)</f>
        <v>1</v>
      </c>
      <c r="AB491" s="0" t="n">
        <f aca="false">IF(D491="Trong nước", DATEDIF(DATE(YEAR(K491),MONTH(K491),1),DATE(YEAR(L491),MONTH(L491),1),"m"), DATEDIF(DATE(J491,1,1),DATE(YEAR(L491),MONTH(L491),1),"m"))</f>
        <v>120</v>
      </c>
      <c r="AC491" s="0" t="str">
        <f aca="false">VLOOKUP(AB491,Parameters!$A$2:$B$6,2,1)</f>
        <v>&gt;=120</v>
      </c>
      <c r="AD491" s="26" t="n">
        <v>1</v>
      </c>
      <c r="AE491" s="27" t="n">
        <f aca="false">IF(G491&lt;=$AE$2,INDEX('Bieu phi VCX'!$D$8:$H$33,MATCH(C491,'Bieu phi VCX'!$A$8:$A$33,0),MATCH(AC491,'Bieu phi VCX'!$D$7:$H$7,)),INDEX('Bieu phi VCX'!$I$8:$M$33,MATCH(C491,'Bieu phi VCX'!$A$8:$A$33,0),MATCH(AC491,'Bieu phi VCX'!$I$7:$M$7,)))</f>
        <v>0.06</v>
      </c>
      <c r="AF491" s="27" t="n">
        <f aca="false">IF(O491="Y",$AF$2,0)</f>
        <v>0</v>
      </c>
      <c r="AG491" s="27" t="n">
        <f aca="false">IF(P491="Y", INDEX('Bieu phi VCX'!$P$8:$T$31,MATCH(C491,'Bieu phi VCX'!$A$8:$A$33,0),MATCH(AC491,'Bieu phi VCX'!$P$7:$T$7,0)), 0)</f>
        <v>0</v>
      </c>
      <c r="AH491" s="22" t="n">
        <f aca="false">VLOOKUP(Q491,Parameters!$F$2:$G$5,2,0)</f>
        <v>0</v>
      </c>
      <c r="AI491" s="27" t="n">
        <f aca="false">IF(R491="Y", INDEX('Bieu phi VCX'!$V$8:$Z$31,MATCH(C491,'Bieu phi VCX'!$A$8:$A$33,0),MATCH(AC491,'Bieu phi VCX'!$V$7:$Z$7,0)),0)</f>
        <v>0</v>
      </c>
      <c r="AJ491" s="27" t="n">
        <f aca="false">IF(S491="Y",INDEX('Bieu phi VCX'!$AG$8:$AI$31,MATCH(C491,'Bieu phi VCX'!$A$8:$A$33,0),MATCH(VLOOKUP(I491,Parameters!$I$2:$J$4,2),'Bieu phi VCX'!$AG$7:$AI$7,0))-AE491, 0)</f>
        <v>0</v>
      </c>
      <c r="AK491" s="0" t="n">
        <f aca="false">IF(T491="Y",$AK$2,1)</f>
        <v>1</v>
      </c>
      <c r="AL491" s="27" t="n">
        <f aca="false">IF(U491="Y", INDEX('Bieu phi VCX'!$AB$8:$AB$33,MATCH(C491,'Bieu phi VCX'!$A$8:$A$33,0),0),0)</f>
        <v>0</v>
      </c>
      <c r="AM491" s="27" t="n">
        <f aca="false">IF(V491="Y",IF(AB491&lt;120,IF(OR(C491='Bieu phi VCX'!$A$24,C491='Bieu phi VCX'!$A$25,C491='Bieu phi VCX'!$A$27),0.2%,IF(OR(AND(OR(E491="SEDAN",E491="HATCHBACK"),G491&gt;$AM$2),AND(OR(E491="SEDAN",E491="HATCHBACK"),F491="GERMANY")),INDEX('Bieu phi VCX'!$AC$8:$AC$33,MATCH(C491,'Bieu phi VCX'!$A$8:$A$33,0),0),INDEX('Bieu phi VCX'!$AD$8:$AD$33,MATCH(C491,'Bieu phi VCX'!$A$8:$A$33,0),0))),"NA"),0)</f>
        <v>0</v>
      </c>
      <c r="AN491" s="28" t="n">
        <f aca="false">IF(X491="Y",$AN$2,0)</f>
        <v>0</v>
      </c>
      <c r="AO491" s="29" t="n">
        <f aca="false">IF(W491="Y",IF(N491-M491&gt;$AO$2,1.5%*15/365,1.5%*(N491-M491)/365),0)</f>
        <v>0</v>
      </c>
      <c r="AP491" s="30" t="n">
        <f aca="false">IF(N491&lt;=Z491,VLOOKUP(DATEDIF(M491,N491,"m"),Parameters!$L$2:$M$6,2,1),(DATEDIF(M491,N491,"m")+1)/12)</f>
        <v>1</v>
      </c>
      <c r="AQ491" s="31" t="n">
        <f aca="false">(AK491*(SUM(AE491,AF491,AG491,AI491,AJ491,AL491,AM491,AN491)*H491+AH491)+AO491*H491)*AP491</f>
        <v>24000000</v>
      </c>
    </row>
    <row r="492" customFormat="false" ht="15" hidden="false" customHeight="false" outlineLevel="0" collapsed="false">
      <c r="A492" s="20" t="s">
        <v>104</v>
      </c>
      <c r="B492" s="20" t="s">
        <v>105</v>
      </c>
      <c r="C492" s="21" t="s">
        <v>139</v>
      </c>
      <c r="D492" s="21" t="s">
        <v>95</v>
      </c>
      <c r="E492" s="21" t="s">
        <v>131</v>
      </c>
      <c r="F492" s="21" t="s">
        <v>97</v>
      </c>
      <c r="G492" s="22" t="n">
        <v>390000000</v>
      </c>
      <c r="H492" s="22" t="n">
        <v>100000000</v>
      </c>
      <c r="I492" s="22" t="n">
        <v>0</v>
      </c>
      <c r="J492" s="0" t="n">
        <v>2020</v>
      </c>
      <c r="K492" s="23" t="n">
        <v>43831</v>
      </c>
      <c r="L492" s="23" t="n">
        <v>43831</v>
      </c>
      <c r="M492" s="23" t="n">
        <v>43831</v>
      </c>
      <c r="N492" s="23" t="n">
        <v>44196</v>
      </c>
      <c r="O492" s="24" t="s">
        <v>106</v>
      </c>
      <c r="P492" s="24" t="s">
        <v>106</v>
      </c>
      <c r="Q492" s="22" t="n">
        <v>9000000</v>
      </c>
      <c r="R492" s="24" t="s">
        <v>106</v>
      </c>
      <c r="S492" s="24" t="s">
        <v>106</v>
      </c>
      <c r="T492" s="24" t="s">
        <v>106</v>
      </c>
      <c r="U492" s="24" t="s">
        <v>106</v>
      </c>
      <c r="V492" s="24" t="s">
        <v>106</v>
      </c>
      <c r="W492" s="24" t="s">
        <v>106</v>
      </c>
      <c r="X492" s="24" t="s">
        <v>106</v>
      </c>
      <c r="Y492" s="22" t="n">
        <v>500000</v>
      </c>
      <c r="Z492" s="23" t="n">
        <f aca="false">DATE(YEAR(M492)+1,MONTH(M492),DAY(M492))</f>
        <v>44197</v>
      </c>
      <c r="AA492" s="25" t="n">
        <f aca="false">IF(N492&lt;=Z492, VLOOKUP(DATEDIF(M492,N492,"m"),Parameters!$L$2:$M$6,2,1), 0)</f>
        <v>1</v>
      </c>
      <c r="AB492" s="0" t="n">
        <f aca="false">IF(D492="Trong nước", DATEDIF(DATE(YEAR(K492),MONTH(K492),1),DATE(YEAR(L492),MONTH(L492),1),"m"), DATEDIF(DATE(J492,1,1),DATE(YEAR(L492),MONTH(L492),1),"m"))</f>
        <v>0</v>
      </c>
      <c r="AC492" s="0" t="str">
        <f aca="false">VLOOKUP(AB492,Parameters!$A$2:$B$6,2,1)</f>
        <v>&lt;6</v>
      </c>
      <c r="AD492" s="26" t="n">
        <v>1</v>
      </c>
      <c r="AE492" s="27" t="n">
        <f aca="false">IF(G492&lt;=$AE$2,INDEX('Bieu phi VCX'!$D$8:$H$33,MATCH(C492,'Bieu phi VCX'!$A$8:$A$33,0),MATCH(AC492,'Bieu phi VCX'!$D$7:$H$7,)),INDEX('Bieu phi VCX'!$I$8:$M$33,MATCH(C492,'Bieu phi VCX'!$A$8:$A$33,0),MATCH(AC492,'Bieu phi VCX'!$I$7:$M$7,)))</f>
        <v>0.032</v>
      </c>
      <c r="AF492" s="27" t="n">
        <f aca="false">IF(O492="Y",$AF$2,0)</f>
        <v>0.0005</v>
      </c>
      <c r="AG492" s="27" t="n">
        <f aca="false">IF(P492="Y", INDEX('Bieu phi VCX'!$P$8:$T$31,MATCH(C492,'Bieu phi VCX'!$A$8:$A$33,0),MATCH(AC492,'Bieu phi VCX'!$P$7:$T$7,0)), 0)</f>
        <v>0</v>
      </c>
      <c r="AH492" s="22" t="n">
        <f aca="false">VLOOKUP(Q492,Parameters!$F$2:$G$5,2,0)</f>
        <v>1400000</v>
      </c>
      <c r="AI492" s="27" t="n">
        <f aca="false">IF(R492="Y", INDEX('Bieu phi VCX'!$V$8:$Z$31,MATCH(C492,'Bieu phi VCX'!$A$8:$A$33,0),MATCH(AC492,'Bieu phi VCX'!$V$7:$Z$7,0)),0)</f>
        <v>0.0025</v>
      </c>
      <c r="AJ492" s="27" t="n">
        <f aca="false">IF(S492="Y",INDEX('Bieu phi VCX'!$AG$8:$AI$31,MATCH(C492,'Bieu phi VCX'!$A$8:$A$33,0),MATCH(VLOOKUP(I492,Parameters!$I$2:$J$4,2),'Bieu phi VCX'!$AG$7:$AI$7,0))-AE492, 0)</f>
        <v>0.018</v>
      </c>
      <c r="AK492" s="0" t="n">
        <f aca="false">IF(T492="Y",$AK$2,1)</f>
        <v>1.5</v>
      </c>
      <c r="AL492" s="27" t="n">
        <f aca="false">IF(U492="Y", INDEX('Bieu phi VCX'!$AB$8:$AB$33,MATCH(C492,'Bieu phi VCX'!$A$8:$A$33,0),0),0)</f>
        <v>0.0025</v>
      </c>
      <c r="AM492" s="27" t="n">
        <f aca="false">IF(V492="Y",IF(AB492&lt;120,IF(OR(C492='Bieu phi VCX'!$A$24,C492='Bieu phi VCX'!$A$25,C492='Bieu phi VCX'!$A$27),0.2%,IF(OR(AND(OR(E492="SEDAN",E492="HATCHBACK"),G492&gt;$AM$2),AND(OR(E492="SEDAN",E492="HATCHBACK"),F492="GERMANY")),INDEX('Bieu phi VCX'!$AC$8:$AC$33,MATCH(C492,'Bieu phi VCX'!$A$8:$A$33,0),0),INDEX('Bieu phi VCX'!$AD$8:$AD$33,MATCH(C492,'Bieu phi VCX'!$A$8:$A$33,0),0))),"NA"),0)</f>
        <v>0.0005</v>
      </c>
      <c r="AN492" s="28" t="n">
        <f aca="false">IF(X492="Y",$AN$2,0)</f>
        <v>0.003</v>
      </c>
      <c r="AO492" s="29" t="n">
        <f aca="false">IF(W492="Y",IF(N492-M492&gt;$AO$2,1.5%*15/365,1.5%*(N492-M492)/365),0)</f>
        <v>0.000616438356164384</v>
      </c>
      <c r="AP492" s="30" t="n">
        <f aca="false">IF(N492&lt;=Z492,VLOOKUP(DATEDIF(M492,N492,"m"),Parameters!$L$2:$M$6,2,1),(DATEDIF(M492,N492,"m")+1)/12)</f>
        <v>1</v>
      </c>
      <c r="AQ492" s="31" t="n">
        <f aca="false">(AK492*(SUM(AE492,AF492,AG492,AI492,AJ492,AL492,AM492,AN492)*H492+AH492)+AO492*H492)*AP492</f>
        <v>11011643.8356164</v>
      </c>
    </row>
    <row r="493" customFormat="false" ht="15" hidden="false" customHeight="false" outlineLevel="0" collapsed="false">
      <c r="A493" s="20"/>
      <c r="B493" s="20" t="s">
        <v>107</v>
      </c>
      <c r="C493" s="21" t="s">
        <v>139</v>
      </c>
      <c r="D493" s="21" t="s">
        <v>95</v>
      </c>
      <c r="E493" s="21" t="s">
        <v>131</v>
      </c>
      <c r="F493" s="21" t="s">
        <v>97</v>
      </c>
      <c r="G493" s="22" t="n">
        <v>390000000</v>
      </c>
      <c r="H493" s="22" t="n">
        <v>100000000</v>
      </c>
      <c r="I493" s="22" t="n">
        <v>0</v>
      </c>
      <c r="J493" s="0" t="n">
        <v>2020</v>
      </c>
      <c r="K493" s="23" t="n">
        <v>43831</v>
      </c>
      <c r="L493" s="23" t="n">
        <v>43831</v>
      </c>
      <c r="M493" s="23" t="n">
        <v>43831</v>
      </c>
      <c r="N493" s="23" t="n">
        <v>44196</v>
      </c>
      <c r="O493" s="24" t="s">
        <v>106</v>
      </c>
      <c r="P493" s="24" t="s">
        <v>98</v>
      </c>
      <c r="Q493" s="22" t="s">
        <v>99</v>
      </c>
      <c r="R493" s="24" t="s">
        <v>98</v>
      </c>
      <c r="S493" s="24" t="s">
        <v>98</v>
      </c>
      <c r="T493" s="24" t="s">
        <v>98</v>
      </c>
      <c r="U493" s="24" t="s">
        <v>98</v>
      </c>
      <c r="V493" s="24" t="s">
        <v>98</v>
      </c>
      <c r="W493" s="24" t="s">
        <v>98</v>
      </c>
      <c r="X493" s="24" t="s">
        <v>98</v>
      </c>
      <c r="Y493" s="22" t="n">
        <v>500000</v>
      </c>
      <c r="Z493" s="23" t="n">
        <f aca="false">DATE(YEAR(M493)+1,MONTH(M493),DAY(M493))</f>
        <v>44197</v>
      </c>
      <c r="AA493" s="25" t="n">
        <f aca="false">IF(N493&lt;=Z493, VLOOKUP(DATEDIF(M493,N493,"m"),Parameters!$L$2:$M$6,2,1), 0)</f>
        <v>1</v>
      </c>
      <c r="AB493" s="0" t="n">
        <f aca="false">IF(D493="Trong nước", DATEDIF(DATE(YEAR(K493),MONTH(K493),1),DATE(YEAR(L493),MONTH(L493),1),"m"), DATEDIF(DATE(J493,1,1),DATE(YEAR(L493),MONTH(L493),1),"m"))</f>
        <v>0</v>
      </c>
      <c r="AC493" s="0" t="str">
        <f aca="false">VLOOKUP(AB493,Parameters!$A$2:$B$6,2,1)</f>
        <v>&lt;6</v>
      </c>
      <c r="AD493" s="26" t="n">
        <v>1</v>
      </c>
      <c r="AE493" s="27" t="n">
        <f aca="false">IF(G493&lt;=$AE$2,INDEX('Bieu phi VCX'!$D$8:$H$33,MATCH(C493,'Bieu phi VCX'!$A$8:$A$33,0),MATCH(AC493,'Bieu phi VCX'!$D$7:$H$7,)),INDEX('Bieu phi VCX'!$I$8:$M$33,MATCH(C493,'Bieu phi VCX'!$A$8:$A$33,0),MATCH(AC493,'Bieu phi VCX'!$I$7:$M$7,)))</f>
        <v>0.032</v>
      </c>
      <c r="AF493" s="27" t="n">
        <f aca="false">IF(O493="Y",$AF$2,0)</f>
        <v>0.0005</v>
      </c>
      <c r="AG493" s="27" t="n">
        <f aca="false">IF(P493="Y", INDEX('Bieu phi VCX'!$P$8:$T$31,MATCH(C493,'Bieu phi VCX'!$A$8:$A$33,0),MATCH(AC493,'Bieu phi VCX'!$P$7:$T$7,0)), 0)</f>
        <v>0</v>
      </c>
      <c r="AH493" s="22" t="n">
        <f aca="false">VLOOKUP(Q493,Parameters!$F$2:$G$5,2,0)</f>
        <v>0</v>
      </c>
      <c r="AI493" s="27" t="n">
        <f aca="false">IF(R493="Y", INDEX('Bieu phi VCX'!$V$8:$Z$31,MATCH(C493,'Bieu phi VCX'!$A$8:$A$33,0),MATCH(AC493,'Bieu phi VCX'!$V$7:$Z$7,0)),0)</f>
        <v>0</v>
      </c>
      <c r="AJ493" s="27" t="n">
        <f aca="false">IF(S493="Y",INDEX('Bieu phi VCX'!$AG$8:$AI$31,MATCH(C493,'Bieu phi VCX'!$A$8:$A$33,0),MATCH(VLOOKUP(I493,Parameters!$I$2:$J$4,2),'Bieu phi VCX'!$AG$7:$AI$7,0))-AE493, 0)</f>
        <v>0</v>
      </c>
      <c r="AK493" s="0" t="n">
        <f aca="false">IF(T493="Y",$AK$2,1)</f>
        <v>1</v>
      </c>
      <c r="AL493" s="27" t="n">
        <f aca="false">IF(U493="Y", INDEX('Bieu phi VCX'!$AB$8:$AB$33,MATCH(C493,'Bieu phi VCX'!$A$8:$A$33,0),0),0)</f>
        <v>0</v>
      </c>
      <c r="AM493" s="27" t="n">
        <f aca="false">IF(V493="Y",IF(AB493&lt;120,IF(OR(C493='Bieu phi VCX'!$A$24,C493='Bieu phi VCX'!$A$25,C493='Bieu phi VCX'!$A$27),0.2%,IF(OR(AND(OR(E493="SEDAN",E493="HATCHBACK"),G493&gt;$AM$2),AND(OR(E493="SEDAN",E493="HATCHBACK"),F493="GERMANY")),INDEX('Bieu phi VCX'!$AC$8:$AC$33,MATCH(C493,'Bieu phi VCX'!$A$8:$A$33,0),0),INDEX('Bieu phi VCX'!$AD$8:$AD$33,MATCH(C493,'Bieu phi VCX'!$A$8:$A$33,0),0))),"NA"),0)</f>
        <v>0</v>
      </c>
      <c r="AN493" s="28" t="n">
        <f aca="false">IF(X493="Y",$AN$2,0)</f>
        <v>0</v>
      </c>
      <c r="AO493" s="29" t="n">
        <f aca="false">IF(W493="Y",IF(N493-M493&gt;$AO$2,1.5%*15/365,1.5%*(N493-M493)/365),0)</f>
        <v>0</v>
      </c>
      <c r="AP493" s="30" t="n">
        <f aca="false">IF(N493&lt;=Z493,VLOOKUP(DATEDIF(M493,N493,"m"),Parameters!$L$2:$M$6,2,1),(DATEDIF(M493,N493,"m")+1)/12)</f>
        <v>1</v>
      </c>
      <c r="AQ493" s="31" t="n">
        <f aca="false">(AK493*(SUM(AE493,AF493,AG493,AI493,AJ493,AL493,AM493,AN493)*H493+AH493)+AO493*H493)*AP493</f>
        <v>3250000</v>
      </c>
    </row>
    <row r="494" customFormat="false" ht="15" hidden="false" customHeight="false" outlineLevel="0" collapsed="false">
      <c r="A494" s="20"/>
      <c r="B494" s="20" t="s">
        <v>108</v>
      </c>
      <c r="C494" s="21" t="s">
        <v>139</v>
      </c>
      <c r="D494" s="21" t="s">
        <v>95</v>
      </c>
      <c r="E494" s="21" t="s">
        <v>131</v>
      </c>
      <c r="F494" s="21" t="s">
        <v>97</v>
      </c>
      <c r="G494" s="22" t="n">
        <v>390000000</v>
      </c>
      <c r="H494" s="22" t="n">
        <v>100000000</v>
      </c>
      <c r="I494" s="22" t="n">
        <v>0</v>
      </c>
      <c r="J494" s="0" t="n">
        <v>2020</v>
      </c>
      <c r="K494" s="23" t="n">
        <v>43831</v>
      </c>
      <c r="L494" s="23" t="n">
        <v>43831</v>
      </c>
      <c r="M494" s="23" t="n">
        <v>43831</v>
      </c>
      <c r="N494" s="23" t="n">
        <v>44196</v>
      </c>
      <c r="O494" s="24" t="s">
        <v>98</v>
      </c>
      <c r="P494" s="24" t="s">
        <v>106</v>
      </c>
      <c r="Q494" s="22" t="s">
        <v>99</v>
      </c>
      <c r="R494" s="24" t="s">
        <v>98</v>
      </c>
      <c r="S494" s="24" t="s">
        <v>98</v>
      </c>
      <c r="T494" s="24" t="s">
        <v>98</v>
      </c>
      <c r="U494" s="24" t="s">
        <v>98</v>
      </c>
      <c r="V494" s="24" t="s">
        <v>98</v>
      </c>
      <c r="W494" s="24" t="s">
        <v>98</v>
      </c>
      <c r="X494" s="24" t="s">
        <v>98</v>
      </c>
      <c r="Y494" s="22" t="n">
        <v>500000</v>
      </c>
      <c r="Z494" s="23" t="n">
        <f aca="false">DATE(YEAR(M494)+1,MONTH(M494),DAY(M494))</f>
        <v>44197</v>
      </c>
      <c r="AA494" s="25" t="n">
        <f aca="false">IF(N494&lt;=Z494, VLOOKUP(DATEDIF(M494,N494,"m"),Parameters!$L$2:$M$6,2,1), 0)</f>
        <v>1</v>
      </c>
      <c r="AB494" s="0" t="n">
        <f aca="false">IF(D494="Trong nước", DATEDIF(DATE(YEAR(K494),MONTH(K494),1),DATE(YEAR(L494),MONTH(L494),1),"m"), DATEDIF(DATE(J494,1,1),DATE(YEAR(L494),MONTH(L494),1),"m"))</f>
        <v>0</v>
      </c>
      <c r="AC494" s="0" t="str">
        <f aca="false">VLOOKUP(AB494,Parameters!$A$2:$B$6,2,1)</f>
        <v>&lt;6</v>
      </c>
      <c r="AD494" s="26" t="n">
        <v>1</v>
      </c>
      <c r="AE494" s="27" t="n">
        <f aca="false">IF(G494&lt;=$AE$2,INDEX('Bieu phi VCX'!$D$8:$H$33,MATCH(C494,'Bieu phi VCX'!$A$8:$A$33,0),MATCH(AC494,'Bieu phi VCX'!$D$7:$H$7,)),INDEX('Bieu phi VCX'!$I$8:$M$33,MATCH(C494,'Bieu phi VCX'!$A$8:$A$33,0),MATCH(AC494,'Bieu phi VCX'!$I$7:$M$7,)))</f>
        <v>0.032</v>
      </c>
      <c r="AF494" s="27" t="n">
        <f aca="false">IF(O494="Y",$AF$2,0)</f>
        <v>0</v>
      </c>
      <c r="AG494" s="27" t="n">
        <f aca="false">IF(P494="Y", INDEX('Bieu phi VCX'!$P$8:$T$31,MATCH(C494,'Bieu phi VCX'!$A$8:$A$33,0),MATCH(AC494,'Bieu phi VCX'!$P$7:$T$7,0)), 0)</f>
        <v>0</v>
      </c>
      <c r="AH494" s="22" t="n">
        <f aca="false">VLOOKUP(Q494,Parameters!$F$2:$G$5,2,0)</f>
        <v>0</v>
      </c>
      <c r="AI494" s="27" t="n">
        <f aca="false">IF(R494="Y", INDEX('Bieu phi VCX'!$V$8:$Z$31,MATCH(C494,'Bieu phi VCX'!$A$8:$A$33,0),MATCH(AC494,'Bieu phi VCX'!$V$7:$Z$7,0)),0)</f>
        <v>0</v>
      </c>
      <c r="AJ494" s="27" t="n">
        <f aca="false">IF(S494="Y",INDEX('Bieu phi VCX'!$AG$8:$AI$31,MATCH(C494,'Bieu phi VCX'!$A$8:$A$33,0),MATCH(VLOOKUP(I494,Parameters!$I$2:$J$4,2),'Bieu phi VCX'!$AG$7:$AI$7,0))-AE494, 0)</f>
        <v>0</v>
      </c>
      <c r="AK494" s="0" t="n">
        <f aca="false">IF(T494="Y",$AK$2,1)</f>
        <v>1</v>
      </c>
      <c r="AL494" s="27" t="n">
        <f aca="false">IF(U494="Y", INDEX('Bieu phi VCX'!$AB$8:$AB$33,MATCH(C494,'Bieu phi VCX'!$A$8:$A$33,0),0),0)</f>
        <v>0</v>
      </c>
      <c r="AM494" s="27" t="n">
        <f aca="false">IF(V494="Y",IF(AB494&lt;120,IF(OR(C494='Bieu phi VCX'!$A$24,C494='Bieu phi VCX'!$A$25,C494='Bieu phi VCX'!$A$27),0.2%,IF(OR(AND(OR(E494="SEDAN",E494="HATCHBACK"),G494&gt;$AM$2),AND(OR(E494="SEDAN",E494="HATCHBACK"),F494="GERMANY")),INDEX('Bieu phi VCX'!$AC$8:$AC$33,MATCH(C494,'Bieu phi VCX'!$A$8:$A$33,0),0),INDEX('Bieu phi VCX'!$AD$8:$AD$33,MATCH(C494,'Bieu phi VCX'!$A$8:$A$33,0),0))),"NA"),0)</f>
        <v>0</v>
      </c>
      <c r="AN494" s="28" t="n">
        <f aca="false">IF(X494="Y",$AN$2,0)</f>
        <v>0</v>
      </c>
      <c r="AO494" s="29" t="n">
        <f aca="false">IF(W494="Y",IF(N494-M494&gt;$AO$2,1.5%*15/365,1.5%*(N494-M494)/365),0)</f>
        <v>0</v>
      </c>
      <c r="AP494" s="30" t="n">
        <f aca="false">IF(N494&lt;=Z494,VLOOKUP(DATEDIF(M494,N494,"m"),Parameters!$L$2:$M$6,2,1),(DATEDIF(M494,N494,"m")+1)/12)</f>
        <v>1</v>
      </c>
      <c r="AQ494" s="31" t="n">
        <f aca="false">(AK494*(SUM(AE494,AF494,AG494,AI494,AJ494,AL494,AM494,AN494)*H494+AH494)+AO494*H494)*AP494</f>
        <v>3200000</v>
      </c>
    </row>
    <row r="495" customFormat="false" ht="15" hidden="false" customHeight="false" outlineLevel="0" collapsed="false">
      <c r="A495" s="20"/>
      <c r="B495" s="20" t="s">
        <v>109</v>
      </c>
      <c r="C495" s="21" t="s">
        <v>139</v>
      </c>
      <c r="D495" s="21" t="s">
        <v>95</v>
      </c>
      <c r="E495" s="21" t="s">
        <v>131</v>
      </c>
      <c r="F495" s="21" t="s">
        <v>97</v>
      </c>
      <c r="G495" s="22" t="n">
        <v>390000000</v>
      </c>
      <c r="H495" s="22" t="n">
        <v>100000000</v>
      </c>
      <c r="I495" s="22" t="n">
        <v>0</v>
      </c>
      <c r="J495" s="0" t="n">
        <v>2020</v>
      </c>
      <c r="K495" s="23" t="n">
        <v>43831</v>
      </c>
      <c r="L495" s="23" t="n">
        <v>43831</v>
      </c>
      <c r="M495" s="23" t="n">
        <v>43831</v>
      </c>
      <c r="N495" s="23" t="n">
        <v>44196</v>
      </c>
      <c r="O495" s="24" t="s">
        <v>98</v>
      </c>
      <c r="P495" s="24" t="s">
        <v>98</v>
      </c>
      <c r="Q495" s="22" t="n">
        <v>9000000</v>
      </c>
      <c r="R495" s="24" t="s">
        <v>98</v>
      </c>
      <c r="S495" s="24" t="s">
        <v>98</v>
      </c>
      <c r="T495" s="24" t="s">
        <v>98</v>
      </c>
      <c r="U495" s="24" t="s">
        <v>98</v>
      </c>
      <c r="V495" s="24" t="s">
        <v>98</v>
      </c>
      <c r="W495" s="24" t="s">
        <v>98</v>
      </c>
      <c r="X495" s="24" t="s">
        <v>98</v>
      </c>
      <c r="Y495" s="22" t="n">
        <v>500000</v>
      </c>
      <c r="Z495" s="23" t="n">
        <f aca="false">DATE(YEAR(M495)+1,MONTH(M495),DAY(M495))</f>
        <v>44197</v>
      </c>
      <c r="AA495" s="25" t="n">
        <f aca="false">IF(N495&lt;=Z495, VLOOKUP(DATEDIF(M495,N495,"m"),Parameters!$L$2:$M$6,2,1), 0)</f>
        <v>1</v>
      </c>
      <c r="AB495" s="0" t="n">
        <f aca="false">IF(D495="Trong nước", DATEDIF(DATE(YEAR(K495),MONTH(K495),1),DATE(YEAR(L495),MONTH(L495),1),"m"), DATEDIF(DATE(J495,1,1),DATE(YEAR(L495),MONTH(L495),1),"m"))</f>
        <v>0</v>
      </c>
      <c r="AC495" s="0" t="str">
        <f aca="false">VLOOKUP(AB495,Parameters!$A$2:$B$6,2,1)</f>
        <v>&lt;6</v>
      </c>
      <c r="AD495" s="26" t="n">
        <v>1</v>
      </c>
      <c r="AE495" s="27" t="n">
        <f aca="false">IF(G495&lt;=$AE$2,INDEX('Bieu phi VCX'!$D$8:$H$33,MATCH(C495,'Bieu phi VCX'!$A$8:$A$33,0),MATCH(AC495,'Bieu phi VCX'!$D$7:$H$7,)),INDEX('Bieu phi VCX'!$I$8:$M$33,MATCH(C495,'Bieu phi VCX'!$A$8:$A$33,0),MATCH(AC495,'Bieu phi VCX'!$I$7:$M$7,)))</f>
        <v>0.032</v>
      </c>
      <c r="AF495" s="27" t="n">
        <f aca="false">IF(O495="Y",$AF$2,0)</f>
        <v>0</v>
      </c>
      <c r="AG495" s="27" t="n">
        <f aca="false">IF(P495="Y", INDEX('Bieu phi VCX'!$P$8:$T$31,MATCH(C495,'Bieu phi VCX'!$A$8:$A$33,0),MATCH(AC495,'Bieu phi VCX'!$P$7:$T$7,0)), 0)</f>
        <v>0</v>
      </c>
      <c r="AH495" s="22" t="n">
        <f aca="false">VLOOKUP(Q495,Parameters!$F$2:$G$5,2,0)</f>
        <v>1400000</v>
      </c>
      <c r="AI495" s="27" t="n">
        <f aca="false">IF(R495="Y", INDEX('Bieu phi VCX'!$V$8:$Z$31,MATCH(C495,'Bieu phi VCX'!$A$8:$A$33,0),MATCH(AC495,'Bieu phi VCX'!$V$7:$Z$7,0)),0)</f>
        <v>0</v>
      </c>
      <c r="AJ495" s="27" t="n">
        <f aca="false">IF(S495="Y",INDEX('Bieu phi VCX'!$AG$8:$AI$31,MATCH(C495,'Bieu phi VCX'!$A$8:$A$33,0),MATCH(VLOOKUP(I495,Parameters!$I$2:$J$4,2),'Bieu phi VCX'!$AG$7:$AI$7,0))-AE495, 0)</f>
        <v>0</v>
      </c>
      <c r="AK495" s="0" t="n">
        <f aca="false">IF(T495="Y",$AK$2,1)</f>
        <v>1</v>
      </c>
      <c r="AL495" s="27" t="n">
        <f aca="false">IF(U495="Y", INDEX('Bieu phi VCX'!$AB$8:$AB$33,MATCH(C495,'Bieu phi VCX'!$A$8:$A$33,0),0),0)</f>
        <v>0</v>
      </c>
      <c r="AM495" s="27" t="n">
        <f aca="false">IF(V495="Y",IF(AB495&lt;120,IF(OR(C495='Bieu phi VCX'!$A$24,C495='Bieu phi VCX'!$A$25,C495='Bieu phi VCX'!$A$27),0.2%,IF(OR(AND(OR(E495="SEDAN",E495="HATCHBACK"),G495&gt;$AM$2),AND(OR(E495="SEDAN",E495="HATCHBACK"),F495="GERMANY")),INDEX('Bieu phi VCX'!$AC$8:$AC$33,MATCH(C495,'Bieu phi VCX'!$A$8:$A$33,0),0),INDEX('Bieu phi VCX'!$AD$8:$AD$33,MATCH(C495,'Bieu phi VCX'!$A$8:$A$33,0),0))),"NA"),0)</f>
        <v>0</v>
      </c>
      <c r="AN495" s="28" t="n">
        <f aca="false">IF(X495="Y",$AN$2,0)</f>
        <v>0</v>
      </c>
      <c r="AO495" s="29" t="n">
        <f aca="false">IF(W495="Y",IF(N495-M495&gt;$AO$2,1.5%*15/365,1.5%*(N495-M495)/365),0)</f>
        <v>0</v>
      </c>
      <c r="AP495" s="30" t="n">
        <f aca="false">IF(N495&lt;=Z495,VLOOKUP(DATEDIF(M495,N495,"m"),Parameters!$L$2:$M$6,2,1),(DATEDIF(M495,N495,"m")+1)/12)</f>
        <v>1</v>
      </c>
      <c r="AQ495" s="31" t="n">
        <f aca="false">(AK495*(SUM(AE495,AF495,AG495,AI495,AJ495,AL495,AM495,AN495)*H495+AH495)+AO495*H495)*AP495</f>
        <v>4600000</v>
      </c>
    </row>
    <row r="496" customFormat="false" ht="15" hidden="false" customHeight="false" outlineLevel="0" collapsed="false">
      <c r="A496" s="20"/>
      <c r="B496" s="20" t="s">
        <v>110</v>
      </c>
      <c r="C496" s="21" t="s">
        <v>139</v>
      </c>
      <c r="D496" s="21" t="s">
        <v>95</v>
      </c>
      <c r="E496" s="21" t="s">
        <v>131</v>
      </c>
      <c r="F496" s="21" t="s">
        <v>97</v>
      </c>
      <c r="G496" s="22" t="n">
        <v>390000000</v>
      </c>
      <c r="H496" s="22" t="n">
        <v>100000000</v>
      </c>
      <c r="I496" s="22" t="n">
        <v>0</v>
      </c>
      <c r="J496" s="0" t="n">
        <v>2020</v>
      </c>
      <c r="K496" s="23" t="n">
        <v>43831</v>
      </c>
      <c r="L496" s="23" t="n">
        <v>43831</v>
      </c>
      <c r="M496" s="23" t="n">
        <v>43831</v>
      </c>
      <c r="N496" s="23" t="n">
        <v>44196</v>
      </c>
      <c r="O496" s="24" t="s">
        <v>98</v>
      </c>
      <c r="P496" s="24" t="s">
        <v>98</v>
      </c>
      <c r="Q496" s="22" t="s">
        <v>99</v>
      </c>
      <c r="R496" s="24" t="s">
        <v>106</v>
      </c>
      <c r="S496" s="24" t="s">
        <v>98</v>
      </c>
      <c r="T496" s="24" t="s">
        <v>98</v>
      </c>
      <c r="U496" s="24" t="s">
        <v>98</v>
      </c>
      <c r="V496" s="24" t="s">
        <v>98</v>
      </c>
      <c r="W496" s="24" t="s">
        <v>98</v>
      </c>
      <c r="X496" s="24" t="s">
        <v>98</v>
      </c>
      <c r="Y496" s="22" t="n">
        <v>500000</v>
      </c>
      <c r="Z496" s="23" t="n">
        <f aca="false">DATE(YEAR(M496)+1,MONTH(M496),DAY(M496))</f>
        <v>44197</v>
      </c>
      <c r="AA496" s="25" t="n">
        <f aca="false">IF(N496&lt;=Z496, VLOOKUP(DATEDIF(M496,N496,"m"),Parameters!$L$2:$M$6,2,1), 0)</f>
        <v>1</v>
      </c>
      <c r="AB496" s="0" t="n">
        <f aca="false">IF(D496="Trong nước", DATEDIF(DATE(YEAR(K496),MONTH(K496),1),DATE(YEAR(L496),MONTH(L496),1),"m"), DATEDIF(DATE(J496,1,1),DATE(YEAR(L496),MONTH(L496),1),"m"))</f>
        <v>0</v>
      </c>
      <c r="AC496" s="0" t="str">
        <f aca="false">VLOOKUP(AB496,Parameters!$A$2:$B$6,2,1)</f>
        <v>&lt;6</v>
      </c>
      <c r="AD496" s="26" t="n">
        <v>1</v>
      </c>
      <c r="AE496" s="27" t="n">
        <f aca="false">IF(G496&lt;=$AE$2,INDEX('Bieu phi VCX'!$D$8:$H$33,MATCH(C496,'Bieu phi VCX'!$A$8:$A$33,0),MATCH(AC496,'Bieu phi VCX'!$D$7:$H$7,)),INDEX('Bieu phi VCX'!$I$8:$M$33,MATCH(C496,'Bieu phi VCX'!$A$8:$A$33,0),MATCH(AC496,'Bieu phi VCX'!$I$7:$M$7,)))</f>
        <v>0.032</v>
      </c>
      <c r="AF496" s="27" t="n">
        <f aca="false">IF(O496="Y",$AF$2,0)</f>
        <v>0</v>
      </c>
      <c r="AG496" s="27" t="n">
        <f aca="false">IF(P496="Y", INDEX('Bieu phi VCX'!$P$8:$T$31,MATCH(C496,'Bieu phi VCX'!$A$8:$A$33,0),MATCH(AC496,'Bieu phi VCX'!$P$7:$T$7,0)), 0)</f>
        <v>0</v>
      </c>
      <c r="AH496" s="22" t="n">
        <f aca="false">VLOOKUP(Q496,Parameters!$F$2:$G$5,2,0)</f>
        <v>0</v>
      </c>
      <c r="AI496" s="27" t="n">
        <f aca="false">IF(R496="Y", INDEX('Bieu phi VCX'!$V$8:$Z$31,MATCH(C496,'Bieu phi VCX'!$A$8:$A$33,0),MATCH(AC496,'Bieu phi VCX'!$V$7:$Z$7,0)),0)</f>
        <v>0.0025</v>
      </c>
      <c r="AJ496" s="27" t="n">
        <f aca="false">IF(S496="Y",INDEX('Bieu phi VCX'!$AG$8:$AI$31,MATCH(C496,'Bieu phi VCX'!$A$8:$A$33,0),MATCH(VLOOKUP(I496,Parameters!$I$2:$J$4,2),'Bieu phi VCX'!$AG$7:$AI$7,0))-AE496, 0)</f>
        <v>0</v>
      </c>
      <c r="AK496" s="0" t="n">
        <f aca="false">IF(T496="Y",$AK$2,1)</f>
        <v>1</v>
      </c>
      <c r="AL496" s="27" t="n">
        <f aca="false">IF(U496="Y", INDEX('Bieu phi VCX'!$AB$8:$AB$33,MATCH(C496,'Bieu phi VCX'!$A$8:$A$33,0),0),0)</f>
        <v>0</v>
      </c>
      <c r="AM496" s="27" t="n">
        <f aca="false">IF(V496="Y",IF(AB496&lt;120,IF(OR(C496='Bieu phi VCX'!$A$24,C496='Bieu phi VCX'!$A$25,C496='Bieu phi VCX'!$A$27),0.2%,IF(OR(AND(OR(E496="SEDAN",E496="HATCHBACK"),G496&gt;$AM$2),AND(OR(E496="SEDAN",E496="HATCHBACK"),F496="GERMANY")),INDEX('Bieu phi VCX'!$AC$8:$AC$33,MATCH(C496,'Bieu phi VCX'!$A$8:$A$33,0),0),INDEX('Bieu phi VCX'!$AD$8:$AD$33,MATCH(C496,'Bieu phi VCX'!$A$8:$A$33,0),0))),"NA"),0)</f>
        <v>0</v>
      </c>
      <c r="AN496" s="28" t="n">
        <f aca="false">IF(X496="Y",$AN$2,0)</f>
        <v>0</v>
      </c>
      <c r="AO496" s="29" t="n">
        <f aca="false">IF(W496="Y",IF(N496-M496&gt;$AO$2,1.5%*15/365,1.5%*(N496-M496)/365),0)</f>
        <v>0</v>
      </c>
      <c r="AP496" s="30" t="n">
        <f aca="false">IF(N496&lt;=Z496,VLOOKUP(DATEDIF(M496,N496,"m"),Parameters!$L$2:$M$6,2,1),(DATEDIF(M496,N496,"m")+1)/12)</f>
        <v>1</v>
      </c>
      <c r="AQ496" s="31" t="n">
        <f aca="false">(AK496*(SUM(AE496,AF496,AG496,AI496,AJ496,AL496,AM496,AN496)*H496+AH496)+AO496*H496)*AP496</f>
        <v>3450000</v>
      </c>
    </row>
    <row r="497" customFormat="false" ht="15" hidden="false" customHeight="false" outlineLevel="0" collapsed="false">
      <c r="A497" s="20"/>
      <c r="B497" s="20" t="s">
        <v>111</v>
      </c>
      <c r="C497" s="21" t="s">
        <v>139</v>
      </c>
      <c r="D497" s="21" t="s">
        <v>95</v>
      </c>
      <c r="E497" s="21" t="s">
        <v>131</v>
      </c>
      <c r="F497" s="21" t="s">
        <v>97</v>
      </c>
      <c r="G497" s="22" t="n">
        <v>390000000</v>
      </c>
      <c r="H497" s="22" t="n">
        <v>100000000</v>
      </c>
      <c r="I497" s="22" t="n">
        <v>0</v>
      </c>
      <c r="J497" s="0" t="n">
        <v>2020</v>
      </c>
      <c r="K497" s="23" t="n">
        <v>43831</v>
      </c>
      <c r="L497" s="23" t="n">
        <v>43831</v>
      </c>
      <c r="M497" s="23" t="n">
        <v>43831</v>
      </c>
      <c r="N497" s="23" t="n">
        <v>44196</v>
      </c>
      <c r="O497" s="24" t="s">
        <v>98</v>
      </c>
      <c r="P497" s="24" t="s">
        <v>98</v>
      </c>
      <c r="Q497" s="22" t="s">
        <v>99</v>
      </c>
      <c r="R497" s="24" t="s">
        <v>98</v>
      </c>
      <c r="S497" s="24" t="s">
        <v>106</v>
      </c>
      <c r="T497" s="24" t="s">
        <v>98</v>
      </c>
      <c r="U497" s="24" t="s">
        <v>98</v>
      </c>
      <c r="V497" s="24" t="s">
        <v>98</v>
      </c>
      <c r="W497" s="24" t="s">
        <v>98</v>
      </c>
      <c r="X497" s="24" t="s">
        <v>98</v>
      </c>
      <c r="Y497" s="22" t="n">
        <v>500000</v>
      </c>
      <c r="Z497" s="23" t="n">
        <f aca="false">DATE(YEAR(M497)+1,MONTH(M497),DAY(M497))</f>
        <v>44197</v>
      </c>
      <c r="AA497" s="25" t="n">
        <f aca="false">IF(N497&lt;=Z497, VLOOKUP(DATEDIF(M497,N497,"m"),Parameters!$L$2:$M$6,2,1), 0)</f>
        <v>1</v>
      </c>
      <c r="AB497" s="0" t="n">
        <f aca="false">IF(D497="Trong nước", DATEDIF(DATE(YEAR(K497),MONTH(K497),1),DATE(YEAR(L497),MONTH(L497),1),"m"), DATEDIF(DATE(J497,1,1),DATE(YEAR(L497),MONTH(L497),1),"m"))</f>
        <v>0</v>
      </c>
      <c r="AC497" s="0" t="str">
        <f aca="false">VLOOKUP(AB497,Parameters!$A$2:$B$6,2,1)</f>
        <v>&lt;6</v>
      </c>
      <c r="AD497" s="26" t="n">
        <v>1</v>
      </c>
      <c r="AE497" s="27" t="n">
        <f aca="false">IF(G497&lt;=$AE$2,INDEX('Bieu phi VCX'!$D$8:$H$33,MATCH(C497,'Bieu phi VCX'!$A$8:$A$33,0),MATCH(AC497,'Bieu phi VCX'!$D$7:$H$7,)),INDEX('Bieu phi VCX'!$I$8:$M$33,MATCH(C497,'Bieu phi VCX'!$A$8:$A$33,0),MATCH(AC497,'Bieu phi VCX'!$I$7:$M$7,)))</f>
        <v>0.032</v>
      </c>
      <c r="AF497" s="27" t="n">
        <f aca="false">IF(O497="Y",$AF$2,0)</f>
        <v>0</v>
      </c>
      <c r="AG497" s="27" t="n">
        <f aca="false">IF(P497="Y", INDEX('Bieu phi VCX'!$P$8:$T$31,MATCH(C497,'Bieu phi VCX'!$A$8:$A$33,0),MATCH(AC497,'Bieu phi VCX'!$P$7:$T$7,0)), 0)</f>
        <v>0</v>
      </c>
      <c r="AH497" s="22" t="n">
        <f aca="false">VLOOKUP(Q497,Parameters!$F$2:$G$5,2,0)</f>
        <v>0</v>
      </c>
      <c r="AI497" s="27" t="n">
        <f aca="false">IF(R497="Y", INDEX('Bieu phi VCX'!$V$8:$Z$31,MATCH(C497,'Bieu phi VCX'!$A$8:$A$33,0),MATCH(AC497,'Bieu phi VCX'!$V$7:$Z$7,0)),0)</f>
        <v>0</v>
      </c>
      <c r="AJ497" s="27" t="n">
        <f aca="false">IF(S497="Y",INDEX('Bieu phi VCX'!$AG$8:$AI$31,MATCH(C497,'Bieu phi VCX'!$A$8:$A$33,0),MATCH(VLOOKUP(I497,Parameters!$I$2:$J$4,2),'Bieu phi VCX'!$AG$7:$AI$7,0))-AE497, 0)</f>
        <v>0.018</v>
      </c>
      <c r="AK497" s="0" t="n">
        <f aca="false">IF(T497="Y",$AK$2,1)</f>
        <v>1</v>
      </c>
      <c r="AL497" s="27" t="n">
        <f aca="false">IF(U497="Y", INDEX('Bieu phi VCX'!$AB$8:$AB$33,MATCH(C497,'Bieu phi VCX'!$A$8:$A$33,0),0),0)</f>
        <v>0</v>
      </c>
      <c r="AM497" s="27" t="n">
        <f aca="false">IF(V497="Y",IF(AB497&lt;120,IF(OR(C497='Bieu phi VCX'!$A$24,C497='Bieu phi VCX'!$A$25,C497='Bieu phi VCX'!$A$27),0.2%,IF(OR(AND(OR(E497="SEDAN",E497="HATCHBACK"),G497&gt;$AM$2),AND(OR(E497="SEDAN",E497="HATCHBACK"),F497="GERMANY")),INDEX('Bieu phi VCX'!$AC$8:$AC$33,MATCH(C497,'Bieu phi VCX'!$A$8:$A$33,0),0),INDEX('Bieu phi VCX'!$AD$8:$AD$33,MATCH(C497,'Bieu phi VCX'!$A$8:$A$33,0),0))),"NA"),0)</f>
        <v>0</v>
      </c>
      <c r="AN497" s="28" t="n">
        <f aca="false">IF(X497="Y",$AN$2,0)</f>
        <v>0</v>
      </c>
      <c r="AO497" s="29" t="n">
        <f aca="false">IF(W497="Y",IF(N497-M497&gt;$AO$2,1.5%*15/365,1.5%*(N497-M497)/365),0)</f>
        <v>0</v>
      </c>
      <c r="AP497" s="30" t="n">
        <f aca="false">IF(N497&lt;=Z497,VLOOKUP(DATEDIF(M497,N497,"m"),Parameters!$L$2:$M$6,2,1),(DATEDIF(M497,N497,"m")+1)/12)</f>
        <v>1</v>
      </c>
      <c r="AQ497" s="31" t="n">
        <f aca="false">(AK497*(SUM(AE497,AF497,AG497,AI497,AJ497,AL497,AM497,AN497)*H497+AH497)+AO497*H497)*AP497</f>
        <v>5000000</v>
      </c>
    </row>
    <row r="498" customFormat="false" ht="15" hidden="false" customHeight="false" outlineLevel="0" collapsed="false">
      <c r="A498" s="20"/>
      <c r="B498" s="20" t="s">
        <v>112</v>
      </c>
      <c r="C498" s="21" t="s">
        <v>139</v>
      </c>
      <c r="D498" s="21" t="s">
        <v>95</v>
      </c>
      <c r="E498" s="21" t="s">
        <v>131</v>
      </c>
      <c r="F498" s="21" t="s">
        <v>97</v>
      </c>
      <c r="G498" s="22" t="n">
        <v>390000000</v>
      </c>
      <c r="H498" s="22" t="n">
        <v>100000000</v>
      </c>
      <c r="I498" s="22" t="n">
        <v>0</v>
      </c>
      <c r="J498" s="0" t="n">
        <v>2020</v>
      </c>
      <c r="K498" s="23" t="n">
        <v>43831</v>
      </c>
      <c r="L498" s="23" t="n">
        <v>43831</v>
      </c>
      <c r="M498" s="23" t="n">
        <v>43831</v>
      </c>
      <c r="N498" s="23" t="n">
        <v>44196</v>
      </c>
      <c r="O498" s="24" t="s">
        <v>98</v>
      </c>
      <c r="P498" s="24" t="s">
        <v>98</v>
      </c>
      <c r="Q498" s="22" t="s">
        <v>99</v>
      </c>
      <c r="R498" s="24" t="s">
        <v>98</v>
      </c>
      <c r="S498" s="24" t="s">
        <v>98</v>
      </c>
      <c r="T498" s="24" t="s">
        <v>106</v>
      </c>
      <c r="U498" s="24" t="s">
        <v>98</v>
      </c>
      <c r="V498" s="24" t="s">
        <v>98</v>
      </c>
      <c r="W498" s="24" t="s">
        <v>98</v>
      </c>
      <c r="X498" s="24" t="s">
        <v>98</v>
      </c>
      <c r="Y498" s="22" t="n">
        <v>500000</v>
      </c>
      <c r="Z498" s="23" t="n">
        <f aca="false">DATE(YEAR(M498)+1,MONTH(M498),DAY(M498))</f>
        <v>44197</v>
      </c>
      <c r="AA498" s="25" t="n">
        <f aca="false">IF(N498&lt;=Z498, VLOOKUP(DATEDIF(M498,N498,"m"),Parameters!$L$2:$M$6,2,1), 0)</f>
        <v>1</v>
      </c>
      <c r="AB498" s="0" t="n">
        <f aca="false">IF(D498="Trong nước", DATEDIF(DATE(YEAR(K498),MONTH(K498),1),DATE(YEAR(L498),MONTH(L498),1),"m"), DATEDIF(DATE(J498,1,1),DATE(YEAR(L498),MONTH(L498),1),"m"))</f>
        <v>0</v>
      </c>
      <c r="AC498" s="0" t="str">
        <f aca="false">VLOOKUP(AB498,Parameters!$A$2:$B$6,2,1)</f>
        <v>&lt;6</v>
      </c>
      <c r="AD498" s="26" t="n">
        <v>1</v>
      </c>
      <c r="AE498" s="27" t="n">
        <f aca="false">IF(G498&lt;=$AE$2,INDEX('Bieu phi VCX'!$D$8:$H$33,MATCH(C498,'Bieu phi VCX'!$A$8:$A$33,0),MATCH(AC498,'Bieu phi VCX'!$D$7:$H$7,)),INDEX('Bieu phi VCX'!$I$8:$M$33,MATCH(C498,'Bieu phi VCX'!$A$8:$A$33,0),MATCH(AC498,'Bieu phi VCX'!$I$7:$M$7,)))</f>
        <v>0.032</v>
      </c>
      <c r="AF498" s="27" t="n">
        <f aca="false">IF(O498="Y",$AF$2,0)</f>
        <v>0</v>
      </c>
      <c r="AG498" s="27" t="n">
        <f aca="false">IF(P498="Y", INDEX('Bieu phi VCX'!$P$8:$T$31,MATCH(C498,'Bieu phi VCX'!$A$8:$A$33,0),MATCH(AC498,'Bieu phi VCX'!$P$7:$T$7,0)), 0)</f>
        <v>0</v>
      </c>
      <c r="AH498" s="22" t="n">
        <f aca="false">VLOOKUP(Q498,Parameters!$F$2:$G$5,2,0)</f>
        <v>0</v>
      </c>
      <c r="AI498" s="27" t="n">
        <f aca="false">IF(R498="Y", INDEX('Bieu phi VCX'!$V$8:$Z$31,MATCH(C498,'Bieu phi VCX'!$A$8:$A$33,0),MATCH(AC498,'Bieu phi VCX'!$V$7:$Z$7,0)),0)</f>
        <v>0</v>
      </c>
      <c r="AJ498" s="27" t="n">
        <f aca="false">IF(S498="Y",INDEX('Bieu phi VCX'!$AG$8:$AI$31,MATCH(C498,'Bieu phi VCX'!$A$8:$A$33,0),MATCH(VLOOKUP(I498,Parameters!$I$2:$J$4,2),'Bieu phi VCX'!$AG$7:$AI$7,0))-AE498, 0)</f>
        <v>0</v>
      </c>
      <c r="AK498" s="0" t="n">
        <f aca="false">IF(T498="Y",$AK$2,1)</f>
        <v>1.5</v>
      </c>
      <c r="AL498" s="27" t="n">
        <f aca="false">IF(U498="Y", INDEX('Bieu phi VCX'!$AB$8:$AB$33,MATCH(C498,'Bieu phi VCX'!$A$8:$A$33,0),0),0)</f>
        <v>0</v>
      </c>
      <c r="AM498" s="27" t="n">
        <f aca="false">IF(V498="Y",IF(AB498&lt;120,IF(OR(C498='Bieu phi VCX'!$A$24,C498='Bieu phi VCX'!$A$25,C498='Bieu phi VCX'!$A$27),0.2%,IF(OR(AND(OR(E498="SEDAN",E498="HATCHBACK"),G498&gt;$AM$2),AND(OR(E498="SEDAN",E498="HATCHBACK"),F498="GERMANY")),INDEX('Bieu phi VCX'!$AC$8:$AC$33,MATCH(C498,'Bieu phi VCX'!$A$8:$A$33,0),0),INDEX('Bieu phi VCX'!$AD$8:$AD$33,MATCH(C498,'Bieu phi VCX'!$A$8:$A$33,0),0))),"NA"),0)</f>
        <v>0</v>
      </c>
      <c r="AN498" s="28" t="n">
        <f aca="false">IF(X498="Y",$AN$2,0)</f>
        <v>0</v>
      </c>
      <c r="AO498" s="29" t="n">
        <f aca="false">IF(W498="Y",IF(N498-M498&gt;$AO$2,1.5%*15/365,1.5%*(N498-M498)/365),0)</f>
        <v>0</v>
      </c>
      <c r="AP498" s="30" t="n">
        <f aca="false">IF(N498&lt;=Z498,VLOOKUP(DATEDIF(M498,N498,"m"),Parameters!$L$2:$M$6,2,1),(DATEDIF(M498,N498,"m")+1)/12)</f>
        <v>1</v>
      </c>
      <c r="AQ498" s="31" t="n">
        <f aca="false">(AK498*(SUM(AE498,AF498,AG498,AI498,AJ498,AL498,AM498,AN498)*H498+AH498)+AO498*H498)*AP498</f>
        <v>4800000</v>
      </c>
    </row>
    <row r="499" customFormat="false" ht="15" hidden="false" customHeight="false" outlineLevel="0" collapsed="false">
      <c r="A499" s="20"/>
      <c r="B499" s="20" t="s">
        <v>113</v>
      </c>
      <c r="C499" s="21" t="s">
        <v>139</v>
      </c>
      <c r="D499" s="21" t="s">
        <v>95</v>
      </c>
      <c r="E499" s="21" t="s">
        <v>131</v>
      </c>
      <c r="F499" s="21" t="s">
        <v>97</v>
      </c>
      <c r="G499" s="22" t="n">
        <v>390000000</v>
      </c>
      <c r="H499" s="22" t="n">
        <v>100000000</v>
      </c>
      <c r="I499" s="22" t="n">
        <v>0</v>
      </c>
      <c r="J499" s="0" t="n">
        <v>2020</v>
      </c>
      <c r="K499" s="23" t="n">
        <v>43831</v>
      </c>
      <c r="L499" s="23" t="n">
        <v>43831</v>
      </c>
      <c r="M499" s="23" t="n">
        <v>43831</v>
      </c>
      <c r="N499" s="23" t="n">
        <v>44196</v>
      </c>
      <c r="O499" s="24" t="s">
        <v>98</v>
      </c>
      <c r="P499" s="24" t="s">
        <v>98</v>
      </c>
      <c r="Q499" s="22" t="s">
        <v>99</v>
      </c>
      <c r="R499" s="24" t="s">
        <v>98</v>
      </c>
      <c r="S499" s="24" t="s">
        <v>98</v>
      </c>
      <c r="T499" s="24" t="s">
        <v>98</v>
      </c>
      <c r="U499" s="24" t="s">
        <v>106</v>
      </c>
      <c r="V499" s="24" t="s">
        <v>98</v>
      </c>
      <c r="W499" s="24" t="s">
        <v>98</v>
      </c>
      <c r="X499" s="24" t="s">
        <v>98</v>
      </c>
      <c r="Y499" s="22" t="n">
        <v>500000</v>
      </c>
      <c r="Z499" s="23" t="n">
        <f aca="false">DATE(YEAR(M499)+1,MONTH(M499),DAY(M499))</f>
        <v>44197</v>
      </c>
      <c r="AA499" s="25" t="n">
        <f aca="false">IF(N499&lt;=Z499, VLOOKUP(DATEDIF(M499,N499,"m"),Parameters!$L$2:$M$6,2,1), 0)</f>
        <v>1</v>
      </c>
      <c r="AB499" s="0" t="n">
        <f aca="false">IF(D499="Trong nước", DATEDIF(DATE(YEAR(K499),MONTH(K499),1),DATE(YEAR(L499),MONTH(L499),1),"m"), DATEDIF(DATE(J499,1,1),DATE(YEAR(L499),MONTH(L499),1),"m"))</f>
        <v>0</v>
      </c>
      <c r="AC499" s="0" t="str">
        <f aca="false">VLOOKUP(AB499,Parameters!$A$2:$B$6,2,1)</f>
        <v>&lt;6</v>
      </c>
      <c r="AD499" s="26" t="n">
        <v>1</v>
      </c>
      <c r="AE499" s="27" t="n">
        <f aca="false">IF(G499&lt;=$AE$2,INDEX('Bieu phi VCX'!$D$8:$H$33,MATCH(C499,'Bieu phi VCX'!$A$8:$A$33,0),MATCH(AC499,'Bieu phi VCX'!$D$7:$H$7,)),INDEX('Bieu phi VCX'!$I$8:$M$33,MATCH(C499,'Bieu phi VCX'!$A$8:$A$33,0),MATCH(AC499,'Bieu phi VCX'!$I$7:$M$7,)))</f>
        <v>0.032</v>
      </c>
      <c r="AF499" s="27" t="n">
        <f aca="false">IF(O499="Y",$AF$2,0)</f>
        <v>0</v>
      </c>
      <c r="AG499" s="27" t="n">
        <f aca="false">IF(P499="Y", INDEX('Bieu phi VCX'!$P$8:$T$31,MATCH(C499,'Bieu phi VCX'!$A$8:$A$33,0),MATCH(AC499,'Bieu phi VCX'!$P$7:$T$7,0)), 0)</f>
        <v>0</v>
      </c>
      <c r="AH499" s="22" t="n">
        <f aca="false">VLOOKUP(Q499,Parameters!$F$2:$G$5,2,0)</f>
        <v>0</v>
      </c>
      <c r="AI499" s="27" t="n">
        <f aca="false">IF(R499="Y", INDEX('Bieu phi VCX'!$V$8:$Z$31,MATCH(C499,'Bieu phi VCX'!$A$8:$A$33,0),MATCH(AC499,'Bieu phi VCX'!$V$7:$Z$7,0)),0)</f>
        <v>0</v>
      </c>
      <c r="AJ499" s="27" t="n">
        <f aca="false">IF(S499="Y",INDEX('Bieu phi VCX'!$AG$8:$AI$31,MATCH(C499,'Bieu phi VCX'!$A$8:$A$33,0),MATCH(VLOOKUP(I499,Parameters!$I$2:$J$4,2),'Bieu phi VCX'!$AG$7:$AI$7,0))-AE499, 0)</f>
        <v>0</v>
      </c>
      <c r="AK499" s="0" t="n">
        <f aca="false">IF(T499="Y",$AK$2,1)</f>
        <v>1</v>
      </c>
      <c r="AL499" s="27" t="n">
        <f aca="false">IF(U499="Y", INDEX('Bieu phi VCX'!$AB$8:$AB$33,MATCH(C499,'Bieu phi VCX'!$A$8:$A$33,0),0),0)</f>
        <v>0.0025</v>
      </c>
      <c r="AM499" s="27" t="n">
        <f aca="false">IF(V499="Y",IF(AB499&lt;120,IF(OR(C499='Bieu phi VCX'!$A$24,C499='Bieu phi VCX'!$A$25,C499='Bieu phi VCX'!$A$27),0.2%,IF(OR(AND(OR(E499="SEDAN",E499="HATCHBACK"),G499&gt;$AM$2),AND(OR(E499="SEDAN",E499="HATCHBACK"),F499="GERMANY")),INDEX('Bieu phi VCX'!$AC$8:$AC$33,MATCH(C499,'Bieu phi VCX'!$A$8:$A$33,0),0),INDEX('Bieu phi VCX'!$AD$8:$AD$33,MATCH(C499,'Bieu phi VCX'!$A$8:$A$33,0),0))),"NA"),0)</f>
        <v>0</v>
      </c>
      <c r="AN499" s="28" t="n">
        <f aca="false">IF(X499="Y",$AN$2,0)</f>
        <v>0</v>
      </c>
      <c r="AO499" s="29" t="n">
        <f aca="false">IF(W499="Y",IF(N499-M499&gt;$AO$2,1.5%*15/365,1.5%*(N499-M499)/365),0)</f>
        <v>0</v>
      </c>
      <c r="AP499" s="30" t="n">
        <f aca="false">IF(N499&lt;=Z499,VLOOKUP(DATEDIF(M499,N499,"m"),Parameters!$L$2:$M$6,2,1),(DATEDIF(M499,N499,"m")+1)/12)</f>
        <v>1</v>
      </c>
      <c r="AQ499" s="31" t="n">
        <f aca="false">(AK499*(SUM(AE499,AF499,AG499,AI499,AJ499,AL499,AM499,AN499)*H499+AH499)+AO499*H499)*AP499</f>
        <v>3450000</v>
      </c>
    </row>
    <row r="500" customFormat="false" ht="15" hidden="false" customHeight="false" outlineLevel="0" collapsed="false">
      <c r="A500" s="20"/>
      <c r="B500" s="20" t="s">
        <v>114</v>
      </c>
      <c r="C500" s="21" t="s">
        <v>139</v>
      </c>
      <c r="D500" s="21" t="s">
        <v>95</v>
      </c>
      <c r="E500" s="21" t="s">
        <v>131</v>
      </c>
      <c r="F500" s="21" t="s">
        <v>97</v>
      </c>
      <c r="G500" s="22" t="n">
        <v>390000000</v>
      </c>
      <c r="H500" s="22" t="n">
        <v>100000000</v>
      </c>
      <c r="I500" s="22" t="n">
        <v>0</v>
      </c>
      <c r="J500" s="0" t="n">
        <v>2020</v>
      </c>
      <c r="K500" s="23" t="n">
        <v>43831</v>
      </c>
      <c r="L500" s="23" t="n">
        <v>43831</v>
      </c>
      <c r="M500" s="23" t="n">
        <v>43831</v>
      </c>
      <c r="N500" s="23" t="n">
        <v>44196</v>
      </c>
      <c r="O500" s="24" t="s">
        <v>98</v>
      </c>
      <c r="P500" s="24" t="s">
        <v>98</v>
      </c>
      <c r="Q500" s="22" t="s">
        <v>99</v>
      </c>
      <c r="R500" s="24" t="s">
        <v>98</v>
      </c>
      <c r="S500" s="24" t="s">
        <v>98</v>
      </c>
      <c r="T500" s="24" t="s">
        <v>98</v>
      </c>
      <c r="U500" s="24" t="s">
        <v>98</v>
      </c>
      <c r="V500" s="24" t="s">
        <v>106</v>
      </c>
      <c r="W500" s="24" t="s">
        <v>98</v>
      </c>
      <c r="X500" s="24" t="s">
        <v>98</v>
      </c>
      <c r="Y500" s="22" t="n">
        <v>500000</v>
      </c>
      <c r="Z500" s="23" t="n">
        <f aca="false">DATE(YEAR(M500)+1,MONTH(M500),DAY(M500))</f>
        <v>44197</v>
      </c>
      <c r="AA500" s="25" t="n">
        <f aca="false">IF(N500&lt;=Z500, VLOOKUP(DATEDIF(M500,N500,"m"),Parameters!$L$2:$M$6,2,1), 0)</f>
        <v>1</v>
      </c>
      <c r="AB500" s="0" t="n">
        <f aca="false">IF(D500="Trong nước", DATEDIF(DATE(YEAR(K500),MONTH(K500),1),DATE(YEAR(L500),MONTH(L500),1),"m"), DATEDIF(DATE(J500,1,1),DATE(YEAR(L500),MONTH(L500),1),"m"))</f>
        <v>0</v>
      </c>
      <c r="AC500" s="0" t="str">
        <f aca="false">VLOOKUP(AB500,Parameters!$A$2:$B$6,2,1)</f>
        <v>&lt;6</v>
      </c>
      <c r="AD500" s="26" t="n">
        <v>1</v>
      </c>
      <c r="AE500" s="27" t="n">
        <f aca="false">IF(G500&lt;=$AE$2,INDEX('Bieu phi VCX'!$D$8:$H$33,MATCH(C500,'Bieu phi VCX'!$A$8:$A$33,0),MATCH(AC500,'Bieu phi VCX'!$D$7:$H$7,)),INDEX('Bieu phi VCX'!$I$8:$M$33,MATCH(C500,'Bieu phi VCX'!$A$8:$A$33,0),MATCH(AC500,'Bieu phi VCX'!$I$7:$M$7,)))</f>
        <v>0.032</v>
      </c>
      <c r="AF500" s="27" t="n">
        <f aca="false">IF(O500="Y",$AF$2,0)</f>
        <v>0</v>
      </c>
      <c r="AG500" s="27" t="n">
        <f aca="false">IF(P500="Y", INDEX('Bieu phi VCX'!$P$8:$T$31,MATCH(C500,'Bieu phi VCX'!$A$8:$A$33,0),MATCH(AC500,'Bieu phi VCX'!$P$7:$T$7,0)), 0)</f>
        <v>0</v>
      </c>
      <c r="AH500" s="22" t="n">
        <f aca="false">VLOOKUP(Q500,Parameters!$F$2:$G$5,2,0)</f>
        <v>0</v>
      </c>
      <c r="AI500" s="27" t="n">
        <f aca="false">IF(R500="Y", INDEX('Bieu phi VCX'!$V$8:$Z$31,MATCH(C500,'Bieu phi VCX'!$A$8:$A$33,0),MATCH(AC500,'Bieu phi VCX'!$V$7:$Z$7,0)),0)</f>
        <v>0</v>
      </c>
      <c r="AJ500" s="27" t="n">
        <f aca="false">IF(S500="Y",INDEX('Bieu phi VCX'!$AG$8:$AI$31,MATCH(C500,'Bieu phi VCX'!$A$8:$A$33,0),MATCH(VLOOKUP(I500,Parameters!$I$2:$J$4,2),'Bieu phi VCX'!$AG$7:$AI$7,0))-AE500, 0)</f>
        <v>0</v>
      </c>
      <c r="AK500" s="0" t="n">
        <f aca="false">IF(T500="Y",$AK$2,1)</f>
        <v>1</v>
      </c>
      <c r="AL500" s="27" t="n">
        <f aca="false">IF(U500="Y", INDEX('Bieu phi VCX'!$AB$8:$AB$33,MATCH(C500,'Bieu phi VCX'!$A$8:$A$33,0),0),0)</f>
        <v>0</v>
      </c>
      <c r="AM500" s="27" t="n">
        <f aca="false">IF(V500="Y",IF(AB500&lt;120,IF(OR(C500='Bieu phi VCX'!$A$24,C500='Bieu phi VCX'!$A$25,C500='Bieu phi VCX'!$A$27),0.2%,IF(OR(AND(OR(E500="SEDAN",E500="HATCHBACK"),G500&gt;$AM$2),AND(OR(E500="SEDAN",E500="HATCHBACK"),F500="GERMANY")),INDEX('Bieu phi VCX'!$AC$8:$AC$33,MATCH(C500,'Bieu phi VCX'!$A$8:$A$33,0),0),INDEX('Bieu phi VCX'!$AD$8:$AD$33,MATCH(C500,'Bieu phi VCX'!$A$8:$A$33,0),0))),"NA"),0)</f>
        <v>0.0005</v>
      </c>
      <c r="AN500" s="28" t="n">
        <f aca="false">IF(X500="Y",$AN$2,0)</f>
        <v>0</v>
      </c>
      <c r="AO500" s="29" t="n">
        <f aca="false">IF(W500="Y",IF(N500-M500&gt;$AO$2,1.5%*15/365,1.5%*(N500-M500)/365),0)</f>
        <v>0</v>
      </c>
      <c r="AP500" s="30" t="n">
        <f aca="false">IF(N500&lt;=Z500,VLOOKUP(DATEDIF(M500,N500,"m"),Parameters!$L$2:$M$6,2,1),(DATEDIF(M500,N500,"m")+1)/12)</f>
        <v>1</v>
      </c>
      <c r="AQ500" s="31" t="n">
        <f aca="false">(AK500*(SUM(AE500,AF500,AG500,AI500,AJ500,AL500,AM500,AN500)*H500+AH500)+AO500*H500)*AP500</f>
        <v>3250000</v>
      </c>
    </row>
    <row r="501" customFormat="false" ht="15" hidden="false" customHeight="false" outlineLevel="0" collapsed="false">
      <c r="A501" s="20"/>
      <c r="B501" s="20" t="s">
        <v>115</v>
      </c>
      <c r="C501" s="21" t="s">
        <v>139</v>
      </c>
      <c r="D501" s="21" t="s">
        <v>95</v>
      </c>
      <c r="E501" s="21" t="s">
        <v>131</v>
      </c>
      <c r="F501" s="21" t="s">
        <v>97</v>
      </c>
      <c r="G501" s="22" t="n">
        <v>390000000</v>
      </c>
      <c r="H501" s="22" t="n">
        <v>100000000</v>
      </c>
      <c r="I501" s="22" t="n">
        <v>0</v>
      </c>
      <c r="J501" s="0" t="n">
        <v>2020</v>
      </c>
      <c r="K501" s="23" t="n">
        <v>43831</v>
      </c>
      <c r="L501" s="23" t="n">
        <v>43831</v>
      </c>
      <c r="M501" s="23" t="n">
        <v>43831</v>
      </c>
      <c r="N501" s="23" t="n">
        <v>44196</v>
      </c>
      <c r="O501" s="24" t="s">
        <v>98</v>
      </c>
      <c r="P501" s="24" t="s">
        <v>98</v>
      </c>
      <c r="Q501" s="22" t="s">
        <v>99</v>
      </c>
      <c r="R501" s="24" t="s">
        <v>98</v>
      </c>
      <c r="S501" s="24" t="s">
        <v>98</v>
      </c>
      <c r="T501" s="24" t="s">
        <v>98</v>
      </c>
      <c r="U501" s="24" t="s">
        <v>98</v>
      </c>
      <c r="V501" s="24" t="s">
        <v>98</v>
      </c>
      <c r="W501" s="24" t="s">
        <v>106</v>
      </c>
      <c r="X501" s="24" t="s">
        <v>98</v>
      </c>
      <c r="Y501" s="22" t="n">
        <v>500000</v>
      </c>
      <c r="Z501" s="23" t="n">
        <f aca="false">DATE(YEAR(M501)+1,MONTH(M501),DAY(M501))</f>
        <v>44197</v>
      </c>
      <c r="AA501" s="25" t="n">
        <f aca="false">IF(N501&lt;=Z501, VLOOKUP(DATEDIF(M501,N501,"m"),Parameters!$L$2:$M$6,2,1), 0)</f>
        <v>1</v>
      </c>
      <c r="AB501" s="0" t="n">
        <f aca="false">IF(D501="Trong nước", DATEDIF(DATE(YEAR(K501),MONTH(K501),1),DATE(YEAR(L501),MONTH(L501),1),"m"), DATEDIF(DATE(J501,1,1),DATE(YEAR(L501),MONTH(L501),1),"m"))</f>
        <v>0</v>
      </c>
      <c r="AC501" s="0" t="str">
        <f aca="false">VLOOKUP(AB501,Parameters!$A$2:$B$6,2,1)</f>
        <v>&lt;6</v>
      </c>
      <c r="AD501" s="26" t="n">
        <v>1</v>
      </c>
      <c r="AE501" s="27" t="n">
        <f aca="false">IF(G501&lt;=$AE$2,INDEX('Bieu phi VCX'!$D$8:$H$33,MATCH(C501,'Bieu phi VCX'!$A$8:$A$33,0),MATCH(AC501,'Bieu phi VCX'!$D$7:$H$7,)),INDEX('Bieu phi VCX'!$I$8:$M$33,MATCH(C501,'Bieu phi VCX'!$A$8:$A$33,0),MATCH(AC501,'Bieu phi VCX'!$I$7:$M$7,)))</f>
        <v>0.032</v>
      </c>
      <c r="AF501" s="27" t="n">
        <f aca="false">IF(O501="Y",$AF$2,0)</f>
        <v>0</v>
      </c>
      <c r="AG501" s="27" t="n">
        <f aca="false">IF(P501="Y", INDEX('Bieu phi VCX'!$P$8:$T$31,MATCH(C501,'Bieu phi VCX'!$A$8:$A$33,0),MATCH(AC501,'Bieu phi VCX'!$P$7:$T$7,0)), 0)</f>
        <v>0</v>
      </c>
      <c r="AH501" s="22" t="n">
        <f aca="false">VLOOKUP(Q501,Parameters!$F$2:$G$5,2,0)</f>
        <v>0</v>
      </c>
      <c r="AI501" s="27" t="n">
        <f aca="false">IF(R501="Y", INDEX('Bieu phi VCX'!$V$8:$Z$31,MATCH(C501,'Bieu phi VCX'!$A$8:$A$33,0),MATCH(AC501,'Bieu phi VCX'!$V$7:$Z$7,0)),0)</f>
        <v>0</v>
      </c>
      <c r="AJ501" s="27" t="n">
        <f aca="false">IF(S501="Y",INDEX('Bieu phi VCX'!$AG$8:$AI$31,MATCH(C501,'Bieu phi VCX'!$A$8:$A$33,0),MATCH(VLOOKUP(I501,Parameters!$I$2:$J$4,2),'Bieu phi VCX'!$AG$7:$AI$7,0))-AE501, 0)</f>
        <v>0</v>
      </c>
      <c r="AK501" s="0" t="n">
        <f aca="false">IF(T501="Y",$AK$2,1)</f>
        <v>1</v>
      </c>
      <c r="AL501" s="27" t="n">
        <f aca="false">IF(U501="Y", INDEX('Bieu phi VCX'!$AB$8:$AB$33,MATCH(C501,'Bieu phi VCX'!$A$8:$A$33,0),0),0)</f>
        <v>0</v>
      </c>
      <c r="AM501" s="27" t="n">
        <f aca="false">IF(V501="Y",IF(AB501&lt;120,IF(OR(C501='Bieu phi VCX'!$A$24,C501='Bieu phi VCX'!$A$25,C501='Bieu phi VCX'!$A$27),0.2%,IF(OR(AND(OR(E501="SEDAN",E501="HATCHBACK"),G501&gt;$AM$2),AND(OR(E501="SEDAN",E501="HATCHBACK"),F501="GERMANY")),INDEX('Bieu phi VCX'!$AC$8:$AC$33,MATCH(C501,'Bieu phi VCX'!$A$8:$A$33,0),0),INDEX('Bieu phi VCX'!$AD$8:$AD$33,MATCH(C501,'Bieu phi VCX'!$A$8:$A$33,0),0))),"NA"),0)</f>
        <v>0</v>
      </c>
      <c r="AN501" s="28" t="n">
        <f aca="false">IF(X501="Y",$AN$2,0)</f>
        <v>0</v>
      </c>
      <c r="AO501" s="29" t="n">
        <f aca="false">IF(W501="Y",IF(N501-M501&gt;$AO$2,1.5%*15/365,1.5%*(N501-M501)/365),0)</f>
        <v>0.000616438356164384</v>
      </c>
      <c r="AP501" s="30" t="n">
        <f aca="false">IF(N501&lt;=Z501,VLOOKUP(DATEDIF(M501,N501,"m"),Parameters!$L$2:$M$6,2,1),(DATEDIF(M501,N501,"m")+1)/12)</f>
        <v>1</v>
      </c>
      <c r="AQ501" s="31" t="n">
        <f aca="false">(AK501*(SUM(AE501,AF501,AG501,AI501,AJ501,AL501,AM501,AN501)*H501+AH501)+AO501*H501)*AP501</f>
        <v>3261643.83561644</v>
      </c>
    </row>
    <row r="502" customFormat="false" ht="15" hidden="false" customHeight="false" outlineLevel="0" collapsed="false">
      <c r="A502" s="20"/>
      <c r="B502" s="20" t="s">
        <v>116</v>
      </c>
      <c r="C502" s="21" t="s">
        <v>139</v>
      </c>
      <c r="D502" s="21" t="s">
        <v>95</v>
      </c>
      <c r="E502" s="21" t="s">
        <v>131</v>
      </c>
      <c r="F502" s="21" t="s">
        <v>97</v>
      </c>
      <c r="G502" s="22" t="n">
        <v>390000000</v>
      </c>
      <c r="H502" s="22" t="n">
        <v>100000000</v>
      </c>
      <c r="I502" s="22" t="n">
        <v>0</v>
      </c>
      <c r="J502" s="0" t="n">
        <v>2020</v>
      </c>
      <c r="K502" s="23" t="n">
        <v>43831</v>
      </c>
      <c r="L502" s="23" t="n">
        <v>43831</v>
      </c>
      <c r="M502" s="23" t="n">
        <v>43831</v>
      </c>
      <c r="N502" s="23" t="n">
        <v>44196</v>
      </c>
      <c r="O502" s="24" t="s">
        <v>98</v>
      </c>
      <c r="P502" s="24" t="s">
        <v>98</v>
      </c>
      <c r="Q502" s="22" t="s">
        <v>99</v>
      </c>
      <c r="R502" s="24" t="s">
        <v>98</v>
      </c>
      <c r="S502" s="24" t="s">
        <v>98</v>
      </c>
      <c r="T502" s="24" t="s">
        <v>98</v>
      </c>
      <c r="U502" s="24" t="s">
        <v>98</v>
      </c>
      <c r="V502" s="24" t="s">
        <v>98</v>
      </c>
      <c r="W502" s="24" t="s">
        <v>98</v>
      </c>
      <c r="X502" s="24" t="s">
        <v>106</v>
      </c>
      <c r="Y502" s="22" t="n">
        <v>500000</v>
      </c>
      <c r="Z502" s="23" t="n">
        <f aca="false">DATE(YEAR(M502)+1,MONTH(M502),DAY(M502))</f>
        <v>44197</v>
      </c>
      <c r="AA502" s="25" t="n">
        <f aca="false">IF(N502&lt;=Z502, VLOOKUP(DATEDIF(M502,N502,"m"),Parameters!$L$2:$M$6,2,1), 0)</f>
        <v>1</v>
      </c>
      <c r="AB502" s="0" t="n">
        <f aca="false">IF(D502="Trong nước", DATEDIF(DATE(YEAR(K502),MONTH(K502),1),DATE(YEAR(L502),MONTH(L502),1),"m"), DATEDIF(DATE(J502,1,1),DATE(YEAR(L502),MONTH(L502),1),"m"))</f>
        <v>0</v>
      </c>
      <c r="AC502" s="0" t="str">
        <f aca="false">VLOOKUP(AB502,Parameters!$A$2:$B$6,2,1)</f>
        <v>&lt;6</v>
      </c>
      <c r="AD502" s="26" t="n">
        <v>1</v>
      </c>
      <c r="AE502" s="27" t="n">
        <f aca="false">IF(G502&lt;=$AE$2,INDEX('Bieu phi VCX'!$D$8:$H$33,MATCH(C502,'Bieu phi VCX'!$A$8:$A$33,0),MATCH(AC502,'Bieu phi VCX'!$D$7:$H$7,)),INDEX('Bieu phi VCX'!$I$8:$M$33,MATCH(C502,'Bieu phi VCX'!$A$8:$A$33,0),MATCH(AC502,'Bieu phi VCX'!$I$7:$M$7,)))</f>
        <v>0.032</v>
      </c>
      <c r="AF502" s="27" t="n">
        <f aca="false">IF(O502="Y",$AF$2,0)</f>
        <v>0</v>
      </c>
      <c r="AG502" s="27" t="n">
        <f aca="false">IF(P502="Y", INDEX('Bieu phi VCX'!$P$8:$T$31,MATCH(C502,'Bieu phi VCX'!$A$8:$A$33,0),MATCH(AC502,'Bieu phi VCX'!$P$7:$T$7,0)), 0)</f>
        <v>0</v>
      </c>
      <c r="AH502" s="22" t="n">
        <f aca="false">VLOOKUP(Q502,Parameters!$F$2:$G$5,2,0)</f>
        <v>0</v>
      </c>
      <c r="AI502" s="27" t="n">
        <f aca="false">IF(R502="Y", INDEX('Bieu phi VCX'!$V$8:$Z$31,MATCH(C502,'Bieu phi VCX'!$A$8:$A$33,0),MATCH(AC502,'Bieu phi VCX'!$V$7:$Z$7,0)),0)</f>
        <v>0</v>
      </c>
      <c r="AJ502" s="27" t="n">
        <f aca="false">IF(S502="Y",INDEX('Bieu phi VCX'!$AG$8:$AI$31,MATCH(C502,'Bieu phi VCX'!$A$8:$A$33,0),MATCH(VLOOKUP(I502,Parameters!$I$2:$J$4,2),'Bieu phi VCX'!$AG$7:$AI$7,0))-AE502, 0)</f>
        <v>0</v>
      </c>
      <c r="AK502" s="0" t="n">
        <f aca="false">IF(T502="Y",$AK$2,1)</f>
        <v>1</v>
      </c>
      <c r="AL502" s="27" t="n">
        <f aca="false">IF(U502="Y", INDEX('Bieu phi VCX'!$AB$8:$AB$33,MATCH(C502,'Bieu phi VCX'!$A$8:$A$33,0),0),0)</f>
        <v>0</v>
      </c>
      <c r="AM502" s="27" t="n">
        <f aca="false">IF(V502="Y",IF(AB502&lt;120,IF(OR(C502='Bieu phi VCX'!$A$24,C502='Bieu phi VCX'!$A$25,C502='Bieu phi VCX'!$A$27),0.2%,IF(OR(AND(OR(E502="SEDAN",E502="HATCHBACK"),G502&gt;$AM$2),AND(OR(E502="SEDAN",E502="HATCHBACK"),F502="GERMANY")),INDEX('Bieu phi VCX'!$AC$8:$AC$33,MATCH(C502,'Bieu phi VCX'!$A$8:$A$33,0),0),INDEX('Bieu phi VCX'!$AD$8:$AD$33,MATCH(C502,'Bieu phi VCX'!$A$8:$A$33,0),0))),"NA"),0)</f>
        <v>0</v>
      </c>
      <c r="AN502" s="28" t="n">
        <f aca="false">IF(X502="Y",$AN$2,0)</f>
        <v>0.003</v>
      </c>
      <c r="AO502" s="29" t="n">
        <f aca="false">IF(W502="Y",IF(N502-M502&gt;$AO$2,1.5%*15/365,1.5%*(N502-M502)/365),0)</f>
        <v>0</v>
      </c>
      <c r="AP502" s="30" t="n">
        <f aca="false">IF(N502&lt;=Z502,VLOOKUP(DATEDIF(M502,N502,"m"),Parameters!$L$2:$M$6,2,1),(DATEDIF(M502,N502,"m")+1)/12)</f>
        <v>1</v>
      </c>
      <c r="AQ502" s="31" t="n">
        <f aca="false">(AK502*(SUM(AE502,AF502,AG502,AI502,AJ502,AL502,AM502,AN502)*H502+AH502)+AO502*H502)*AP502</f>
        <v>3500000</v>
      </c>
    </row>
    <row r="503" customFormat="false" ht="15" hidden="false" customHeight="false" outlineLevel="0" collapsed="false">
      <c r="A503" s="20" t="s">
        <v>117</v>
      </c>
      <c r="B503" s="20" t="s">
        <v>105</v>
      </c>
      <c r="C503" s="21" t="s">
        <v>139</v>
      </c>
      <c r="D503" s="21" t="s">
        <v>95</v>
      </c>
      <c r="E503" s="21" t="s">
        <v>131</v>
      </c>
      <c r="F503" s="21" t="s">
        <v>97</v>
      </c>
      <c r="G503" s="22" t="n">
        <v>400000000</v>
      </c>
      <c r="H503" s="22" t="n">
        <v>400000000</v>
      </c>
      <c r="I503" s="22" t="n">
        <v>0</v>
      </c>
      <c r="J503" s="0" t="n">
        <v>2020</v>
      </c>
      <c r="K503" s="23" t="n">
        <v>43831</v>
      </c>
      <c r="L503" s="23" t="n">
        <v>43831</v>
      </c>
      <c r="M503" s="23" t="n">
        <v>43831</v>
      </c>
      <c r="N503" s="23" t="n">
        <v>44196</v>
      </c>
      <c r="O503" s="24" t="s">
        <v>106</v>
      </c>
      <c r="P503" s="24" t="s">
        <v>106</v>
      </c>
      <c r="Q503" s="22" t="n">
        <v>9000000</v>
      </c>
      <c r="R503" s="24" t="s">
        <v>106</v>
      </c>
      <c r="S503" s="24" t="s">
        <v>106</v>
      </c>
      <c r="T503" s="24" t="s">
        <v>106</v>
      </c>
      <c r="U503" s="24" t="s">
        <v>106</v>
      </c>
      <c r="V503" s="24" t="s">
        <v>106</v>
      </c>
      <c r="W503" s="24" t="s">
        <v>106</v>
      </c>
      <c r="X503" s="24" t="s">
        <v>106</v>
      </c>
      <c r="Y503" s="22" t="n">
        <v>500000</v>
      </c>
      <c r="Z503" s="23" t="n">
        <f aca="false">DATE(YEAR(M503)+1,MONTH(M503),DAY(M503))</f>
        <v>44197</v>
      </c>
      <c r="AA503" s="25" t="n">
        <f aca="false">IF(N503&lt;=Z503, VLOOKUP(DATEDIF(M503,N503,"m"),Parameters!$L$2:$M$6,2,1), 0)</f>
        <v>1</v>
      </c>
      <c r="AB503" s="0" t="n">
        <f aca="false">IF(D503="Trong nước", DATEDIF(DATE(YEAR(K503),MONTH(K503),1),DATE(YEAR(L503),MONTH(L503),1),"m"), DATEDIF(DATE(J503,1,1),DATE(YEAR(L503),MONTH(L503),1),"m"))</f>
        <v>0</v>
      </c>
      <c r="AC503" s="0" t="str">
        <f aca="false">VLOOKUP(AB503,Parameters!$A$2:$B$6,2,1)</f>
        <v>&lt;6</v>
      </c>
      <c r="AD503" s="26" t="n">
        <v>1</v>
      </c>
      <c r="AE503" s="27" t="n">
        <f aca="false">IF(G503&lt;=$AE$2,INDEX('Bieu phi VCX'!$D$8:$H$33,MATCH(C503,'Bieu phi VCX'!$A$8:$A$33,0),MATCH(AC503,'Bieu phi VCX'!$D$7:$H$7,)),INDEX('Bieu phi VCX'!$I$8:$M$33,MATCH(C503,'Bieu phi VCX'!$A$8:$A$33,0),MATCH(AC503,'Bieu phi VCX'!$I$7:$M$7,)))</f>
        <v>0.032</v>
      </c>
      <c r="AF503" s="27" t="n">
        <f aca="false">IF(O503="Y",$AF$2,0)</f>
        <v>0.0005</v>
      </c>
      <c r="AG503" s="27" t="n">
        <f aca="false">IF(P503="Y", INDEX('Bieu phi VCX'!$P$8:$T$31,MATCH(C503,'Bieu phi VCX'!$A$8:$A$33,0),MATCH(AC503,'Bieu phi VCX'!$P$7:$T$7,0)), 0)</f>
        <v>0</v>
      </c>
      <c r="AH503" s="22" t="n">
        <f aca="false">VLOOKUP(Q503,Parameters!$F$2:$G$5,2,0)</f>
        <v>1400000</v>
      </c>
      <c r="AI503" s="27" t="n">
        <f aca="false">IF(R503="Y", INDEX('Bieu phi VCX'!$V$8:$Z$31,MATCH(C503,'Bieu phi VCX'!$A$8:$A$33,0),MATCH(AC503,'Bieu phi VCX'!$V$7:$Z$7,0)),0)</f>
        <v>0.0025</v>
      </c>
      <c r="AJ503" s="27" t="n">
        <f aca="false">IF(S503="Y",INDEX('Bieu phi VCX'!$AG$8:$AI$31,MATCH(C503,'Bieu phi VCX'!$A$8:$A$33,0),MATCH(VLOOKUP(I503,Parameters!$I$2:$J$4,2),'Bieu phi VCX'!$AG$7:$AI$7,0))-AE503, 0)</f>
        <v>0.018</v>
      </c>
      <c r="AK503" s="0" t="n">
        <f aca="false">IF(T503="Y",$AK$2,1)</f>
        <v>1.5</v>
      </c>
      <c r="AL503" s="27" t="n">
        <f aca="false">IF(U503="Y", INDEX('Bieu phi VCX'!$AB$8:$AB$33,MATCH(C503,'Bieu phi VCX'!$A$8:$A$33,0),0),0)</f>
        <v>0.0025</v>
      </c>
      <c r="AM503" s="27" t="n">
        <f aca="false">IF(V503="Y",IF(AB503&lt;120,IF(OR(C503='Bieu phi VCX'!$A$24,C503='Bieu phi VCX'!$A$25,C503='Bieu phi VCX'!$A$27),0.2%,IF(OR(AND(OR(E503="SEDAN",E503="HATCHBACK"),G503&gt;$AM$2),AND(OR(E503="SEDAN",E503="HATCHBACK"),F503="GERMANY")),INDEX('Bieu phi VCX'!$AC$8:$AC$33,MATCH(C503,'Bieu phi VCX'!$A$8:$A$33,0),0),INDEX('Bieu phi VCX'!$AD$8:$AD$33,MATCH(C503,'Bieu phi VCX'!$A$8:$A$33,0),0))),"NA"),0)</f>
        <v>0.0005</v>
      </c>
      <c r="AN503" s="28" t="n">
        <f aca="false">IF(X503="Y",$AN$2,0)</f>
        <v>0.003</v>
      </c>
      <c r="AO503" s="29" t="n">
        <f aca="false">IF(W503="Y",IF(N503-M503&gt;$AO$2,1.5%*15/365,1.5%*(N503-M503)/365),0)</f>
        <v>0.000616438356164384</v>
      </c>
      <c r="AP503" s="30" t="n">
        <f aca="false">IF(N503&lt;=Z503,VLOOKUP(DATEDIF(M503,N503,"m"),Parameters!$L$2:$M$6,2,1),(DATEDIF(M503,N503,"m")+1)/12)</f>
        <v>1</v>
      </c>
      <c r="AQ503" s="31" t="n">
        <f aca="false">(AK503*(SUM(AE503,AF503,AG503,AI503,AJ503,AL503,AM503,AN503)*H503+AH503)+AO503*H503)*AP503</f>
        <v>37746575.3424657</v>
      </c>
    </row>
    <row r="504" customFormat="false" ht="15" hidden="false" customHeight="false" outlineLevel="0" collapsed="false">
      <c r="A504" s="20"/>
      <c r="B504" s="20" t="s">
        <v>107</v>
      </c>
      <c r="C504" s="21" t="s">
        <v>139</v>
      </c>
      <c r="D504" s="21" t="s">
        <v>95</v>
      </c>
      <c r="E504" s="21" t="s">
        <v>131</v>
      </c>
      <c r="F504" s="21" t="s">
        <v>97</v>
      </c>
      <c r="G504" s="22" t="n">
        <v>400000000</v>
      </c>
      <c r="H504" s="22" t="n">
        <v>400000000</v>
      </c>
      <c r="I504" s="22" t="n">
        <v>0</v>
      </c>
      <c r="J504" s="0" t="n">
        <v>2020</v>
      </c>
      <c r="K504" s="23" t="n">
        <v>43831</v>
      </c>
      <c r="L504" s="23" t="n">
        <v>43831</v>
      </c>
      <c r="M504" s="23" t="n">
        <v>43831</v>
      </c>
      <c r="N504" s="23" t="n">
        <v>44196</v>
      </c>
      <c r="O504" s="24" t="s">
        <v>106</v>
      </c>
      <c r="P504" s="24" t="s">
        <v>98</v>
      </c>
      <c r="Q504" s="22" t="s">
        <v>99</v>
      </c>
      <c r="R504" s="24" t="s">
        <v>98</v>
      </c>
      <c r="S504" s="24" t="s">
        <v>98</v>
      </c>
      <c r="T504" s="24" t="s">
        <v>98</v>
      </c>
      <c r="U504" s="24" t="s">
        <v>98</v>
      </c>
      <c r="V504" s="24" t="s">
        <v>98</v>
      </c>
      <c r="W504" s="24" t="s">
        <v>98</v>
      </c>
      <c r="X504" s="24" t="s">
        <v>98</v>
      </c>
      <c r="Y504" s="22" t="n">
        <v>500000</v>
      </c>
      <c r="Z504" s="23" t="n">
        <f aca="false">DATE(YEAR(M504)+1,MONTH(M504),DAY(M504))</f>
        <v>44197</v>
      </c>
      <c r="AA504" s="25" t="n">
        <f aca="false">IF(N504&lt;=Z504, VLOOKUP(DATEDIF(M504,N504,"m"),Parameters!$L$2:$M$6,2,1), 0)</f>
        <v>1</v>
      </c>
      <c r="AB504" s="0" t="n">
        <f aca="false">IF(D504="Trong nước", DATEDIF(DATE(YEAR(K504),MONTH(K504),1),DATE(YEAR(L504),MONTH(L504),1),"m"), DATEDIF(DATE(J504,1,1),DATE(YEAR(L504),MONTH(L504),1),"m"))</f>
        <v>0</v>
      </c>
      <c r="AC504" s="0" t="str">
        <f aca="false">VLOOKUP(AB504,Parameters!$A$2:$B$6,2,1)</f>
        <v>&lt;6</v>
      </c>
      <c r="AD504" s="26" t="n">
        <v>1</v>
      </c>
      <c r="AE504" s="27" t="n">
        <f aca="false">IF(G504&lt;=$AE$2,INDEX('Bieu phi VCX'!$D$8:$H$33,MATCH(C504,'Bieu phi VCX'!$A$8:$A$33,0),MATCH(AC504,'Bieu phi VCX'!$D$7:$H$7,)),INDEX('Bieu phi VCX'!$I$8:$M$33,MATCH(C504,'Bieu phi VCX'!$A$8:$A$33,0),MATCH(AC504,'Bieu phi VCX'!$I$7:$M$7,)))</f>
        <v>0.032</v>
      </c>
      <c r="AF504" s="27" t="n">
        <f aca="false">IF(O504="Y",$AF$2,0)</f>
        <v>0.0005</v>
      </c>
      <c r="AG504" s="27" t="n">
        <f aca="false">IF(P504="Y", INDEX('Bieu phi VCX'!$P$8:$T$31,MATCH(C504,'Bieu phi VCX'!$A$8:$A$33,0),MATCH(AC504,'Bieu phi VCX'!$P$7:$T$7,0)), 0)</f>
        <v>0</v>
      </c>
      <c r="AH504" s="22" t="n">
        <f aca="false">VLOOKUP(Q504,Parameters!$F$2:$G$5,2,0)</f>
        <v>0</v>
      </c>
      <c r="AI504" s="27" t="n">
        <f aca="false">IF(R504="Y", INDEX('Bieu phi VCX'!$V$8:$Z$31,MATCH(C504,'Bieu phi VCX'!$A$8:$A$33,0),MATCH(AC504,'Bieu phi VCX'!$V$7:$Z$7,0)),0)</f>
        <v>0</v>
      </c>
      <c r="AJ504" s="27" t="n">
        <f aca="false">IF(S504="Y",INDEX('Bieu phi VCX'!$AG$8:$AI$31,MATCH(C504,'Bieu phi VCX'!$A$8:$A$33,0),MATCH(VLOOKUP(I504,Parameters!$I$2:$J$4,2),'Bieu phi VCX'!$AG$7:$AI$7,0))-AE504, 0)</f>
        <v>0</v>
      </c>
      <c r="AK504" s="0" t="n">
        <f aca="false">IF(T504="Y",$AK$2,1)</f>
        <v>1</v>
      </c>
      <c r="AL504" s="27" t="n">
        <f aca="false">IF(U504="Y", INDEX('Bieu phi VCX'!$AB$8:$AB$33,MATCH(C504,'Bieu phi VCX'!$A$8:$A$33,0),0),0)</f>
        <v>0</v>
      </c>
      <c r="AM504" s="27" t="n">
        <f aca="false">IF(V504="Y",IF(AB504&lt;120,IF(OR(C504='Bieu phi VCX'!$A$24,C504='Bieu phi VCX'!$A$25,C504='Bieu phi VCX'!$A$27),0.2%,IF(OR(AND(OR(E504="SEDAN",E504="HATCHBACK"),G504&gt;$AM$2),AND(OR(E504="SEDAN",E504="HATCHBACK"),F504="GERMANY")),INDEX('Bieu phi VCX'!$AC$8:$AC$33,MATCH(C504,'Bieu phi VCX'!$A$8:$A$33,0),0),INDEX('Bieu phi VCX'!$AD$8:$AD$33,MATCH(C504,'Bieu phi VCX'!$A$8:$A$33,0),0))),"NA"),0)</f>
        <v>0</v>
      </c>
      <c r="AN504" s="28" t="n">
        <f aca="false">IF(X504="Y",$AN$2,0)</f>
        <v>0</v>
      </c>
      <c r="AO504" s="29" t="n">
        <f aca="false">IF(W504="Y",IF(N504-M504&gt;$AO$2,1.5%*15/365,1.5%*(N504-M504)/365),0)</f>
        <v>0</v>
      </c>
      <c r="AP504" s="30" t="n">
        <f aca="false">IF(N504&lt;=Z504,VLOOKUP(DATEDIF(M504,N504,"m"),Parameters!$L$2:$M$6,2,1),(DATEDIF(M504,N504,"m")+1)/12)</f>
        <v>1</v>
      </c>
      <c r="AQ504" s="31" t="n">
        <f aca="false">(AK504*(SUM(AE504,AF504,AG504,AI504,AJ504,AL504,AM504,AN504)*H504+AH504)+AO504*H504)*AP504</f>
        <v>13000000</v>
      </c>
    </row>
    <row r="505" customFormat="false" ht="15" hidden="false" customHeight="false" outlineLevel="0" collapsed="false">
      <c r="A505" s="20"/>
      <c r="B505" s="20" t="s">
        <v>108</v>
      </c>
      <c r="C505" s="21" t="s">
        <v>139</v>
      </c>
      <c r="D505" s="21" t="s">
        <v>95</v>
      </c>
      <c r="E505" s="21" t="s">
        <v>131</v>
      </c>
      <c r="F505" s="21" t="s">
        <v>97</v>
      </c>
      <c r="G505" s="22" t="n">
        <v>400000000</v>
      </c>
      <c r="H505" s="22" t="n">
        <v>400000000</v>
      </c>
      <c r="I505" s="22" t="n">
        <v>0</v>
      </c>
      <c r="J505" s="0" t="n">
        <v>2020</v>
      </c>
      <c r="K505" s="23" t="n">
        <v>43831</v>
      </c>
      <c r="L505" s="23" t="n">
        <v>43831</v>
      </c>
      <c r="M505" s="23" t="n">
        <v>43831</v>
      </c>
      <c r="N505" s="23" t="n">
        <v>44196</v>
      </c>
      <c r="O505" s="24" t="s">
        <v>98</v>
      </c>
      <c r="P505" s="24" t="s">
        <v>106</v>
      </c>
      <c r="Q505" s="22" t="s">
        <v>99</v>
      </c>
      <c r="R505" s="24" t="s">
        <v>98</v>
      </c>
      <c r="S505" s="24" t="s">
        <v>98</v>
      </c>
      <c r="T505" s="24" t="s">
        <v>98</v>
      </c>
      <c r="U505" s="24" t="s">
        <v>98</v>
      </c>
      <c r="V505" s="24" t="s">
        <v>98</v>
      </c>
      <c r="W505" s="24" t="s">
        <v>98</v>
      </c>
      <c r="X505" s="24" t="s">
        <v>98</v>
      </c>
      <c r="Y505" s="22" t="n">
        <v>500000</v>
      </c>
      <c r="Z505" s="23" t="n">
        <f aca="false">DATE(YEAR(M505)+1,MONTH(M505),DAY(M505))</f>
        <v>44197</v>
      </c>
      <c r="AA505" s="25" t="n">
        <f aca="false">IF(N505&lt;=Z505, VLOOKUP(DATEDIF(M505,N505,"m"),Parameters!$L$2:$M$6,2,1), 0)</f>
        <v>1</v>
      </c>
      <c r="AB505" s="0" t="n">
        <f aca="false">IF(D505="Trong nước", DATEDIF(DATE(YEAR(K505),MONTH(K505),1),DATE(YEAR(L505),MONTH(L505),1),"m"), DATEDIF(DATE(J505,1,1),DATE(YEAR(L505),MONTH(L505),1),"m"))</f>
        <v>0</v>
      </c>
      <c r="AC505" s="0" t="str">
        <f aca="false">VLOOKUP(AB505,Parameters!$A$2:$B$6,2,1)</f>
        <v>&lt;6</v>
      </c>
      <c r="AD505" s="26" t="n">
        <v>1</v>
      </c>
      <c r="AE505" s="27" t="n">
        <f aca="false">IF(G505&lt;=$AE$2,INDEX('Bieu phi VCX'!$D$8:$H$33,MATCH(C505,'Bieu phi VCX'!$A$8:$A$33,0),MATCH(AC505,'Bieu phi VCX'!$D$7:$H$7,)),INDEX('Bieu phi VCX'!$I$8:$M$33,MATCH(C505,'Bieu phi VCX'!$A$8:$A$33,0),MATCH(AC505,'Bieu phi VCX'!$I$7:$M$7,)))</f>
        <v>0.032</v>
      </c>
      <c r="AF505" s="27" t="n">
        <f aca="false">IF(O505="Y",$AF$2,0)</f>
        <v>0</v>
      </c>
      <c r="AG505" s="27" t="n">
        <f aca="false">IF(P505="Y", INDEX('Bieu phi VCX'!$P$8:$T$31,MATCH(C505,'Bieu phi VCX'!$A$8:$A$33,0),MATCH(AC505,'Bieu phi VCX'!$P$7:$T$7,0)), 0)</f>
        <v>0</v>
      </c>
      <c r="AH505" s="22" t="n">
        <f aca="false">VLOOKUP(Q505,Parameters!$F$2:$G$5,2,0)</f>
        <v>0</v>
      </c>
      <c r="AI505" s="27" t="n">
        <f aca="false">IF(R505="Y", INDEX('Bieu phi VCX'!$V$8:$Z$31,MATCH(C505,'Bieu phi VCX'!$A$8:$A$33,0),MATCH(AC505,'Bieu phi VCX'!$V$7:$Z$7,0)),0)</f>
        <v>0</v>
      </c>
      <c r="AJ505" s="27" t="n">
        <f aca="false">IF(S505="Y",INDEX('Bieu phi VCX'!$AG$8:$AI$31,MATCH(C505,'Bieu phi VCX'!$A$8:$A$33,0),MATCH(VLOOKUP(I505,Parameters!$I$2:$J$4,2),'Bieu phi VCX'!$AG$7:$AI$7,0))-AE505, 0)</f>
        <v>0</v>
      </c>
      <c r="AK505" s="0" t="n">
        <f aca="false">IF(T505="Y",$AK$2,1)</f>
        <v>1</v>
      </c>
      <c r="AL505" s="27" t="n">
        <f aca="false">IF(U505="Y", INDEX('Bieu phi VCX'!$AB$8:$AB$33,MATCH(C505,'Bieu phi VCX'!$A$8:$A$33,0),0),0)</f>
        <v>0</v>
      </c>
      <c r="AM505" s="27" t="n">
        <f aca="false">IF(V505="Y",IF(AB505&lt;120,IF(OR(C505='Bieu phi VCX'!$A$24,C505='Bieu phi VCX'!$A$25,C505='Bieu phi VCX'!$A$27),0.2%,IF(OR(AND(OR(E505="SEDAN",E505="HATCHBACK"),G505&gt;$AM$2),AND(OR(E505="SEDAN",E505="HATCHBACK"),F505="GERMANY")),INDEX('Bieu phi VCX'!$AC$8:$AC$33,MATCH(C505,'Bieu phi VCX'!$A$8:$A$33,0),0),INDEX('Bieu phi VCX'!$AD$8:$AD$33,MATCH(C505,'Bieu phi VCX'!$A$8:$A$33,0),0))),"NA"),0)</f>
        <v>0</v>
      </c>
      <c r="AN505" s="28" t="n">
        <f aca="false">IF(X505="Y",$AN$2,0)</f>
        <v>0</v>
      </c>
      <c r="AO505" s="29" t="n">
        <f aca="false">IF(W505="Y",IF(N505-M505&gt;$AO$2,1.5%*15/365,1.5%*(N505-M505)/365),0)</f>
        <v>0</v>
      </c>
      <c r="AP505" s="30" t="n">
        <f aca="false">IF(N505&lt;=Z505,VLOOKUP(DATEDIF(M505,N505,"m"),Parameters!$L$2:$M$6,2,1),(DATEDIF(M505,N505,"m")+1)/12)</f>
        <v>1</v>
      </c>
      <c r="AQ505" s="31" t="n">
        <f aca="false">(AK505*(SUM(AE505,AF505,AG505,AI505,AJ505,AL505,AM505,AN505)*H505+AH505)+AO505*H505)*AP505</f>
        <v>12800000</v>
      </c>
    </row>
    <row r="506" customFormat="false" ht="15" hidden="false" customHeight="false" outlineLevel="0" collapsed="false">
      <c r="A506" s="20"/>
      <c r="B506" s="20" t="s">
        <v>109</v>
      </c>
      <c r="C506" s="21" t="s">
        <v>139</v>
      </c>
      <c r="D506" s="21" t="s">
        <v>95</v>
      </c>
      <c r="E506" s="21" t="s">
        <v>131</v>
      </c>
      <c r="F506" s="21" t="s">
        <v>97</v>
      </c>
      <c r="G506" s="22" t="n">
        <v>400000000</v>
      </c>
      <c r="H506" s="22" t="n">
        <v>400000000</v>
      </c>
      <c r="I506" s="22" t="n">
        <v>0</v>
      </c>
      <c r="J506" s="0" t="n">
        <v>2020</v>
      </c>
      <c r="K506" s="23" t="n">
        <v>43831</v>
      </c>
      <c r="L506" s="23" t="n">
        <v>43831</v>
      </c>
      <c r="M506" s="23" t="n">
        <v>43831</v>
      </c>
      <c r="N506" s="23" t="n">
        <v>44196</v>
      </c>
      <c r="O506" s="24" t="s">
        <v>98</v>
      </c>
      <c r="P506" s="24" t="s">
        <v>98</v>
      </c>
      <c r="Q506" s="22" t="n">
        <v>9000000</v>
      </c>
      <c r="R506" s="24" t="s">
        <v>98</v>
      </c>
      <c r="S506" s="24" t="s">
        <v>98</v>
      </c>
      <c r="T506" s="24" t="s">
        <v>98</v>
      </c>
      <c r="U506" s="24" t="s">
        <v>98</v>
      </c>
      <c r="V506" s="24" t="s">
        <v>98</v>
      </c>
      <c r="W506" s="24" t="s">
        <v>98</v>
      </c>
      <c r="X506" s="24" t="s">
        <v>98</v>
      </c>
      <c r="Y506" s="22" t="n">
        <v>500000</v>
      </c>
      <c r="Z506" s="23" t="n">
        <f aca="false">DATE(YEAR(M506)+1,MONTH(M506),DAY(M506))</f>
        <v>44197</v>
      </c>
      <c r="AA506" s="25" t="n">
        <f aca="false">IF(N506&lt;=Z506, VLOOKUP(DATEDIF(M506,N506,"m"),Parameters!$L$2:$M$6,2,1), 0)</f>
        <v>1</v>
      </c>
      <c r="AB506" s="0" t="n">
        <f aca="false">IF(D506="Trong nước", DATEDIF(DATE(YEAR(K506),MONTH(K506),1),DATE(YEAR(L506),MONTH(L506),1),"m"), DATEDIF(DATE(J506,1,1),DATE(YEAR(L506),MONTH(L506),1),"m"))</f>
        <v>0</v>
      </c>
      <c r="AC506" s="0" t="str">
        <f aca="false">VLOOKUP(AB506,Parameters!$A$2:$B$6,2,1)</f>
        <v>&lt;6</v>
      </c>
      <c r="AD506" s="26" t="n">
        <v>1</v>
      </c>
      <c r="AE506" s="27" t="n">
        <f aca="false">IF(G506&lt;=$AE$2,INDEX('Bieu phi VCX'!$D$8:$H$33,MATCH(C506,'Bieu phi VCX'!$A$8:$A$33,0),MATCH(AC506,'Bieu phi VCX'!$D$7:$H$7,)),INDEX('Bieu phi VCX'!$I$8:$M$33,MATCH(C506,'Bieu phi VCX'!$A$8:$A$33,0),MATCH(AC506,'Bieu phi VCX'!$I$7:$M$7,)))</f>
        <v>0.032</v>
      </c>
      <c r="AF506" s="27" t="n">
        <f aca="false">IF(O506="Y",$AF$2,0)</f>
        <v>0</v>
      </c>
      <c r="AG506" s="27" t="n">
        <f aca="false">IF(P506="Y", INDEX('Bieu phi VCX'!$P$8:$T$31,MATCH(C506,'Bieu phi VCX'!$A$8:$A$33,0),MATCH(AC506,'Bieu phi VCX'!$P$7:$T$7,0)), 0)</f>
        <v>0</v>
      </c>
      <c r="AH506" s="22" t="n">
        <f aca="false">VLOOKUP(Q506,Parameters!$F$2:$G$5,2,0)</f>
        <v>1400000</v>
      </c>
      <c r="AI506" s="27" t="n">
        <f aca="false">IF(R506="Y", INDEX('Bieu phi VCX'!$V$8:$Z$31,MATCH(C506,'Bieu phi VCX'!$A$8:$A$33,0),MATCH(AC506,'Bieu phi VCX'!$V$7:$Z$7,0)),0)</f>
        <v>0</v>
      </c>
      <c r="AJ506" s="27" t="n">
        <f aca="false">IF(S506="Y",INDEX('Bieu phi VCX'!$AG$8:$AI$31,MATCH(C506,'Bieu phi VCX'!$A$8:$A$33,0),MATCH(VLOOKUP(I506,Parameters!$I$2:$J$4,2),'Bieu phi VCX'!$AG$7:$AI$7,0))-AE506, 0)</f>
        <v>0</v>
      </c>
      <c r="AK506" s="0" t="n">
        <f aca="false">IF(T506="Y",$AK$2,1)</f>
        <v>1</v>
      </c>
      <c r="AL506" s="27" t="n">
        <f aca="false">IF(U506="Y", INDEX('Bieu phi VCX'!$AB$8:$AB$33,MATCH(C506,'Bieu phi VCX'!$A$8:$A$33,0),0),0)</f>
        <v>0</v>
      </c>
      <c r="AM506" s="27" t="n">
        <f aca="false">IF(V506="Y",IF(AB506&lt;120,IF(OR(C506='Bieu phi VCX'!$A$24,C506='Bieu phi VCX'!$A$25,C506='Bieu phi VCX'!$A$27),0.2%,IF(OR(AND(OR(E506="SEDAN",E506="HATCHBACK"),G506&gt;$AM$2),AND(OR(E506="SEDAN",E506="HATCHBACK"),F506="GERMANY")),INDEX('Bieu phi VCX'!$AC$8:$AC$33,MATCH(C506,'Bieu phi VCX'!$A$8:$A$33,0),0),INDEX('Bieu phi VCX'!$AD$8:$AD$33,MATCH(C506,'Bieu phi VCX'!$A$8:$A$33,0),0))),"NA"),0)</f>
        <v>0</v>
      </c>
      <c r="AN506" s="28" t="n">
        <f aca="false">IF(X506="Y",$AN$2,0)</f>
        <v>0</v>
      </c>
      <c r="AO506" s="29" t="n">
        <f aca="false">IF(W506="Y",IF(N506-M506&gt;$AO$2,1.5%*15/365,1.5%*(N506-M506)/365),0)</f>
        <v>0</v>
      </c>
      <c r="AP506" s="30" t="n">
        <f aca="false">IF(N506&lt;=Z506,VLOOKUP(DATEDIF(M506,N506,"m"),Parameters!$L$2:$M$6,2,1),(DATEDIF(M506,N506,"m")+1)/12)</f>
        <v>1</v>
      </c>
      <c r="AQ506" s="31" t="n">
        <f aca="false">(AK506*(SUM(AE506,AF506,AG506,AI506,AJ506,AL506,AM506,AN506)*H506+AH506)+AO506*H506)*AP506</f>
        <v>14200000</v>
      </c>
    </row>
    <row r="507" customFormat="false" ht="15" hidden="false" customHeight="false" outlineLevel="0" collapsed="false">
      <c r="A507" s="20"/>
      <c r="B507" s="20" t="s">
        <v>110</v>
      </c>
      <c r="C507" s="21" t="s">
        <v>139</v>
      </c>
      <c r="D507" s="21" t="s">
        <v>95</v>
      </c>
      <c r="E507" s="21" t="s">
        <v>131</v>
      </c>
      <c r="F507" s="21" t="s">
        <v>97</v>
      </c>
      <c r="G507" s="22" t="n">
        <v>400000000</v>
      </c>
      <c r="H507" s="22" t="n">
        <v>400000000</v>
      </c>
      <c r="I507" s="22" t="n">
        <v>0</v>
      </c>
      <c r="J507" s="0" t="n">
        <v>2020</v>
      </c>
      <c r="K507" s="23" t="n">
        <v>43831</v>
      </c>
      <c r="L507" s="23" t="n">
        <v>43831</v>
      </c>
      <c r="M507" s="23" t="n">
        <v>43831</v>
      </c>
      <c r="N507" s="23" t="n">
        <v>44196</v>
      </c>
      <c r="O507" s="24" t="s">
        <v>98</v>
      </c>
      <c r="P507" s="24" t="s">
        <v>98</v>
      </c>
      <c r="Q507" s="22" t="s">
        <v>99</v>
      </c>
      <c r="R507" s="24" t="s">
        <v>106</v>
      </c>
      <c r="S507" s="24" t="s">
        <v>98</v>
      </c>
      <c r="T507" s="24" t="s">
        <v>98</v>
      </c>
      <c r="U507" s="24" t="s">
        <v>98</v>
      </c>
      <c r="V507" s="24" t="s">
        <v>98</v>
      </c>
      <c r="W507" s="24" t="s">
        <v>98</v>
      </c>
      <c r="X507" s="24" t="s">
        <v>98</v>
      </c>
      <c r="Y507" s="22" t="n">
        <v>500000</v>
      </c>
      <c r="Z507" s="23" t="n">
        <f aca="false">DATE(YEAR(M507)+1,MONTH(M507),DAY(M507))</f>
        <v>44197</v>
      </c>
      <c r="AA507" s="25" t="n">
        <f aca="false">IF(N507&lt;=Z507, VLOOKUP(DATEDIF(M507,N507,"m"),Parameters!$L$2:$M$6,2,1), 0)</f>
        <v>1</v>
      </c>
      <c r="AB507" s="0" t="n">
        <f aca="false">IF(D507="Trong nước", DATEDIF(DATE(YEAR(K507),MONTH(K507),1),DATE(YEAR(L507),MONTH(L507),1),"m"), DATEDIF(DATE(J507,1,1),DATE(YEAR(L507),MONTH(L507),1),"m"))</f>
        <v>0</v>
      </c>
      <c r="AC507" s="0" t="str">
        <f aca="false">VLOOKUP(AB507,Parameters!$A$2:$B$6,2,1)</f>
        <v>&lt;6</v>
      </c>
      <c r="AD507" s="26" t="n">
        <v>1</v>
      </c>
      <c r="AE507" s="27" t="n">
        <f aca="false">IF(G507&lt;=$AE$2,INDEX('Bieu phi VCX'!$D$8:$H$33,MATCH(C507,'Bieu phi VCX'!$A$8:$A$33,0),MATCH(AC507,'Bieu phi VCX'!$D$7:$H$7,)),INDEX('Bieu phi VCX'!$I$8:$M$33,MATCH(C507,'Bieu phi VCX'!$A$8:$A$33,0),MATCH(AC507,'Bieu phi VCX'!$I$7:$M$7,)))</f>
        <v>0.032</v>
      </c>
      <c r="AF507" s="27" t="n">
        <f aca="false">IF(O507="Y",$AF$2,0)</f>
        <v>0</v>
      </c>
      <c r="AG507" s="27" t="n">
        <f aca="false">IF(P507="Y", INDEX('Bieu phi VCX'!$P$8:$T$31,MATCH(C507,'Bieu phi VCX'!$A$8:$A$33,0),MATCH(AC507,'Bieu phi VCX'!$P$7:$T$7,0)), 0)</f>
        <v>0</v>
      </c>
      <c r="AH507" s="22" t="n">
        <f aca="false">VLOOKUP(Q507,Parameters!$F$2:$G$5,2,0)</f>
        <v>0</v>
      </c>
      <c r="AI507" s="27" t="n">
        <f aca="false">IF(R507="Y", INDEX('Bieu phi VCX'!$V$8:$Z$31,MATCH(C507,'Bieu phi VCX'!$A$8:$A$33,0),MATCH(AC507,'Bieu phi VCX'!$V$7:$Z$7,0)),0)</f>
        <v>0.0025</v>
      </c>
      <c r="AJ507" s="27" t="n">
        <f aca="false">IF(S507="Y",INDEX('Bieu phi VCX'!$AG$8:$AI$31,MATCH(C507,'Bieu phi VCX'!$A$8:$A$33,0),MATCH(VLOOKUP(I507,Parameters!$I$2:$J$4,2),'Bieu phi VCX'!$AG$7:$AI$7,0))-AE507, 0)</f>
        <v>0</v>
      </c>
      <c r="AK507" s="0" t="n">
        <f aca="false">IF(T507="Y",$AK$2,1)</f>
        <v>1</v>
      </c>
      <c r="AL507" s="27" t="n">
        <f aca="false">IF(U507="Y", INDEX('Bieu phi VCX'!$AB$8:$AB$33,MATCH(C507,'Bieu phi VCX'!$A$8:$A$33,0),0),0)</f>
        <v>0</v>
      </c>
      <c r="AM507" s="27" t="n">
        <f aca="false">IF(V507="Y",IF(AB507&lt;120,IF(OR(C507='Bieu phi VCX'!$A$24,C507='Bieu phi VCX'!$A$25,C507='Bieu phi VCX'!$A$27),0.2%,IF(OR(AND(OR(E507="SEDAN",E507="HATCHBACK"),G507&gt;$AM$2),AND(OR(E507="SEDAN",E507="HATCHBACK"),F507="GERMANY")),INDEX('Bieu phi VCX'!$AC$8:$AC$33,MATCH(C507,'Bieu phi VCX'!$A$8:$A$33,0),0),INDEX('Bieu phi VCX'!$AD$8:$AD$33,MATCH(C507,'Bieu phi VCX'!$A$8:$A$33,0),0))),"NA"),0)</f>
        <v>0</v>
      </c>
      <c r="AN507" s="28" t="n">
        <f aca="false">IF(X507="Y",$AN$2,0)</f>
        <v>0</v>
      </c>
      <c r="AO507" s="29" t="n">
        <f aca="false">IF(W507="Y",IF(N507-M507&gt;$AO$2,1.5%*15/365,1.5%*(N507-M507)/365),0)</f>
        <v>0</v>
      </c>
      <c r="AP507" s="30" t="n">
        <f aca="false">IF(N507&lt;=Z507,VLOOKUP(DATEDIF(M507,N507,"m"),Parameters!$L$2:$M$6,2,1),(DATEDIF(M507,N507,"m")+1)/12)</f>
        <v>1</v>
      </c>
      <c r="AQ507" s="31" t="n">
        <f aca="false">(AK507*(SUM(AE507,AF507,AG507,AI507,AJ507,AL507,AM507,AN507)*H507+AH507)+AO507*H507)*AP507</f>
        <v>13800000</v>
      </c>
    </row>
    <row r="508" customFormat="false" ht="15" hidden="false" customHeight="false" outlineLevel="0" collapsed="false">
      <c r="A508" s="20"/>
      <c r="B508" s="20" t="s">
        <v>111</v>
      </c>
      <c r="C508" s="21" t="s">
        <v>139</v>
      </c>
      <c r="D508" s="21" t="s">
        <v>95</v>
      </c>
      <c r="E508" s="21" t="s">
        <v>131</v>
      </c>
      <c r="F508" s="21" t="s">
        <v>97</v>
      </c>
      <c r="G508" s="22" t="n">
        <v>400000000</v>
      </c>
      <c r="H508" s="22" t="n">
        <v>400000000</v>
      </c>
      <c r="I508" s="22" t="n">
        <v>0</v>
      </c>
      <c r="J508" s="0" t="n">
        <v>2020</v>
      </c>
      <c r="K508" s="23" t="n">
        <v>43831</v>
      </c>
      <c r="L508" s="23" t="n">
        <v>43831</v>
      </c>
      <c r="M508" s="23" t="n">
        <v>43831</v>
      </c>
      <c r="N508" s="23" t="n">
        <v>44196</v>
      </c>
      <c r="O508" s="24" t="s">
        <v>98</v>
      </c>
      <c r="P508" s="24" t="s">
        <v>98</v>
      </c>
      <c r="Q508" s="22" t="s">
        <v>99</v>
      </c>
      <c r="R508" s="24" t="s">
        <v>98</v>
      </c>
      <c r="S508" s="24" t="s">
        <v>106</v>
      </c>
      <c r="T508" s="24" t="s">
        <v>98</v>
      </c>
      <c r="U508" s="24" t="s">
        <v>98</v>
      </c>
      <c r="V508" s="24" t="s">
        <v>98</v>
      </c>
      <c r="W508" s="24" t="s">
        <v>98</v>
      </c>
      <c r="X508" s="24" t="s">
        <v>98</v>
      </c>
      <c r="Y508" s="22" t="n">
        <v>500000</v>
      </c>
      <c r="Z508" s="23" t="n">
        <f aca="false">DATE(YEAR(M508)+1,MONTH(M508),DAY(M508))</f>
        <v>44197</v>
      </c>
      <c r="AA508" s="25" t="n">
        <f aca="false">IF(N508&lt;=Z508, VLOOKUP(DATEDIF(M508,N508,"m"),Parameters!$L$2:$M$6,2,1), 0)</f>
        <v>1</v>
      </c>
      <c r="AB508" s="0" t="n">
        <f aca="false">IF(D508="Trong nước", DATEDIF(DATE(YEAR(K508),MONTH(K508),1),DATE(YEAR(L508),MONTH(L508),1),"m"), DATEDIF(DATE(J508,1,1),DATE(YEAR(L508),MONTH(L508),1),"m"))</f>
        <v>0</v>
      </c>
      <c r="AC508" s="0" t="str">
        <f aca="false">VLOOKUP(AB508,Parameters!$A$2:$B$6,2,1)</f>
        <v>&lt;6</v>
      </c>
      <c r="AD508" s="26" t="n">
        <v>1</v>
      </c>
      <c r="AE508" s="27" t="n">
        <f aca="false">IF(G508&lt;=$AE$2,INDEX('Bieu phi VCX'!$D$8:$H$33,MATCH(C508,'Bieu phi VCX'!$A$8:$A$33,0),MATCH(AC508,'Bieu phi VCX'!$D$7:$H$7,)),INDEX('Bieu phi VCX'!$I$8:$M$33,MATCH(C508,'Bieu phi VCX'!$A$8:$A$33,0),MATCH(AC508,'Bieu phi VCX'!$I$7:$M$7,)))</f>
        <v>0.032</v>
      </c>
      <c r="AF508" s="27" t="n">
        <f aca="false">IF(O508="Y",$AF$2,0)</f>
        <v>0</v>
      </c>
      <c r="AG508" s="27" t="n">
        <f aca="false">IF(P508="Y", INDEX('Bieu phi VCX'!$P$8:$T$31,MATCH(C508,'Bieu phi VCX'!$A$8:$A$33,0),MATCH(AC508,'Bieu phi VCX'!$P$7:$T$7,0)), 0)</f>
        <v>0</v>
      </c>
      <c r="AH508" s="22" t="n">
        <f aca="false">VLOOKUP(Q508,Parameters!$F$2:$G$5,2,0)</f>
        <v>0</v>
      </c>
      <c r="AI508" s="27" t="n">
        <f aca="false">IF(R508="Y", INDEX('Bieu phi VCX'!$V$8:$Z$31,MATCH(C508,'Bieu phi VCX'!$A$8:$A$33,0),MATCH(AC508,'Bieu phi VCX'!$V$7:$Z$7,0)),0)</f>
        <v>0</v>
      </c>
      <c r="AJ508" s="27" t="n">
        <f aca="false">IF(S508="Y",INDEX('Bieu phi VCX'!$AG$8:$AI$31,MATCH(C508,'Bieu phi VCX'!$A$8:$A$33,0),MATCH(VLOOKUP(I508,Parameters!$I$2:$J$4,2),'Bieu phi VCX'!$AG$7:$AI$7,0))-AE508, 0)</f>
        <v>0.018</v>
      </c>
      <c r="AK508" s="0" t="n">
        <f aca="false">IF(T508="Y",$AK$2,1)</f>
        <v>1</v>
      </c>
      <c r="AL508" s="27" t="n">
        <f aca="false">IF(U508="Y", INDEX('Bieu phi VCX'!$AB$8:$AB$33,MATCH(C508,'Bieu phi VCX'!$A$8:$A$33,0),0),0)</f>
        <v>0</v>
      </c>
      <c r="AM508" s="27" t="n">
        <f aca="false">IF(V508="Y",IF(AB508&lt;120,IF(OR(C508='Bieu phi VCX'!$A$24,C508='Bieu phi VCX'!$A$25,C508='Bieu phi VCX'!$A$27),0.2%,IF(OR(AND(OR(E508="SEDAN",E508="HATCHBACK"),G508&gt;$AM$2),AND(OR(E508="SEDAN",E508="HATCHBACK"),F508="GERMANY")),INDEX('Bieu phi VCX'!$AC$8:$AC$33,MATCH(C508,'Bieu phi VCX'!$A$8:$A$33,0),0),INDEX('Bieu phi VCX'!$AD$8:$AD$33,MATCH(C508,'Bieu phi VCX'!$A$8:$A$33,0),0))),"NA"),0)</f>
        <v>0</v>
      </c>
      <c r="AN508" s="28" t="n">
        <f aca="false">IF(X508="Y",$AN$2,0)</f>
        <v>0</v>
      </c>
      <c r="AO508" s="29" t="n">
        <f aca="false">IF(W508="Y",IF(N508-M508&gt;$AO$2,1.5%*15/365,1.5%*(N508-M508)/365),0)</f>
        <v>0</v>
      </c>
      <c r="AP508" s="30" t="n">
        <f aca="false">IF(N508&lt;=Z508,VLOOKUP(DATEDIF(M508,N508,"m"),Parameters!$L$2:$M$6,2,1),(DATEDIF(M508,N508,"m")+1)/12)</f>
        <v>1</v>
      </c>
      <c r="AQ508" s="31" t="n">
        <f aca="false">(AK508*(SUM(AE508,AF508,AG508,AI508,AJ508,AL508,AM508,AN508)*H508+AH508)+AO508*H508)*AP508</f>
        <v>20000000</v>
      </c>
    </row>
    <row r="509" customFormat="false" ht="15" hidden="false" customHeight="false" outlineLevel="0" collapsed="false">
      <c r="A509" s="20"/>
      <c r="B509" s="20" t="s">
        <v>112</v>
      </c>
      <c r="C509" s="21" t="s">
        <v>139</v>
      </c>
      <c r="D509" s="21" t="s">
        <v>95</v>
      </c>
      <c r="E509" s="21" t="s">
        <v>131</v>
      </c>
      <c r="F509" s="21" t="s">
        <v>97</v>
      </c>
      <c r="G509" s="22" t="n">
        <v>400000000</v>
      </c>
      <c r="H509" s="22" t="n">
        <v>400000000</v>
      </c>
      <c r="I509" s="22" t="n">
        <v>0</v>
      </c>
      <c r="J509" s="0" t="n">
        <v>2020</v>
      </c>
      <c r="K509" s="23" t="n">
        <v>43831</v>
      </c>
      <c r="L509" s="23" t="n">
        <v>43831</v>
      </c>
      <c r="M509" s="23" t="n">
        <v>43831</v>
      </c>
      <c r="N509" s="23" t="n">
        <v>44196</v>
      </c>
      <c r="O509" s="24" t="s">
        <v>98</v>
      </c>
      <c r="P509" s="24" t="s">
        <v>98</v>
      </c>
      <c r="Q509" s="22" t="s">
        <v>99</v>
      </c>
      <c r="R509" s="24" t="s">
        <v>98</v>
      </c>
      <c r="S509" s="24" t="s">
        <v>98</v>
      </c>
      <c r="T509" s="24" t="s">
        <v>106</v>
      </c>
      <c r="U509" s="24" t="s">
        <v>98</v>
      </c>
      <c r="V509" s="24" t="s">
        <v>98</v>
      </c>
      <c r="W509" s="24" t="s">
        <v>98</v>
      </c>
      <c r="X509" s="24" t="s">
        <v>98</v>
      </c>
      <c r="Y509" s="22" t="n">
        <v>500000</v>
      </c>
      <c r="Z509" s="23" t="n">
        <f aca="false">DATE(YEAR(M509)+1,MONTH(M509),DAY(M509))</f>
        <v>44197</v>
      </c>
      <c r="AA509" s="25" t="n">
        <f aca="false">IF(N509&lt;=Z509, VLOOKUP(DATEDIF(M509,N509,"m"),Parameters!$L$2:$M$6,2,1), 0)</f>
        <v>1</v>
      </c>
      <c r="AB509" s="0" t="n">
        <f aca="false">IF(D509="Trong nước", DATEDIF(DATE(YEAR(K509),MONTH(K509),1),DATE(YEAR(L509),MONTH(L509),1),"m"), DATEDIF(DATE(J509,1,1),DATE(YEAR(L509),MONTH(L509),1),"m"))</f>
        <v>0</v>
      </c>
      <c r="AC509" s="0" t="str">
        <f aca="false">VLOOKUP(AB509,Parameters!$A$2:$B$6,2,1)</f>
        <v>&lt;6</v>
      </c>
      <c r="AD509" s="26" t="n">
        <v>1</v>
      </c>
      <c r="AE509" s="27" t="n">
        <f aca="false">IF(G509&lt;=$AE$2,INDEX('Bieu phi VCX'!$D$8:$H$33,MATCH(C509,'Bieu phi VCX'!$A$8:$A$33,0),MATCH(AC509,'Bieu phi VCX'!$D$7:$H$7,)),INDEX('Bieu phi VCX'!$I$8:$M$33,MATCH(C509,'Bieu phi VCX'!$A$8:$A$33,0),MATCH(AC509,'Bieu phi VCX'!$I$7:$M$7,)))</f>
        <v>0.032</v>
      </c>
      <c r="AF509" s="27" t="n">
        <f aca="false">IF(O509="Y",$AF$2,0)</f>
        <v>0</v>
      </c>
      <c r="AG509" s="27" t="n">
        <f aca="false">IF(P509="Y", INDEX('Bieu phi VCX'!$P$8:$T$31,MATCH(C509,'Bieu phi VCX'!$A$8:$A$33,0),MATCH(AC509,'Bieu phi VCX'!$P$7:$T$7,0)), 0)</f>
        <v>0</v>
      </c>
      <c r="AH509" s="22" t="n">
        <f aca="false">VLOOKUP(Q509,Parameters!$F$2:$G$5,2,0)</f>
        <v>0</v>
      </c>
      <c r="AI509" s="27" t="n">
        <f aca="false">IF(R509="Y", INDEX('Bieu phi VCX'!$V$8:$Z$31,MATCH(C509,'Bieu phi VCX'!$A$8:$A$33,0),MATCH(AC509,'Bieu phi VCX'!$V$7:$Z$7,0)),0)</f>
        <v>0</v>
      </c>
      <c r="AJ509" s="27" t="n">
        <f aca="false">IF(S509="Y",INDEX('Bieu phi VCX'!$AG$8:$AI$31,MATCH(C509,'Bieu phi VCX'!$A$8:$A$33,0),MATCH(VLOOKUP(I509,Parameters!$I$2:$J$4,2),'Bieu phi VCX'!$AG$7:$AI$7,0))-AE509, 0)</f>
        <v>0</v>
      </c>
      <c r="AK509" s="0" t="n">
        <f aca="false">IF(T509="Y",$AK$2,1)</f>
        <v>1.5</v>
      </c>
      <c r="AL509" s="27" t="n">
        <f aca="false">IF(U509="Y", INDEX('Bieu phi VCX'!$AB$8:$AB$33,MATCH(C509,'Bieu phi VCX'!$A$8:$A$33,0),0),0)</f>
        <v>0</v>
      </c>
      <c r="AM509" s="27" t="n">
        <f aca="false">IF(V509="Y",IF(AB509&lt;120,IF(OR(C509='Bieu phi VCX'!$A$24,C509='Bieu phi VCX'!$A$25,C509='Bieu phi VCX'!$A$27),0.2%,IF(OR(AND(OR(E509="SEDAN",E509="HATCHBACK"),G509&gt;$AM$2),AND(OR(E509="SEDAN",E509="HATCHBACK"),F509="GERMANY")),INDEX('Bieu phi VCX'!$AC$8:$AC$33,MATCH(C509,'Bieu phi VCX'!$A$8:$A$33,0),0),INDEX('Bieu phi VCX'!$AD$8:$AD$33,MATCH(C509,'Bieu phi VCX'!$A$8:$A$33,0),0))),"NA"),0)</f>
        <v>0</v>
      </c>
      <c r="AN509" s="28" t="n">
        <f aca="false">IF(X509="Y",$AN$2,0)</f>
        <v>0</v>
      </c>
      <c r="AO509" s="29" t="n">
        <f aca="false">IF(W509="Y",IF(N509-M509&gt;$AO$2,1.5%*15/365,1.5%*(N509-M509)/365),0)</f>
        <v>0</v>
      </c>
      <c r="AP509" s="30" t="n">
        <f aca="false">IF(N509&lt;=Z509,VLOOKUP(DATEDIF(M509,N509,"m"),Parameters!$L$2:$M$6,2,1),(DATEDIF(M509,N509,"m")+1)/12)</f>
        <v>1</v>
      </c>
      <c r="AQ509" s="31" t="n">
        <f aca="false">(AK509*(SUM(AE509,AF509,AG509,AI509,AJ509,AL509,AM509,AN509)*H509+AH509)+AO509*H509)*AP509</f>
        <v>19200000</v>
      </c>
    </row>
    <row r="510" customFormat="false" ht="15" hidden="false" customHeight="false" outlineLevel="0" collapsed="false">
      <c r="A510" s="20"/>
      <c r="B510" s="20" t="s">
        <v>113</v>
      </c>
      <c r="C510" s="21" t="s">
        <v>139</v>
      </c>
      <c r="D510" s="21" t="s">
        <v>95</v>
      </c>
      <c r="E510" s="21" t="s">
        <v>131</v>
      </c>
      <c r="F510" s="21" t="s">
        <v>97</v>
      </c>
      <c r="G510" s="22" t="n">
        <v>400000000</v>
      </c>
      <c r="H510" s="22" t="n">
        <v>400000000</v>
      </c>
      <c r="I510" s="22" t="n">
        <v>0</v>
      </c>
      <c r="J510" s="0" t="n">
        <v>2020</v>
      </c>
      <c r="K510" s="23" t="n">
        <v>43831</v>
      </c>
      <c r="L510" s="23" t="n">
        <v>43831</v>
      </c>
      <c r="M510" s="23" t="n">
        <v>43831</v>
      </c>
      <c r="N510" s="23" t="n">
        <v>44196</v>
      </c>
      <c r="O510" s="24" t="s">
        <v>98</v>
      </c>
      <c r="P510" s="24" t="s">
        <v>98</v>
      </c>
      <c r="Q510" s="22" t="s">
        <v>99</v>
      </c>
      <c r="R510" s="24" t="s">
        <v>98</v>
      </c>
      <c r="S510" s="24" t="s">
        <v>98</v>
      </c>
      <c r="T510" s="24" t="s">
        <v>98</v>
      </c>
      <c r="U510" s="24" t="s">
        <v>106</v>
      </c>
      <c r="V510" s="24" t="s">
        <v>98</v>
      </c>
      <c r="W510" s="24" t="s">
        <v>98</v>
      </c>
      <c r="X510" s="24" t="s">
        <v>98</v>
      </c>
      <c r="Y510" s="22" t="n">
        <v>500000</v>
      </c>
      <c r="Z510" s="23" t="n">
        <f aca="false">DATE(YEAR(M510)+1,MONTH(M510),DAY(M510))</f>
        <v>44197</v>
      </c>
      <c r="AA510" s="25" t="n">
        <f aca="false">IF(N510&lt;=Z510, VLOOKUP(DATEDIF(M510,N510,"m"),Parameters!$L$2:$M$6,2,1), 0)</f>
        <v>1</v>
      </c>
      <c r="AB510" s="0" t="n">
        <f aca="false">IF(D510="Trong nước", DATEDIF(DATE(YEAR(K510),MONTH(K510),1),DATE(YEAR(L510),MONTH(L510),1),"m"), DATEDIF(DATE(J510,1,1),DATE(YEAR(L510),MONTH(L510),1),"m"))</f>
        <v>0</v>
      </c>
      <c r="AC510" s="0" t="str">
        <f aca="false">VLOOKUP(AB510,Parameters!$A$2:$B$6,2,1)</f>
        <v>&lt;6</v>
      </c>
      <c r="AD510" s="26" t="n">
        <v>1</v>
      </c>
      <c r="AE510" s="27" t="n">
        <f aca="false">IF(G510&lt;=$AE$2,INDEX('Bieu phi VCX'!$D$8:$H$33,MATCH(C510,'Bieu phi VCX'!$A$8:$A$33,0),MATCH(AC510,'Bieu phi VCX'!$D$7:$H$7,)),INDEX('Bieu phi VCX'!$I$8:$M$33,MATCH(C510,'Bieu phi VCX'!$A$8:$A$33,0),MATCH(AC510,'Bieu phi VCX'!$I$7:$M$7,)))</f>
        <v>0.032</v>
      </c>
      <c r="AF510" s="27" t="n">
        <f aca="false">IF(O510="Y",$AF$2,0)</f>
        <v>0</v>
      </c>
      <c r="AG510" s="27" t="n">
        <f aca="false">IF(P510="Y", INDEX('Bieu phi VCX'!$P$8:$T$31,MATCH(C510,'Bieu phi VCX'!$A$8:$A$33,0),MATCH(AC510,'Bieu phi VCX'!$P$7:$T$7,0)), 0)</f>
        <v>0</v>
      </c>
      <c r="AH510" s="22" t="n">
        <f aca="false">VLOOKUP(Q510,Parameters!$F$2:$G$5,2,0)</f>
        <v>0</v>
      </c>
      <c r="AI510" s="27" t="n">
        <f aca="false">IF(R510="Y", INDEX('Bieu phi VCX'!$V$8:$Z$31,MATCH(C510,'Bieu phi VCX'!$A$8:$A$33,0),MATCH(AC510,'Bieu phi VCX'!$V$7:$Z$7,0)),0)</f>
        <v>0</v>
      </c>
      <c r="AJ510" s="27" t="n">
        <f aca="false">IF(S510="Y",INDEX('Bieu phi VCX'!$AG$8:$AI$31,MATCH(C510,'Bieu phi VCX'!$A$8:$A$33,0),MATCH(VLOOKUP(I510,Parameters!$I$2:$J$4,2),'Bieu phi VCX'!$AG$7:$AI$7,0))-AE510, 0)</f>
        <v>0</v>
      </c>
      <c r="AK510" s="0" t="n">
        <f aca="false">IF(T510="Y",$AK$2,1)</f>
        <v>1</v>
      </c>
      <c r="AL510" s="27" t="n">
        <f aca="false">IF(U510="Y", INDEX('Bieu phi VCX'!$AB$8:$AB$33,MATCH(C510,'Bieu phi VCX'!$A$8:$A$33,0),0),0)</f>
        <v>0.0025</v>
      </c>
      <c r="AM510" s="27" t="n">
        <f aca="false">IF(V510="Y",IF(AB510&lt;120,IF(OR(C510='Bieu phi VCX'!$A$24,C510='Bieu phi VCX'!$A$25,C510='Bieu phi VCX'!$A$27),0.2%,IF(OR(AND(OR(E510="SEDAN",E510="HATCHBACK"),G510&gt;$AM$2),AND(OR(E510="SEDAN",E510="HATCHBACK"),F510="GERMANY")),INDEX('Bieu phi VCX'!$AC$8:$AC$33,MATCH(C510,'Bieu phi VCX'!$A$8:$A$33,0),0),INDEX('Bieu phi VCX'!$AD$8:$AD$33,MATCH(C510,'Bieu phi VCX'!$A$8:$A$33,0),0))),"NA"),0)</f>
        <v>0</v>
      </c>
      <c r="AN510" s="28" t="n">
        <f aca="false">IF(X510="Y",$AN$2,0)</f>
        <v>0</v>
      </c>
      <c r="AO510" s="29" t="n">
        <f aca="false">IF(W510="Y",IF(N510-M510&gt;$AO$2,1.5%*15/365,1.5%*(N510-M510)/365),0)</f>
        <v>0</v>
      </c>
      <c r="AP510" s="30" t="n">
        <f aca="false">IF(N510&lt;=Z510,VLOOKUP(DATEDIF(M510,N510,"m"),Parameters!$L$2:$M$6,2,1),(DATEDIF(M510,N510,"m")+1)/12)</f>
        <v>1</v>
      </c>
      <c r="AQ510" s="31" t="n">
        <f aca="false">(AK510*(SUM(AE510,AF510,AG510,AI510,AJ510,AL510,AM510,AN510)*H510+AH510)+AO510*H510)*AP510</f>
        <v>13800000</v>
      </c>
    </row>
    <row r="511" customFormat="false" ht="15" hidden="false" customHeight="false" outlineLevel="0" collapsed="false">
      <c r="A511" s="20"/>
      <c r="B511" s="20" t="s">
        <v>114</v>
      </c>
      <c r="C511" s="21" t="s">
        <v>139</v>
      </c>
      <c r="D511" s="21" t="s">
        <v>95</v>
      </c>
      <c r="E511" s="21" t="s">
        <v>131</v>
      </c>
      <c r="F511" s="21" t="s">
        <v>97</v>
      </c>
      <c r="G511" s="22" t="n">
        <v>400000000</v>
      </c>
      <c r="H511" s="22" t="n">
        <v>400000000</v>
      </c>
      <c r="I511" s="22" t="n">
        <v>0</v>
      </c>
      <c r="J511" s="0" t="n">
        <v>2020</v>
      </c>
      <c r="K511" s="23" t="n">
        <v>43831</v>
      </c>
      <c r="L511" s="23" t="n">
        <v>43831</v>
      </c>
      <c r="M511" s="23" t="n">
        <v>43831</v>
      </c>
      <c r="N511" s="23" t="n">
        <v>44196</v>
      </c>
      <c r="O511" s="24" t="s">
        <v>98</v>
      </c>
      <c r="P511" s="24" t="s">
        <v>98</v>
      </c>
      <c r="Q511" s="22" t="s">
        <v>99</v>
      </c>
      <c r="R511" s="24" t="s">
        <v>98</v>
      </c>
      <c r="S511" s="24" t="s">
        <v>98</v>
      </c>
      <c r="T511" s="24" t="s">
        <v>98</v>
      </c>
      <c r="U511" s="24" t="s">
        <v>98</v>
      </c>
      <c r="V511" s="24" t="s">
        <v>106</v>
      </c>
      <c r="W511" s="24" t="s">
        <v>98</v>
      </c>
      <c r="X511" s="24" t="s">
        <v>98</v>
      </c>
      <c r="Y511" s="22" t="n">
        <v>500000</v>
      </c>
      <c r="Z511" s="23" t="n">
        <f aca="false">DATE(YEAR(M511)+1,MONTH(M511),DAY(M511))</f>
        <v>44197</v>
      </c>
      <c r="AA511" s="25" t="n">
        <f aca="false">IF(N511&lt;=Z511, VLOOKUP(DATEDIF(M511,N511,"m"),Parameters!$L$2:$M$6,2,1), 0)</f>
        <v>1</v>
      </c>
      <c r="AB511" s="0" t="n">
        <f aca="false">IF(D511="Trong nước", DATEDIF(DATE(YEAR(K511),MONTH(K511),1),DATE(YEAR(L511),MONTH(L511),1),"m"), DATEDIF(DATE(J511,1,1),DATE(YEAR(L511),MONTH(L511),1),"m"))</f>
        <v>0</v>
      </c>
      <c r="AC511" s="0" t="str">
        <f aca="false">VLOOKUP(AB511,Parameters!$A$2:$B$6,2,1)</f>
        <v>&lt;6</v>
      </c>
      <c r="AD511" s="26" t="n">
        <v>1</v>
      </c>
      <c r="AE511" s="27" t="n">
        <f aca="false">IF(G511&lt;=$AE$2,INDEX('Bieu phi VCX'!$D$8:$H$33,MATCH(C511,'Bieu phi VCX'!$A$8:$A$33,0),MATCH(AC511,'Bieu phi VCX'!$D$7:$H$7,)),INDEX('Bieu phi VCX'!$I$8:$M$33,MATCH(C511,'Bieu phi VCX'!$A$8:$A$33,0),MATCH(AC511,'Bieu phi VCX'!$I$7:$M$7,)))</f>
        <v>0.032</v>
      </c>
      <c r="AF511" s="27" t="n">
        <f aca="false">IF(O511="Y",$AF$2,0)</f>
        <v>0</v>
      </c>
      <c r="AG511" s="27" t="n">
        <f aca="false">IF(P511="Y", INDEX('Bieu phi VCX'!$P$8:$T$31,MATCH(C511,'Bieu phi VCX'!$A$8:$A$33,0),MATCH(AC511,'Bieu phi VCX'!$P$7:$T$7,0)), 0)</f>
        <v>0</v>
      </c>
      <c r="AH511" s="22" t="n">
        <f aca="false">VLOOKUP(Q511,Parameters!$F$2:$G$5,2,0)</f>
        <v>0</v>
      </c>
      <c r="AI511" s="27" t="n">
        <f aca="false">IF(R511="Y", INDEX('Bieu phi VCX'!$V$8:$Z$31,MATCH(C511,'Bieu phi VCX'!$A$8:$A$33,0),MATCH(AC511,'Bieu phi VCX'!$V$7:$Z$7,0)),0)</f>
        <v>0</v>
      </c>
      <c r="AJ511" s="27" t="n">
        <f aca="false">IF(S511="Y",INDEX('Bieu phi VCX'!$AG$8:$AI$31,MATCH(C511,'Bieu phi VCX'!$A$8:$A$33,0),MATCH(VLOOKUP(I511,Parameters!$I$2:$J$4,2),'Bieu phi VCX'!$AG$7:$AI$7,0))-AE511, 0)</f>
        <v>0</v>
      </c>
      <c r="AK511" s="0" t="n">
        <f aca="false">IF(T511="Y",$AK$2,1)</f>
        <v>1</v>
      </c>
      <c r="AL511" s="27" t="n">
        <f aca="false">IF(U511="Y", INDEX('Bieu phi VCX'!$AB$8:$AB$33,MATCH(C511,'Bieu phi VCX'!$A$8:$A$33,0),0),0)</f>
        <v>0</v>
      </c>
      <c r="AM511" s="27" t="n">
        <f aca="false">IF(V511="Y",IF(AB511&lt;120,IF(OR(C511='Bieu phi VCX'!$A$24,C511='Bieu phi VCX'!$A$25,C511='Bieu phi VCX'!$A$27),0.2%,IF(OR(AND(OR(E511="SEDAN",E511="HATCHBACK"),G511&gt;$AM$2),AND(OR(E511="SEDAN",E511="HATCHBACK"),F511="GERMANY")),INDEX('Bieu phi VCX'!$AC$8:$AC$33,MATCH(C511,'Bieu phi VCX'!$A$8:$A$33,0),0),INDEX('Bieu phi VCX'!$AD$8:$AD$33,MATCH(C511,'Bieu phi VCX'!$A$8:$A$33,0),0))),"NA"),0)</f>
        <v>0.0005</v>
      </c>
      <c r="AN511" s="28" t="n">
        <f aca="false">IF(X511="Y",$AN$2,0)</f>
        <v>0</v>
      </c>
      <c r="AO511" s="29" t="n">
        <f aca="false">IF(W511="Y",IF(N511-M511&gt;$AO$2,1.5%*15/365,1.5%*(N511-M511)/365),0)</f>
        <v>0</v>
      </c>
      <c r="AP511" s="30" t="n">
        <f aca="false">IF(N511&lt;=Z511,VLOOKUP(DATEDIF(M511,N511,"m"),Parameters!$L$2:$M$6,2,1),(DATEDIF(M511,N511,"m")+1)/12)</f>
        <v>1</v>
      </c>
      <c r="AQ511" s="31" t="n">
        <f aca="false">(AK511*(SUM(AE511,AF511,AG511,AI511,AJ511,AL511,AM511,AN511)*H511+AH511)+AO511*H511)*AP511</f>
        <v>13000000</v>
      </c>
    </row>
    <row r="512" customFormat="false" ht="15" hidden="false" customHeight="false" outlineLevel="0" collapsed="false">
      <c r="A512" s="20"/>
      <c r="B512" s="20" t="s">
        <v>115</v>
      </c>
      <c r="C512" s="21" t="s">
        <v>139</v>
      </c>
      <c r="D512" s="21" t="s">
        <v>95</v>
      </c>
      <c r="E512" s="21" t="s">
        <v>131</v>
      </c>
      <c r="F512" s="21" t="s">
        <v>97</v>
      </c>
      <c r="G512" s="22" t="n">
        <v>400000000</v>
      </c>
      <c r="H512" s="22" t="n">
        <v>400000000</v>
      </c>
      <c r="I512" s="22" t="n">
        <v>0</v>
      </c>
      <c r="J512" s="0" t="n">
        <v>2020</v>
      </c>
      <c r="K512" s="23" t="n">
        <v>43831</v>
      </c>
      <c r="L512" s="23" t="n">
        <v>43831</v>
      </c>
      <c r="M512" s="23" t="n">
        <v>43831</v>
      </c>
      <c r="N512" s="23" t="n">
        <v>44196</v>
      </c>
      <c r="O512" s="24" t="s">
        <v>98</v>
      </c>
      <c r="P512" s="24" t="s">
        <v>98</v>
      </c>
      <c r="Q512" s="22" t="s">
        <v>99</v>
      </c>
      <c r="R512" s="24" t="s">
        <v>98</v>
      </c>
      <c r="S512" s="24" t="s">
        <v>98</v>
      </c>
      <c r="T512" s="24" t="s">
        <v>98</v>
      </c>
      <c r="U512" s="24" t="s">
        <v>98</v>
      </c>
      <c r="V512" s="24" t="s">
        <v>98</v>
      </c>
      <c r="W512" s="24" t="s">
        <v>106</v>
      </c>
      <c r="X512" s="24" t="s">
        <v>98</v>
      </c>
      <c r="Y512" s="22" t="n">
        <v>500000</v>
      </c>
      <c r="Z512" s="23" t="n">
        <f aca="false">DATE(YEAR(M512)+1,MONTH(M512),DAY(M512))</f>
        <v>44197</v>
      </c>
      <c r="AA512" s="25" t="n">
        <f aca="false">IF(N512&lt;=Z512, VLOOKUP(DATEDIF(M512,N512,"m"),Parameters!$L$2:$M$6,2,1), 0)</f>
        <v>1</v>
      </c>
      <c r="AB512" s="0" t="n">
        <f aca="false">IF(D512="Trong nước", DATEDIF(DATE(YEAR(K512),MONTH(K512),1),DATE(YEAR(L512),MONTH(L512),1),"m"), DATEDIF(DATE(J512,1,1),DATE(YEAR(L512),MONTH(L512),1),"m"))</f>
        <v>0</v>
      </c>
      <c r="AC512" s="0" t="str">
        <f aca="false">VLOOKUP(AB512,Parameters!$A$2:$B$6,2,1)</f>
        <v>&lt;6</v>
      </c>
      <c r="AD512" s="26" t="n">
        <v>1</v>
      </c>
      <c r="AE512" s="27" t="n">
        <f aca="false">IF(G512&lt;=$AE$2,INDEX('Bieu phi VCX'!$D$8:$H$33,MATCH(C512,'Bieu phi VCX'!$A$8:$A$33,0),MATCH(AC512,'Bieu phi VCX'!$D$7:$H$7,)),INDEX('Bieu phi VCX'!$I$8:$M$33,MATCH(C512,'Bieu phi VCX'!$A$8:$A$33,0),MATCH(AC512,'Bieu phi VCX'!$I$7:$M$7,)))</f>
        <v>0.032</v>
      </c>
      <c r="AF512" s="27" t="n">
        <f aca="false">IF(O512="Y",$AF$2,0)</f>
        <v>0</v>
      </c>
      <c r="AG512" s="27" t="n">
        <f aca="false">IF(P512="Y", INDEX('Bieu phi VCX'!$P$8:$T$31,MATCH(C512,'Bieu phi VCX'!$A$8:$A$33,0),MATCH(AC512,'Bieu phi VCX'!$P$7:$T$7,0)), 0)</f>
        <v>0</v>
      </c>
      <c r="AH512" s="22" t="n">
        <f aca="false">VLOOKUP(Q512,Parameters!$F$2:$G$5,2,0)</f>
        <v>0</v>
      </c>
      <c r="AI512" s="27" t="n">
        <f aca="false">IF(R512="Y", INDEX('Bieu phi VCX'!$V$8:$Z$31,MATCH(C512,'Bieu phi VCX'!$A$8:$A$33,0),MATCH(AC512,'Bieu phi VCX'!$V$7:$Z$7,0)),0)</f>
        <v>0</v>
      </c>
      <c r="AJ512" s="27" t="n">
        <f aca="false">IF(S512="Y",INDEX('Bieu phi VCX'!$AG$8:$AI$31,MATCH(C512,'Bieu phi VCX'!$A$8:$A$33,0),MATCH(VLOOKUP(I512,Parameters!$I$2:$J$4,2),'Bieu phi VCX'!$AG$7:$AI$7,0))-AE512, 0)</f>
        <v>0</v>
      </c>
      <c r="AK512" s="0" t="n">
        <f aca="false">IF(T512="Y",$AK$2,1)</f>
        <v>1</v>
      </c>
      <c r="AL512" s="27" t="n">
        <f aca="false">IF(U512="Y", INDEX('Bieu phi VCX'!$AB$8:$AB$33,MATCH(C512,'Bieu phi VCX'!$A$8:$A$33,0),0),0)</f>
        <v>0</v>
      </c>
      <c r="AM512" s="27" t="n">
        <f aca="false">IF(V512="Y",IF(AB512&lt;120,IF(OR(C512='Bieu phi VCX'!$A$24,C512='Bieu phi VCX'!$A$25,C512='Bieu phi VCX'!$A$27),0.2%,IF(OR(AND(OR(E512="SEDAN",E512="HATCHBACK"),G512&gt;$AM$2),AND(OR(E512="SEDAN",E512="HATCHBACK"),F512="GERMANY")),INDEX('Bieu phi VCX'!$AC$8:$AC$33,MATCH(C512,'Bieu phi VCX'!$A$8:$A$33,0),0),INDEX('Bieu phi VCX'!$AD$8:$AD$33,MATCH(C512,'Bieu phi VCX'!$A$8:$A$33,0),0))),"NA"),0)</f>
        <v>0</v>
      </c>
      <c r="AN512" s="28" t="n">
        <f aca="false">IF(X512="Y",$AN$2,0)</f>
        <v>0</v>
      </c>
      <c r="AO512" s="29" t="n">
        <f aca="false">IF(W512="Y",IF(N512-M512&gt;$AO$2,1.5%*15/365,1.5%*(N512-M512)/365),0)</f>
        <v>0.000616438356164384</v>
      </c>
      <c r="AP512" s="30" t="n">
        <f aca="false">IF(N512&lt;=Z512,VLOOKUP(DATEDIF(M512,N512,"m"),Parameters!$L$2:$M$6,2,1),(DATEDIF(M512,N512,"m")+1)/12)</f>
        <v>1</v>
      </c>
      <c r="AQ512" s="31" t="n">
        <f aca="false">(AK512*(SUM(AE512,AF512,AG512,AI512,AJ512,AL512,AM512,AN512)*H512+AH512)+AO512*H512)*AP512</f>
        <v>13046575.3424658</v>
      </c>
    </row>
    <row r="513" customFormat="false" ht="15" hidden="false" customHeight="false" outlineLevel="0" collapsed="false">
      <c r="A513" s="20"/>
      <c r="B513" s="20" t="s">
        <v>116</v>
      </c>
      <c r="C513" s="21" t="s">
        <v>139</v>
      </c>
      <c r="D513" s="21" t="s">
        <v>95</v>
      </c>
      <c r="E513" s="21" t="s">
        <v>131</v>
      </c>
      <c r="F513" s="21" t="s">
        <v>97</v>
      </c>
      <c r="G513" s="22" t="n">
        <v>400000000</v>
      </c>
      <c r="H513" s="22" t="n">
        <v>400000000</v>
      </c>
      <c r="I513" s="22" t="n">
        <v>0</v>
      </c>
      <c r="J513" s="0" t="n">
        <v>2020</v>
      </c>
      <c r="K513" s="23" t="n">
        <v>43831</v>
      </c>
      <c r="L513" s="23" t="n">
        <v>43831</v>
      </c>
      <c r="M513" s="23" t="n">
        <v>43831</v>
      </c>
      <c r="N513" s="23" t="n">
        <v>44196</v>
      </c>
      <c r="O513" s="24" t="s">
        <v>98</v>
      </c>
      <c r="P513" s="24" t="s">
        <v>98</v>
      </c>
      <c r="Q513" s="22" t="s">
        <v>99</v>
      </c>
      <c r="R513" s="24" t="s">
        <v>98</v>
      </c>
      <c r="S513" s="24" t="s">
        <v>98</v>
      </c>
      <c r="T513" s="24" t="s">
        <v>98</v>
      </c>
      <c r="U513" s="24" t="s">
        <v>98</v>
      </c>
      <c r="V513" s="24" t="s">
        <v>98</v>
      </c>
      <c r="W513" s="24" t="s">
        <v>98</v>
      </c>
      <c r="X513" s="24" t="s">
        <v>106</v>
      </c>
      <c r="Y513" s="22" t="n">
        <v>500000</v>
      </c>
      <c r="Z513" s="23" t="n">
        <f aca="false">DATE(YEAR(M513)+1,MONTH(M513),DAY(M513))</f>
        <v>44197</v>
      </c>
      <c r="AA513" s="25" t="n">
        <f aca="false">IF(N513&lt;=Z513, VLOOKUP(DATEDIF(M513,N513,"m"),Parameters!$L$2:$M$6,2,1), 0)</f>
        <v>1</v>
      </c>
      <c r="AB513" s="0" t="n">
        <f aca="false">IF(D513="Trong nước", DATEDIF(DATE(YEAR(K513),MONTH(K513),1),DATE(YEAR(L513),MONTH(L513),1),"m"), DATEDIF(DATE(J513,1,1),DATE(YEAR(L513),MONTH(L513),1),"m"))</f>
        <v>0</v>
      </c>
      <c r="AC513" s="0" t="str">
        <f aca="false">VLOOKUP(AB513,Parameters!$A$2:$B$6,2,1)</f>
        <v>&lt;6</v>
      </c>
      <c r="AD513" s="26" t="n">
        <v>1</v>
      </c>
      <c r="AE513" s="27" t="n">
        <f aca="false">IF(G513&lt;=$AE$2,INDEX('Bieu phi VCX'!$D$8:$H$33,MATCH(C513,'Bieu phi VCX'!$A$8:$A$33,0),MATCH(AC513,'Bieu phi VCX'!$D$7:$H$7,)),INDEX('Bieu phi VCX'!$I$8:$M$33,MATCH(C513,'Bieu phi VCX'!$A$8:$A$33,0),MATCH(AC513,'Bieu phi VCX'!$I$7:$M$7,)))</f>
        <v>0.032</v>
      </c>
      <c r="AF513" s="27" t="n">
        <f aca="false">IF(O513="Y",$AF$2,0)</f>
        <v>0</v>
      </c>
      <c r="AG513" s="27" t="n">
        <f aca="false">IF(P513="Y", INDEX('Bieu phi VCX'!$P$8:$T$31,MATCH(C513,'Bieu phi VCX'!$A$8:$A$33,0),MATCH(AC513,'Bieu phi VCX'!$P$7:$T$7,0)), 0)</f>
        <v>0</v>
      </c>
      <c r="AH513" s="22" t="n">
        <f aca="false">VLOOKUP(Q513,Parameters!$F$2:$G$5,2,0)</f>
        <v>0</v>
      </c>
      <c r="AI513" s="27" t="n">
        <f aca="false">IF(R513="Y", INDEX('Bieu phi VCX'!$V$8:$Z$31,MATCH(C513,'Bieu phi VCX'!$A$8:$A$33,0),MATCH(AC513,'Bieu phi VCX'!$V$7:$Z$7,0)),0)</f>
        <v>0</v>
      </c>
      <c r="AJ513" s="27" t="n">
        <f aca="false">IF(S513="Y",INDEX('Bieu phi VCX'!$AG$8:$AI$31,MATCH(C513,'Bieu phi VCX'!$A$8:$A$33,0),MATCH(VLOOKUP(I513,Parameters!$I$2:$J$4,2),'Bieu phi VCX'!$AG$7:$AI$7,0))-AE513, 0)</f>
        <v>0</v>
      </c>
      <c r="AK513" s="0" t="n">
        <f aca="false">IF(T513="Y",$AK$2,1)</f>
        <v>1</v>
      </c>
      <c r="AL513" s="27" t="n">
        <f aca="false">IF(U513="Y", INDEX('Bieu phi VCX'!$AB$8:$AB$33,MATCH(C513,'Bieu phi VCX'!$A$8:$A$33,0),0),0)</f>
        <v>0</v>
      </c>
      <c r="AM513" s="27" t="n">
        <f aca="false">IF(V513="Y",IF(AB513&lt;120,IF(OR(C513='Bieu phi VCX'!$A$24,C513='Bieu phi VCX'!$A$25,C513='Bieu phi VCX'!$A$27),0.2%,IF(OR(AND(OR(E513="SEDAN",E513="HATCHBACK"),G513&gt;$AM$2),AND(OR(E513="SEDAN",E513="HATCHBACK"),F513="GERMANY")),INDEX('Bieu phi VCX'!$AC$8:$AC$33,MATCH(C513,'Bieu phi VCX'!$A$8:$A$33,0),0),INDEX('Bieu phi VCX'!$AD$8:$AD$33,MATCH(C513,'Bieu phi VCX'!$A$8:$A$33,0),0))),"NA"),0)</f>
        <v>0</v>
      </c>
      <c r="AN513" s="28" t="n">
        <f aca="false">IF(X513="Y",$AN$2,0)</f>
        <v>0.003</v>
      </c>
      <c r="AO513" s="29" t="n">
        <f aca="false">IF(W513="Y",IF(N513-M513&gt;$AO$2,1.5%*15/365,1.5%*(N513-M513)/365),0)</f>
        <v>0</v>
      </c>
      <c r="AP513" s="30" t="n">
        <f aca="false">IF(N513&lt;=Z513,VLOOKUP(DATEDIF(M513,N513,"m"),Parameters!$L$2:$M$6,2,1),(DATEDIF(M513,N513,"m")+1)/12)</f>
        <v>1</v>
      </c>
      <c r="AQ513" s="31" t="n">
        <f aca="false">(AK513*(SUM(AE513,AF513,AG513,AI513,AJ513,AL513,AM513,AN513)*H513+AH513)+AO513*H513)*AP513</f>
        <v>14000000</v>
      </c>
    </row>
    <row r="514" customFormat="false" ht="15" hidden="false" customHeight="false" outlineLevel="0" collapsed="false">
      <c r="A514" s="20" t="s">
        <v>92</v>
      </c>
      <c r="B514" s="20" t="s">
        <v>93</v>
      </c>
      <c r="C514" s="21" t="s">
        <v>140</v>
      </c>
      <c r="D514" s="21" t="s">
        <v>95</v>
      </c>
      <c r="E514" s="21" t="s">
        <v>131</v>
      </c>
      <c r="F514" s="21" t="s">
        <v>97</v>
      </c>
      <c r="G514" s="22" t="n">
        <v>390000000</v>
      </c>
      <c r="H514" s="22" t="n">
        <v>100000000</v>
      </c>
      <c r="I514" s="22" t="n">
        <v>0</v>
      </c>
      <c r="J514" s="0" t="n">
        <v>2020</v>
      </c>
      <c r="K514" s="23" t="n">
        <v>43831</v>
      </c>
      <c r="L514" s="23" t="n">
        <v>43831</v>
      </c>
      <c r="M514" s="23" t="n">
        <v>43831</v>
      </c>
      <c r="N514" s="23" t="n">
        <v>44196</v>
      </c>
      <c r="O514" s="24" t="s">
        <v>98</v>
      </c>
      <c r="P514" s="24" t="s">
        <v>98</v>
      </c>
      <c r="Q514" s="22" t="s">
        <v>99</v>
      </c>
      <c r="R514" s="24" t="s">
        <v>98</v>
      </c>
      <c r="S514" s="24" t="s">
        <v>98</v>
      </c>
      <c r="T514" s="24" t="s">
        <v>98</v>
      </c>
      <c r="U514" s="24" t="s">
        <v>98</v>
      </c>
      <c r="V514" s="24" t="s">
        <v>98</v>
      </c>
      <c r="W514" s="24" t="s">
        <v>98</v>
      </c>
      <c r="X514" s="24" t="s">
        <v>98</v>
      </c>
      <c r="Y514" s="22" t="n">
        <v>500000</v>
      </c>
      <c r="Z514" s="23" t="n">
        <f aca="false">DATE(YEAR(M514)+1,MONTH(M514),DAY(M514))</f>
        <v>44197</v>
      </c>
      <c r="AA514" s="25" t="n">
        <f aca="false">IF(N514&lt;=Z514, VLOOKUP(DATEDIF(M514,N514,"m"),Parameters!$L$2:$M$6,2,1), 0)</f>
        <v>1</v>
      </c>
      <c r="AB514" s="0" t="n">
        <f aca="false">IF(D514="Trong nước", DATEDIF(DATE(YEAR(K514),MONTH(K514),1),DATE(YEAR(L514),MONTH(L514),1),"m"), DATEDIF(DATE(J514,1,1),DATE(YEAR(L514),MONTH(L514),1),"m"))</f>
        <v>0</v>
      </c>
      <c r="AC514" s="0" t="str">
        <f aca="false">VLOOKUP(AB514,Parameters!$A$2:$B$6,2,1)</f>
        <v>&lt;6</v>
      </c>
      <c r="AD514" s="26" t="n">
        <v>1</v>
      </c>
      <c r="AE514" s="27" t="n">
        <f aca="false">IF(G514&lt;=$AE$2,INDEX('Bieu phi VCX'!$D$8:$H$33,MATCH(C514,'Bieu phi VCX'!$A$8:$A$33,0),MATCH(AC514,'Bieu phi VCX'!$D$7:$H$7,)),INDEX('Bieu phi VCX'!$I$8:$M$33,MATCH(C514,'Bieu phi VCX'!$A$8:$A$33,0),MATCH(AC514,'Bieu phi VCX'!$I$7:$M$7,)))</f>
        <v>0.0352</v>
      </c>
      <c r="AF514" s="27" t="n">
        <f aca="false">IF(O514="Y",$AF$2,0)</f>
        <v>0</v>
      </c>
      <c r="AG514" s="27" t="n">
        <f aca="false">IF(P514="Y", INDEX('Bieu phi VCX'!$P$8:$T$31,MATCH(C514,'Bieu phi VCX'!$A$8:$A$33,0),MATCH(AC514,'Bieu phi VCX'!$P$7:$T$7,0)), 0)</f>
        <v>0</v>
      </c>
      <c r="AH514" s="22" t="n">
        <f aca="false">VLOOKUP(Q514,Parameters!$F$2:$G$5,2,0)</f>
        <v>0</v>
      </c>
      <c r="AI514" s="27" t="n">
        <f aca="false">IF(R514="Y", INDEX('Bieu phi VCX'!$V$8:$Z$31,MATCH(C514,'Bieu phi VCX'!$A$8:$A$33,0),MATCH(AC514,'Bieu phi VCX'!$V$7:$Z$7,0)),0)</f>
        <v>0</v>
      </c>
      <c r="AJ514" s="27" t="n">
        <f aca="false">IF(S514="Y",INDEX('Bieu phi VCX'!$AG$8:$AI$31,MATCH(C514,'Bieu phi VCX'!$A$8:$A$33,0),MATCH(VLOOKUP(I514,Parameters!$I$2:$J$4,2),'Bieu phi VCX'!$AG$7:$AI$7,0))-AE514, 0)</f>
        <v>0</v>
      </c>
      <c r="AK514" s="0" t="n">
        <f aca="false">IF(T514="Y",$AK$2,1)</f>
        <v>1</v>
      </c>
      <c r="AL514" s="27" t="n">
        <f aca="false">IF(U514="Y", INDEX('Bieu phi VCX'!$AB$8:$AB$33,MATCH(C514,'Bieu phi VCX'!$A$8:$A$33,0),0),0)</f>
        <v>0</v>
      </c>
      <c r="AM514" s="27" t="n">
        <f aca="false">IF(V514="Y",IF(AB514&lt;120,IF(OR(C514='Bieu phi VCX'!$A$24,C514='Bieu phi VCX'!$A$25,C514='Bieu phi VCX'!$A$27),0.2%,IF(OR(AND(OR(E514="SEDAN",E514="HATCHBACK"),G514&gt;$AM$2),AND(OR(E514="SEDAN",E514="HATCHBACK"),F514="GERMANY")),INDEX('Bieu phi VCX'!$AC$8:$AC$33,MATCH(C514,'Bieu phi VCX'!$A$8:$A$33,0),0),INDEX('Bieu phi VCX'!$AD$8:$AD$33,MATCH(C514,'Bieu phi VCX'!$A$8:$A$33,0),0))),"NA"),0)</f>
        <v>0</v>
      </c>
      <c r="AN514" s="28" t="n">
        <f aca="false">IF(X514="Y",$AN$2,0)</f>
        <v>0</v>
      </c>
      <c r="AO514" s="29" t="n">
        <f aca="false">IF(W514="Y",IF(N514-M514&gt;$AO$2,1.5%*15/365,1.5%*(N514-M514)/365),0)</f>
        <v>0</v>
      </c>
      <c r="AP514" s="30" t="n">
        <f aca="false">IF(N514&lt;=Z514,VLOOKUP(DATEDIF(M514,N514,"m"),Parameters!$L$2:$M$6,2,1),(DATEDIF(M514,N514,"m")+1)/12)</f>
        <v>1</v>
      </c>
      <c r="AQ514" s="31" t="n">
        <f aca="false">(AK514*(SUM(AE514,AF514,AG514,AI514,AJ514,AL514,AM514,AN514)*H514+AH514)+AO514*H514)*AP514</f>
        <v>3520000</v>
      </c>
    </row>
    <row r="515" customFormat="false" ht="15" hidden="false" customHeight="false" outlineLevel="0" collapsed="false">
      <c r="A515" s="20"/>
      <c r="B515" s="20" t="s">
        <v>100</v>
      </c>
      <c r="C515" s="21" t="s">
        <v>140</v>
      </c>
      <c r="D515" s="21" t="s">
        <v>95</v>
      </c>
      <c r="E515" s="21" t="s">
        <v>131</v>
      </c>
      <c r="F515" s="21" t="s">
        <v>97</v>
      </c>
      <c r="G515" s="22" t="n">
        <v>390000000</v>
      </c>
      <c r="H515" s="22" t="n">
        <v>100000000</v>
      </c>
      <c r="I515" s="22" t="n">
        <v>0</v>
      </c>
      <c r="J515" s="0" t="n">
        <v>2017</v>
      </c>
      <c r="K515" s="23" t="n">
        <v>42736</v>
      </c>
      <c r="L515" s="23" t="n">
        <v>43831</v>
      </c>
      <c r="M515" s="23" t="n">
        <v>43831</v>
      </c>
      <c r="N515" s="23" t="n">
        <v>44196</v>
      </c>
      <c r="O515" s="24" t="s">
        <v>98</v>
      </c>
      <c r="P515" s="24" t="s">
        <v>98</v>
      </c>
      <c r="Q515" s="22" t="s">
        <v>99</v>
      </c>
      <c r="R515" s="24" t="s">
        <v>98</v>
      </c>
      <c r="S515" s="24" t="s">
        <v>98</v>
      </c>
      <c r="T515" s="24" t="s">
        <v>98</v>
      </c>
      <c r="U515" s="24" t="s">
        <v>98</v>
      </c>
      <c r="V515" s="24" t="s">
        <v>98</v>
      </c>
      <c r="W515" s="24" t="s">
        <v>98</v>
      </c>
      <c r="X515" s="24" t="s">
        <v>98</v>
      </c>
      <c r="Y515" s="22" t="n">
        <v>500000</v>
      </c>
      <c r="Z515" s="23" t="n">
        <f aca="false">DATE(YEAR(M515)+1,MONTH(M515),DAY(M515))</f>
        <v>44197</v>
      </c>
      <c r="AA515" s="25" t="n">
        <f aca="false">IF(N515&lt;=Z515, VLOOKUP(DATEDIF(M515,N515,"m"),Parameters!$L$2:$M$6,2,1), 0)</f>
        <v>1</v>
      </c>
      <c r="AB515" s="0" t="n">
        <f aca="false">IF(D515="Trong nước", DATEDIF(DATE(YEAR(K515),MONTH(K515),1),DATE(YEAR(L515),MONTH(L515),1),"m"), DATEDIF(DATE(J515,1,1),DATE(YEAR(L515),MONTH(L515),1),"m"))</f>
        <v>36</v>
      </c>
      <c r="AC515" s="0" t="str">
        <f aca="false">VLOOKUP(AB515,Parameters!$A$2:$B$6,2,1)</f>
        <v>36-72</v>
      </c>
      <c r="AD515" s="26" t="n">
        <v>1</v>
      </c>
      <c r="AE515" s="27" t="n">
        <f aca="false">IF(G515&lt;=$AE$2,INDEX('Bieu phi VCX'!$D$8:$H$33,MATCH(C515,'Bieu phi VCX'!$A$8:$A$33,0),MATCH(AC515,'Bieu phi VCX'!$D$7:$H$7,)),INDEX('Bieu phi VCX'!$I$8:$M$33,MATCH(C515,'Bieu phi VCX'!$A$8:$A$33,0),MATCH(AC515,'Bieu phi VCX'!$I$7:$M$7,)))</f>
        <v>0.038</v>
      </c>
      <c r="AF515" s="27" t="n">
        <f aca="false">IF(O515="Y",$AF$2,0)</f>
        <v>0</v>
      </c>
      <c r="AG515" s="27" t="n">
        <f aca="false">IF(P515="Y", INDEX('Bieu phi VCX'!$P$8:$T$31,MATCH(C515,'Bieu phi VCX'!$A$8:$A$33,0),MATCH(AC515,'Bieu phi VCX'!$P$7:$T$7,0)), 0)</f>
        <v>0</v>
      </c>
      <c r="AH515" s="22" t="n">
        <f aca="false">VLOOKUP(Q515,Parameters!$F$2:$G$5,2,0)</f>
        <v>0</v>
      </c>
      <c r="AI515" s="27" t="n">
        <f aca="false">IF(R515="Y", INDEX('Bieu phi VCX'!$V$8:$Z$31,MATCH(C515,'Bieu phi VCX'!$A$8:$A$33,0),MATCH(AC515,'Bieu phi VCX'!$V$7:$Z$7,0)),0)</f>
        <v>0</v>
      </c>
      <c r="AJ515" s="27" t="n">
        <f aca="false">IF(S515="Y",INDEX('Bieu phi VCX'!$AG$8:$AI$31,MATCH(C515,'Bieu phi VCX'!$A$8:$A$33,0),MATCH(VLOOKUP(I515,Parameters!$I$2:$J$4,2),'Bieu phi VCX'!$AG$7:$AI$7,0))-AE515, 0)</f>
        <v>0</v>
      </c>
      <c r="AK515" s="0" t="n">
        <f aca="false">IF(T515="Y",$AK$2,1)</f>
        <v>1</v>
      </c>
      <c r="AL515" s="27" t="n">
        <f aca="false">IF(U515="Y", INDEX('Bieu phi VCX'!$AB$8:$AB$33,MATCH(C515,'Bieu phi VCX'!$A$8:$A$33,0),0),0)</f>
        <v>0</v>
      </c>
      <c r="AM515" s="27" t="n">
        <f aca="false">IF(V515="Y",IF(AB515&lt;120,IF(OR(C515='Bieu phi VCX'!$A$24,C515='Bieu phi VCX'!$A$25,C515='Bieu phi VCX'!$A$27),0.2%,IF(OR(AND(OR(E515="SEDAN",E515="HATCHBACK"),G515&gt;$AM$2),AND(OR(E515="SEDAN",E515="HATCHBACK"),F515="GERMANY")),INDEX('Bieu phi VCX'!$AC$8:$AC$33,MATCH(C515,'Bieu phi VCX'!$A$8:$A$33,0),0),INDEX('Bieu phi VCX'!$AD$8:$AD$33,MATCH(C515,'Bieu phi VCX'!$A$8:$A$33,0),0))),"NA"),0)</f>
        <v>0</v>
      </c>
      <c r="AN515" s="28" t="n">
        <f aca="false">IF(X515="Y",$AN$2,0)</f>
        <v>0</v>
      </c>
      <c r="AO515" s="29" t="n">
        <f aca="false">IF(W515="Y",IF(N515-M515&gt;$AO$2,1.5%*15/365,1.5%*(N515-M515)/365),0)</f>
        <v>0</v>
      </c>
      <c r="AP515" s="30" t="n">
        <f aca="false">IF(N515&lt;=Z515,VLOOKUP(DATEDIF(M515,N515,"m"),Parameters!$L$2:$M$6,2,1),(DATEDIF(M515,N515,"m")+1)/12)</f>
        <v>1</v>
      </c>
      <c r="AQ515" s="31" t="n">
        <f aca="false">(AK515*(SUM(AE515,AF515,AG515,AI515,AJ515,AL515,AM515,AN515)*H515+AH515)+AO515*H515)*AP515</f>
        <v>3800000</v>
      </c>
    </row>
    <row r="516" customFormat="false" ht="15" hidden="false" customHeight="false" outlineLevel="0" collapsed="false">
      <c r="A516" s="20"/>
      <c r="B516" s="20" t="s">
        <v>101</v>
      </c>
      <c r="C516" s="21" t="s">
        <v>140</v>
      </c>
      <c r="D516" s="21" t="s">
        <v>95</v>
      </c>
      <c r="E516" s="21" t="s">
        <v>131</v>
      </c>
      <c r="F516" s="21" t="s">
        <v>97</v>
      </c>
      <c r="G516" s="22" t="n">
        <v>390000000</v>
      </c>
      <c r="H516" s="22" t="n">
        <v>100000000</v>
      </c>
      <c r="I516" s="22" t="n">
        <v>0</v>
      </c>
      <c r="J516" s="0" t="n">
        <v>2014</v>
      </c>
      <c r="K516" s="23" t="n">
        <v>41640</v>
      </c>
      <c r="L516" s="23" t="n">
        <v>43831</v>
      </c>
      <c r="M516" s="23" t="n">
        <v>43831</v>
      </c>
      <c r="N516" s="23" t="n">
        <v>44196</v>
      </c>
      <c r="O516" s="24" t="s">
        <v>98</v>
      </c>
      <c r="P516" s="24" t="s">
        <v>98</v>
      </c>
      <c r="Q516" s="22" t="s">
        <v>99</v>
      </c>
      <c r="R516" s="24" t="s">
        <v>98</v>
      </c>
      <c r="S516" s="24" t="s">
        <v>98</v>
      </c>
      <c r="T516" s="24" t="s">
        <v>98</v>
      </c>
      <c r="U516" s="24" t="s">
        <v>98</v>
      </c>
      <c r="V516" s="24" t="s">
        <v>98</v>
      </c>
      <c r="W516" s="24" t="s">
        <v>98</v>
      </c>
      <c r="X516" s="24" t="s">
        <v>98</v>
      </c>
      <c r="Y516" s="22" t="n">
        <v>500000</v>
      </c>
      <c r="Z516" s="23" t="n">
        <f aca="false">DATE(YEAR(M516)+1,MONTH(M516),DAY(M516))</f>
        <v>44197</v>
      </c>
      <c r="AA516" s="25" t="n">
        <f aca="false">IF(N516&lt;=Z516, VLOOKUP(DATEDIF(M516,N516,"m"),Parameters!$L$2:$M$6,2,1), 0)</f>
        <v>1</v>
      </c>
      <c r="AB516" s="0" t="n">
        <f aca="false">IF(D516="Trong nước", DATEDIF(DATE(YEAR(K516),MONTH(K516),1),DATE(YEAR(L516),MONTH(L516),1),"m"), DATEDIF(DATE(J516,1,1),DATE(YEAR(L516),MONTH(L516),1),"m"))</f>
        <v>72</v>
      </c>
      <c r="AC516" s="0" t="str">
        <f aca="false">VLOOKUP(AB516,Parameters!$A$2:$B$6,2,1)</f>
        <v>72-120</v>
      </c>
      <c r="AD516" s="26" t="n">
        <v>1</v>
      </c>
      <c r="AE516" s="27" t="n">
        <f aca="false">IF(G516&lt;=$AE$2,INDEX('Bieu phi VCX'!$D$8:$H$33,MATCH(C516,'Bieu phi VCX'!$A$8:$A$33,0),MATCH(AC516,'Bieu phi VCX'!$D$7:$H$7,)),INDEX('Bieu phi VCX'!$I$8:$M$33,MATCH(C516,'Bieu phi VCX'!$A$8:$A$33,0),MATCH(AC516,'Bieu phi VCX'!$I$7:$M$7,)))</f>
        <v>0.055</v>
      </c>
      <c r="AF516" s="27" t="n">
        <f aca="false">IF(O516="Y",$AF$2,0)</f>
        <v>0</v>
      </c>
      <c r="AG516" s="27" t="n">
        <f aca="false">IF(P516="Y", INDEX('Bieu phi VCX'!$P$8:$T$31,MATCH(C516,'Bieu phi VCX'!$A$8:$A$33,0),MATCH(AC516,'Bieu phi VCX'!$P$7:$T$7,0)), 0)</f>
        <v>0</v>
      </c>
      <c r="AH516" s="22" t="n">
        <f aca="false">VLOOKUP(Q516,Parameters!$F$2:$G$5,2,0)</f>
        <v>0</v>
      </c>
      <c r="AI516" s="27" t="n">
        <f aca="false">IF(R516="Y", INDEX('Bieu phi VCX'!$V$8:$Z$31,MATCH(C516,'Bieu phi VCX'!$A$8:$A$33,0),MATCH(AC516,'Bieu phi VCX'!$V$7:$Z$7,0)),0)</f>
        <v>0</v>
      </c>
      <c r="AJ516" s="27" t="n">
        <f aca="false">IF(S516="Y",INDEX('Bieu phi VCX'!$AG$8:$AI$31,MATCH(C516,'Bieu phi VCX'!$A$8:$A$33,0),MATCH(VLOOKUP(I516,Parameters!$I$2:$J$4,2),'Bieu phi VCX'!$AG$7:$AI$7,0))-AE516, 0)</f>
        <v>0</v>
      </c>
      <c r="AK516" s="0" t="n">
        <f aca="false">IF(T516="Y",$AK$2,1)</f>
        <v>1</v>
      </c>
      <c r="AL516" s="27" t="n">
        <f aca="false">IF(U516="Y", INDEX('Bieu phi VCX'!$AB$8:$AB$33,MATCH(C516,'Bieu phi VCX'!$A$8:$A$33,0),0),0)</f>
        <v>0</v>
      </c>
      <c r="AM516" s="27" t="n">
        <f aca="false">IF(V516="Y",IF(AB516&lt;120,IF(OR(C516='Bieu phi VCX'!$A$24,C516='Bieu phi VCX'!$A$25,C516='Bieu phi VCX'!$A$27),0.2%,IF(OR(AND(OR(E516="SEDAN",E516="HATCHBACK"),G516&gt;$AM$2),AND(OR(E516="SEDAN",E516="HATCHBACK"),F516="GERMANY")),INDEX('Bieu phi VCX'!$AC$8:$AC$33,MATCH(C516,'Bieu phi VCX'!$A$8:$A$33,0),0),INDEX('Bieu phi VCX'!$AD$8:$AD$33,MATCH(C516,'Bieu phi VCX'!$A$8:$A$33,0),0))),"NA"),0)</f>
        <v>0</v>
      </c>
      <c r="AN516" s="28" t="n">
        <f aca="false">IF(X516="Y",$AN$2,0)</f>
        <v>0</v>
      </c>
      <c r="AO516" s="29" t="n">
        <f aca="false">IF(W516="Y",IF(N516-M516&gt;$AO$2,1.5%*15/365,1.5%*(N516-M516)/365),0)</f>
        <v>0</v>
      </c>
      <c r="AP516" s="30" t="n">
        <f aca="false">IF(N516&lt;=Z516,VLOOKUP(DATEDIF(M516,N516,"m"),Parameters!$L$2:$M$6,2,1),(DATEDIF(M516,N516,"m")+1)/12)</f>
        <v>1</v>
      </c>
      <c r="AQ516" s="31" t="n">
        <f aca="false">(AK516*(SUM(AE516,AF516,AG516,AI516,AJ516,AL516,AM516,AN516)*H516+AH516)+AO516*H516)*AP516</f>
        <v>5500000</v>
      </c>
    </row>
    <row r="517" customFormat="false" ht="15" hidden="false" customHeight="false" outlineLevel="0" collapsed="false">
      <c r="A517" s="20"/>
      <c r="B517" s="20" t="s">
        <v>102</v>
      </c>
      <c r="C517" s="21" t="s">
        <v>140</v>
      </c>
      <c r="D517" s="21" t="s">
        <v>95</v>
      </c>
      <c r="E517" s="21" t="s">
        <v>131</v>
      </c>
      <c r="F517" s="21" t="s">
        <v>97</v>
      </c>
      <c r="G517" s="22" t="n">
        <v>390000000</v>
      </c>
      <c r="H517" s="22" t="n">
        <v>100000000</v>
      </c>
      <c r="I517" s="22" t="n">
        <v>0</v>
      </c>
      <c r="J517" s="0" t="n">
        <v>2010</v>
      </c>
      <c r="K517" s="23" t="n">
        <v>40179</v>
      </c>
      <c r="L517" s="23" t="n">
        <v>43831</v>
      </c>
      <c r="M517" s="23" t="n">
        <v>43831</v>
      </c>
      <c r="N517" s="23" t="n">
        <v>44196</v>
      </c>
      <c r="O517" s="24" t="s">
        <v>98</v>
      </c>
      <c r="P517" s="24" t="s">
        <v>98</v>
      </c>
      <c r="Q517" s="22" t="s">
        <v>99</v>
      </c>
      <c r="R517" s="24" t="s">
        <v>98</v>
      </c>
      <c r="S517" s="24" t="s">
        <v>98</v>
      </c>
      <c r="T517" s="24" t="s">
        <v>98</v>
      </c>
      <c r="U517" s="24" t="s">
        <v>98</v>
      </c>
      <c r="V517" s="24" t="s">
        <v>98</v>
      </c>
      <c r="W517" s="24" t="s">
        <v>98</v>
      </c>
      <c r="X517" s="24" t="s">
        <v>98</v>
      </c>
      <c r="Y517" s="22" t="n">
        <v>500000</v>
      </c>
      <c r="Z517" s="23" t="n">
        <f aca="false">DATE(YEAR(M517)+1,MONTH(M517),DAY(M517))</f>
        <v>44197</v>
      </c>
      <c r="AA517" s="25" t="n">
        <f aca="false">IF(N517&lt;=Z517, VLOOKUP(DATEDIF(M517,N517,"m"),Parameters!$L$2:$M$6,2,1), 0)</f>
        <v>1</v>
      </c>
      <c r="AB517" s="0" t="n">
        <f aca="false">IF(D517="Trong nước", DATEDIF(DATE(YEAR(K517),MONTH(K517),1),DATE(YEAR(L517),MONTH(L517),1),"m"), DATEDIF(DATE(J517,1,1),DATE(YEAR(L517),MONTH(L517),1),"m"))</f>
        <v>120</v>
      </c>
      <c r="AC517" s="0" t="str">
        <f aca="false">VLOOKUP(AB517,Parameters!$A$2:$B$6,2,1)</f>
        <v>&gt;=120</v>
      </c>
      <c r="AD517" s="26" t="n">
        <v>1</v>
      </c>
      <c r="AE517" s="27" t="n">
        <f aca="false">IF(G517&lt;=$AE$2,INDEX('Bieu phi VCX'!$D$8:$H$33,MATCH(C517,'Bieu phi VCX'!$A$8:$A$33,0),MATCH(AC517,'Bieu phi VCX'!$D$7:$H$7,)),INDEX('Bieu phi VCX'!$I$8:$M$33,MATCH(C517,'Bieu phi VCX'!$A$8:$A$33,0),MATCH(AC517,'Bieu phi VCX'!$I$7:$M$7,)))</f>
        <v>0.06</v>
      </c>
      <c r="AF517" s="27" t="n">
        <f aca="false">IF(O517="Y",$AF$2,0)</f>
        <v>0</v>
      </c>
      <c r="AG517" s="27" t="n">
        <f aca="false">IF(P517="Y", INDEX('Bieu phi VCX'!$P$8:$T$31,MATCH(C517,'Bieu phi VCX'!$A$8:$A$33,0),MATCH(AC517,'Bieu phi VCX'!$P$7:$T$7,0)), 0)</f>
        <v>0</v>
      </c>
      <c r="AH517" s="22" t="n">
        <f aca="false">VLOOKUP(Q517,Parameters!$F$2:$G$5,2,0)</f>
        <v>0</v>
      </c>
      <c r="AI517" s="27" t="n">
        <f aca="false">IF(R517="Y", INDEX('Bieu phi VCX'!$V$8:$Z$31,MATCH(C517,'Bieu phi VCX'!$A$8:$A$33,0),MATCH(AC517,'Bieu phi VCX'!$V$7:$Z$7,0)),0)</f>
        <v>0</v>
      </c>
      <c r="AJ517" s="27" t="n">
        <f aca="false">IF(S517="Y",INDEX('Bieu phi VCX'!$AG$8:$AI$31,MATCH(C517,'Bieu phi VCX'!$A$8:$A$33,0),MATCH(VLOOKUP(I517,Parameters!$I$2:$J$4,2),'Bieu phi VCX'!$AG$7:$AI$7,0))-AE517, 0)</f>
        <v>0</v>
      </c>
      <c r="AK517" s="0" t="n">
        <f aca="false">IF(T517="Y",$AK$2,1)</f>
        <v>1</v>
      </c>
      <c r="AL517" s="27" t="n">
        <f aca="false">IF(U517="Y", INDEX('Bieu phi VCX'!$AB$8:$AB$33,MATCH(C517,'Bieu phi VCX'!$A$8:$A$33,0),0),0)</f>
        <v>0</v>
      </c>
      <c r="AM517" s="27" t="n">
        <f aca="false">IF(V517="Y",IF(AB517&lt;120,IF(OR(C517='Bieu phi VCX'!$A$24,C517='Bieu phi VCX'!$A$25,C517='Bieu phi VCX'!$A$27),0.2%,IF(OR(AND(OR(E517="SEDAN",E517="HATCHBACK"),G517&gt;$AM$2),AND(OR(E517="SEDAN",E517="HATCHBACK"),F517="GERMANY")),INDEX('Bieu phi VCX'!$AC$8:$AC$33,MATCH(C517,'Bieu phi VCX'!$A$8:$A$33,0),0),INDEX('Bieu phi VCX'!$AD$8:$AD$33,MATCH(C517,'Bieu phi VCX'!$A$8:$A$33,0),0))),"NA"),0)</f>
        <v>0</v>
      </c>
      <c r="AN517" s="28" t="n">
        <f aca="false">IF(X517="Y",$AN$2,0)</f>
        <v>0</v>
      </c>
      <c r="AO517" s="29" t="n">
        <f aca="false">IF(W517="Y",IF(N517-M517&gt;$AO$2,1.5%*15/365,1.5%*(N517-M517)/365),0)</f>
        <v>0</v>
      </c>
      <c r="AP517" s="30" t="n">
        <f aca="false">IF(N517&lt;=Z517,VLOOKUP(DATEDIF(M517,N517,"m"),Parameters!$L$2:$M$6,2,1),(DATEDIF(M517,N517,"m")+1)/12)</f>
        <v>1</v>
      </c>
      <c r="AQ517" s="31" t="n">
        <f aca="false">(AK517*(SUM(AE517,AF517,AG517,AI517,AJ517,AL517,AM517,AN517)*H517+AH517)+AO517*H517)*AP517</f>
        <v>6000000</v>
      </c>
    </row>
    <row r="518" customFormat="false" ht="15" hidden="false" customHeight="false" outlineLevel="0" collapsed="false">
      <c r="A518" s="20" t="s">
        <v>103</v>
      </c>
      <c r="B518" s="20" t="s">
        <v>93</v>
      </c>
      <c r="C518" s="21" t="s">
        <v>140</v>
      </c>
      <c r="D518" s="21" t="s">
        <v>95</v>
      </c>
      <c r="E518" s="21" t="s">
        <v>131</v>
      </c>
      <c r="F518" s="21" t="s">
        <v>97</v>
      </c>
      <c r="G518" s="22" t="n">
        <v>400000000</v>
      </c>
      <c r="H518" s="22" t="n">
        <v>400000000</v>
      </c>
      <c r="I518" s="22" t="n">
        <v>0</v>
      </c>
      <c r="J518" s="0" t="n">
        <v>2020</v>
      </c>
      <c r="K518" s="23" t="n">
        <v>43831</v>
      </c>
      <c r="L518" s="23" t="n">
        <v>43831</v>
      </c>
      <c r="M518" s="23" t="n">
        <v>43831</v>
      </c>
      <c r="N518" s="23" t="n">
        <v>44196</v>
      </c>
      <c r="O518" s="24" t="s">
        <v>98</v>
      </c>
      <c r="P518" s="24" t="s">
        <v>98</v>
      </c>
      <c r="Q518" s="22" t="s">
        <v>99</v>
      </c>
      <c r="R518" s="24" t="s">
        <v>98</v>
      </c>
      <c r="S518" s="24" t="s">
        <v>98</v>
      </c>
      <c r="T518" s="24" t="s">
        <v>98</v>
      </c>
      <c r="U518" s="24" t="s">
        <v>98</v>
      </c>
      <c r="V518" s="24" t="s">
        <v>98</v>
      </c>
      <c r="W518" s="24" t="s">
        <v>98</v>
      </c>
      <c r="X518" s="24" t="s">
        <v>98</v>
      </c>
      <c r="Y518" s="22" t="n">
        <v>500000</v>
      </c>
      <c r="Z518" s="23" t="n">
        <f aca="false">DATE(YEAR(M518)+1,MONTH(M518),DAY(M518))</f>
        <v>44197</v>
      </c>
      <c r="AA518" s="25" t="n">
        <f aca="false">IF(N518&lt;=Z518, VLOOKUP(DATEDIF(M518,N518,"m"),Parameters!$L$2:$M$6,2,1), 0)</f>
        <v>1</v>
      </c>
      <c r="AB518" s="0" t="n">
        <f aca="false">IF(D518="Trong nước", DATEDIF(DATE(YEAR(K518),MONTH(K518),1),DATE(YEAR(L518),MONTH(L518),1),"m"), DATEDIF(DATE(J518,1,1),DATE(YEAR(L518),MONTH(L518),1),"m"))</f>
        <v>0</v>
      </c>
      <c r="AC518" s="0" t="str">
        <f aca="false">VLOOKUP(AB518,Parameters!$A$2:$B$6,2,1)</f>
        <v>&lt;6</v>
      </c>
      <c r="AD518" s="26" t="n">
        <v>1</v>
      </c>
      <c r="AE518" s="27" t="n">
        <f aca="false">IF(G518&lt;=$AE$2,INDEX('Bieu phi VCX'!$D$8:$H$33,MATCH(C518,'Bieu phi VCX'!$A$8:$A$33,0),MATCH(AC518,'Bieu phi VCX'!$D$7:$H$7,)),INDEX('Bieu phi VCX'!$I$8:$M$33,MATCH(C518,'Bieu phi VCX'!$A$8:$A$33,0),MATCH(AC518,'Bieu phi VCX'!$I$7:$M$7,)))</f>
        <v>0.0352</v>
      </c>
      <c r="AF518" s="27" t="n">
        <f aca="false">IF(O518="Y",$AF$2,0)</f>
        <v>0</v>
      </c>
      <c r="AG518" s="27" t="n">
        <f aca="false">IF(P518="Y", INDEX('Bieu phi VCX'!$P$8:$T$31,MATCH(C518,'Bieu phi VCX'!$A$8:$A$33,0),MATCH(AC518,'Bieu phi VCX'!$P$7:$T$7,0)), 0)</f>
        <v>0</v>
      </c>
      <c r="AH518" s="22" t="n">
        <f aca="false">VLOOKUP(Q518,Parameters!$F$2:$G$5,2,0)</f>
        <v>0</v>
      </c>
      <c r="AI518" s="27" t="n">
        <f aca="false">IF(R518="Y", INDEX('Bieu phi VCX'!$V$8:$Z$31,MATCH(C518,'Bieu phi VCX'!$A$8:$A$33,0),MATCH(AC518,'Bieu phi VCX'!$V$7:$Z$7,0)),0)</f>
        <v>0</v>
      </c>
      <c r="AJ518" s="27" t="n">
        <f aca="false">IF(S518="Y",INDEX('Bieu phi VCX'!$AG$8:$AI$31,MATCH(C518,'Bieu phi VCX'!$A$8:$A$33,0),MATCH(VLOOKUP(I518,Parameters!$I$2:$J$4,2),'Bieu phi VCX'!$AG$7:$AI$7,0))-AE518, 0)</f>
        <v>0</v>
      </c>
      <c r="AK518" s="0" t="n">
        <f aca="false">IF(T518="Y",$AK$2,1)</f>
        <v>1</v>
      </c>
      <c r="AL518" s="27" t="n">
        <f aca="false">IF(U518="Y", INDEX('Bieu phi VCX'!$AB$8:$AB$33,MATCH(C518,'Bieu phi VCX'!$A$8:$A$33,0),0),0)</f>
        <v>0</v>
      </c>
      <c r="AM518" s="27" t="n">
        <f aca="false">IF(V518="Y",IF(AB518&lt;120,IF(OR(C518='Bieu phi VCX'!$A$24,C518='Bieu phi VCX'!$A$25,C518='Bieu phi VCX'!$A$27),0.2%,IF(OR(AND(OR(E518="SEDAN",E518="HATCHBACK"),G518&gt;$AM$2),AND(OR(E518="SEDAN",E518="HATCHBACK"),F518="GERMANY")),INDEX('Bieu phi VCX'!$AC$8:$AC$33,MATCH(C518,'Bieu phi VCX'!$A$8:$A$33,0),0),INDEX('Bieu phi VCX'!$AD$8:$AD$33,MATCH(C518,'Bieu phi VCX'!$A$8:$A$33,0),0))),"NA"),0)</f>
        <v>0</v>
      </c>
      <c r="AN518" s="28" t="n">
        <f aca="false">IF(X518="Y",$AN$2,0)</f>
        <v>0</v>
      </c>
      <c r="AO518" s="29" t="n">
        <f aca="false">IF(W518="Y",IF(N518-M518&gt;$AO$2,1.5%*15/365,1.5%*(N518-M518)/365),0)</f>
        <v>0</v>
      </c>
      <c r="AP518" s="30" t="n">
        <f aca="false">IF(N518&lt;=Z518,VLOOKUP(DATEDIF(M518,N518,"m"),Parameters!$L$2:$M$6,2,1),(DATEDIF(M518,N518,"m")+1)/12)</f>
        <v>1</v>
      </c>
      <c r="AQ518" s="31" t="n">
        <f aca="false">(AK518*(SUM(AE518,AF518,AG518,AI518,AJ518,AL518,AM518,AN518)*H518+AH518)+AO518*H518)*AP518</f>
        <v>14080000</v>
      </c>
    </row>
    <row r="519" customFormat="false" ht="15" hidden="false" customHeight="false" outlineLevel="0" collapsed="false">
      <c r="A519" s="20"/>
      <c r="B519" s="20" t="s">
        <v>100</v>
      </c>
      <c r="C519" s="21" t="s">
        <v>140</v>
      </c>
      <c r="D519" s="21" t="s">
        <v>95</v>
      </c>
      <c r="E519" s="21" t="s">
        <v>131</v>
      </c>
      <c r="F519" s="21" t="s">
        <v>97</v>
      </c>
      <c r="G519" s="22" t="n">
        <v>400000000</v>
      </c>
      <c r="H519" s="22" t="n">
        <v>400000000</v>
      </c>
      <c r="I519" s="22" t="n">
        <v>0</v>
      </c>
      <c r="J519" s="0" t="n">
        <v>2017</v>
      </c>
      <c r="K519" s="23" t="n">
        <v>42736</v>
      </c>
      <c r="L519" s="23" t="n">
        <v>43831</v>
      </c>
      <c r="M519" s="23" t="n">
        <v>43831</v>
      </c>
      <c r="N519" s="23" t="n">
        <v>44196</v>
      </c>
      <c r="O519" s="24" t="s">
        <v>98</v>
      </c>
      <c r="P519" s="24" t="s">
        <v>98</v>
      </c>
      <c r="Q519" s="22" t="s">
        <v>99</v>
      </c>
      <c r="R519" s="24" t="s">
        <v>98</v>
      </c>
      <c r="S519" s="24" t="s">
        <v>98</v>
      </c>
      <c r="T519" s="24" t="s">
        <v>98</v>
      </c>
      <c r="U519" s="24" t="s">
        <v>98</v>
      </c>
      <c r="V519" s="24" t="s">
        <v>98</v>
      </c>
      <c r="W519" s="24" t="s">
        <v>98</v>
      </c>
      <c r="X519" s="24" t="s">
        <v>98</v>
      </c>
      <c r="Y519" s="22" t="n">
        <v>500000</v>
      </c>
      <c r="Z519" s="23" t="n">
        <f aca="false">DATE(YEAR(M519)+1,MONTH(M519),DAY(M519))</f>
        <v>44197</v>
      </c>
      <c r="AA519" s="25" t="n">
        <f aca="false">IF(N519&lt;=Z519, VLOOKUP(DATEDIF(M519,N519,"m"),Parameters!$L$2:$M$6,2,1), 0)</f>
        <v>1</v>
      </c>
      <c r="AB519" s="0" t="n">
        <f aca="false">IF(D519="Trong nước", DATEDIF(DATE(YEAR(K519),MONTH(K519),1),DATE(YEAR(L519),MONTH(L519),1),"m"), DATEDIF(DATE(J519,1,1),DATE(YEAR(L519),MONTH(L519),1),"m"))</f>
        <v>36</v>
      </c>
      <c r="AC519" s="0" t="str">
        <f aca="false">VLOOKUP(AB519,Parameters!$A$2:$B$6,2,1)</f>
        <v>36-72</v>
      </c>
      <c r="AD519" s="26" t="n">
        <v>1</v>
      </c>
      <c r="AE519" s="27" t="n">
        <f aca="false">IF(G519&lt;=$AE$2,INDEX('Bieu phi VCX'!$D$8:$H$33,MATCH(C519,'Bieu phi VCX'!$A$8:$A$33,0),MATCH(AC519,'Bieu phi VCX'!$D$7:$H$7,)),INDEX('Bieu phi VCX'!$I$8:$M$33,MATCH(C519,'Bieu phi VCX'!$A$8:$A$33,0),MATCH(AC519,'Bieu phi VCX'!$I$7:$M$7,)))</f>
        <v>0.038</v>
      </c>
      <c r="AF519" s="27" t="n">
        <f aca="false">IF(O519="Y",$AF$2,0)</f>
        <v>0</v>
      </c>
      <c r="AG519" s="27" t="n">
        <f aca="false">IF(P519="Y", INDEX('Bieu phi VCX'!$P$8:$T$31,MATCH(C519,'Bieu phi VCX'!$A$8:$A$33,0),MATCH(AC519,'Bieu phi VCX'!$P$7:$T$7,0)), 0)</f>
        <v>0</v>
      </c>
      <c r="AH519" s="22" t="n">
        <f aca="false">VLOOKUP(Q519,Parameters!$F$2:$G$5,2,0)</f>
        <v>0</v>
      </c>
      <c r="AI519" s="27" t="n">
        <f aca="false">IF(R519="Y", INDEX('Bieu phi VCX'!$V$8:$Z$31,MATCH(C519,'Bieu phi VCX'!$A$8:$A$33,0),MATCH(AC519,'Bieu phi VCX'!$V$7:$Z$7,0)),0)</f>
        <v>0</v>
      </c>
      <c r="AJ519" s="27" t="n">
        <f aca="false">IF(S519="Y",INDEX('Bieu phi VCX'!$AG$8:$AI$31,MATCH(C519,'Bieu phi VCX'!$A$8:$A$33,0),MATCH(VLOOKUP(I519,Parameters!$I$2:$J$4,2),'Bieu phi VCX'!$AG$7:$AI$7,0))-AE519, 0)</f>
        <v>0</v>
      </c>
      <c r="AK519" s="0" t="n">
        <f aca="false">IF(T519="Y",$AK$2,1)</f>
        <v>1</v>
      </c>
      <c r="AL519" s="27" t="n">
        <f aca="false">IF(U519="Y", INDEX('Bieu phi VCX'!$AB$8:$AB$33,MATCH(C519,'Bieu phi VCX'!$A$8:$A$33,0),0),0)</f>
        <v>0</v>
      </c>
      <c r="AM519" s="27" t="n">
        <f aca="false">IF(V519="Y",IF(AB519&lt;120,IF(OR(C519='Bieu phi VCX'!$A$24,C519='Bieu phi VCX'!$A$25,C519='Bieu phi VCX'!$A$27),0.2%,IF(OR(AND(OR(E519="SEDAN",E519="HATCHBACK"),G519&gt;$AM$2),AND(OR(E519="SEDAN",E519="HATCHBACK"),F519="GERMANY")),INDEX('Bieu phi VCX'!$AC$8:$AC$33,MATCH(C519,'Bieu phi VCX'!$A$8:$A$33,0),0),INDEX('Bieu phi VCX'!$AD$8:$AD$33,MATCH(C519,'Bieu phi VCX'!$A$8:$A$33,0),0))),"NA"),0)</f>
        <v>0</v>
      </c>
      <c r="AN519" s="28" t="n">
        <f aca="false">IF(X519="Y",$AN$2,0)</f>
        <v>0</v>
      </c>
      <c r="AO519" s="29" t="n">
        <f aca="false">IF(W519="Y",IF(N519-M519&gt;$AO$2,1.5%*15/365,1.5%*(N519-M519)/365),0)</f>
        <v>0</v>
      </c>
      <c r="AP519" s="30" t="n">
        <f aca="false">IF(N519&lt;=Z519,VLOOKUP(DATEDIF(M519,N519,"m"),Parameters!$L$2:$M$6,2,1),(DATEDIF(M519,N519,"m")+1)/12)</f>
        <v>1</v>
      </c>
      <c r="AQ519" s="31" t="n">
        <f aca="false">(AK519*(SUM(AE519,AF519,AG519,AI519,AJ519,AL519,AM519,AN519)*H519+AH519)+AO519*H519)*AP519</f>
        <v>15200000</v>
      </c>
    </row>
    <row r="520" customFormat="false" ht="15" hidden="false" customHeight="false" outlineLevel="0" collapsed="false">
      <c r="A520" s="20"/>
      <c r="B520" s="20" t="s">
        <v>101</v>
      </c>
      <c r="C520" s="21" t="s">
        <v>140</v>
      </c>
      <c r="D520" s="21" t="s">
        <v>95</v>
      </c>
      <c r="E520" s="21" t="s">
        <v>131</v>
      </c>
      <c r="F520" s="21" t="s">
        <v>97</v>
      </c>
      <c r="G520" s="22" t="n">
        <v>400000000</v>
      </c>
      <c r="H520" s="22" t="n">
        <v>400000000</v>
      </c>
      <c r="I520" s="22" t="n">
        <v>0</v>
      </c>
      <c r="J520" s="0" t="n">
        <v>2014</v>
      </c>
      <c r="K520" s="23" t="n">
        <v>41640</v>
      </c>
      <c r="L520" s="23" t="n">
        <v>43831</v>
      </c>
      <c r="M520" s="23" t="n">
        <v>43831</v>
      </c>
      <c r="N520" s="23" t="n">
        <v>44196</v>
      </c>
      <c r="O520" s="24" t="s">
        <v>98</v>
      </c>
      <c r="P520" s="24" t="s">
        <v>98</v>
      </c>
      <c r="Q520" s="22" t="s">
        <v>99</v>
      </c>
      <c r="R520" s="24" t="s">
        <v>98</v>
      </c>
      <c r="S520" s="24" t="s">
        <v>98</v>
      </c>
      <c r="T520" s="24" t="s">
        <v>98</v>
      </c>
      <c r="U520" s="24" t="s">
        <v>98</v>
      </c>
      <c r="V520" s="24" t="s">
        <v>98</v>
      </c>
      <c r="W520" s="24" t="s">
        <v>98</v>
      </c>
      <c r="X520" s="24" t="s">
        <v>98</v>
      </c>
      <c r="Y520" s="22" t="n">
        <v>500000</v>
      </c>
      <c r="Z520" s="23" t="n">
        <f aca="false">DATE(YEAR(M520)+1,MONTH(M520),DAY(M520))</f>
        <v>44197</v>
      </c>
      <c r="AA520" s="25" t="n">
        <f aca="false">IF(N520&lt;=Z520, VLOOKUP(DATEDIF(M520,N520,"m"),Parameters!$L$2:$M$6,2,1), 0)</f>
        <v>1</v>
      </c>
      <c r="AB520" s="0" t="n">
        <f aca="false">IF(D520="Trong nước", DATEDIF(DATE(YEAR(K520),MONTH(K520),1),DATE(YEAR(L520),MONTH(L520),1),"m"), DATEDIF(DATE(J520,1,1),DATE(YEAR(L520),MONTH(L520),1),"m"))</f>
        <v>72</v>
      </c>
      <c r="AC520" s="0" t="str">
        <f aca="false">VLOOKUP(AB520,Parameters!$A$2:$B$6,2,1)</f>
        <v>72-120</v>
      </c>
      <c r="AD520" s="26" t="n">
        <v>1</v>
      </c>
      <c r="AE520" s="27" t="n">
        <f aca="false">IF(G520&lt;=$AE$2,INDEX('Bieu phi VCX'!$D$8:$H$33,MATCH(C520,'Bieu phi VCX'!$A$8:$A$33,0),MATCH(AC520,'Bieu phi VCX'!$D$7:$H$7,)),INDEX('Bieu phi VCX'!$I$8:$M$33,MATCH(C520,'Bieu phi VCX'!$A$8:$A$33,0),MATCH(AC520,'Bieu phi VCX'!$I$7:$M$7,)))</f>
        <v>0.055</v>
      </c>
      <c r="AF520" s="27" t="n">
        <f aca="false">IF(O520="Y",$AF$2,0)</f>
        <v>0</v>
      </c>
      <c r="AG520" s="27" t="n">
        <f aca="false">IF(P520="Y", INDEX('Bieu phi VCX'!$P$8:$T$31,MATCH(C520,'Bieu phi VCX'!$A$8:$A$33,0),MATCH(AC520,'Bieu phi VCX'!$P$7:$T$7,0)), 0)</f>
        <v>0</v>
      </c>
      <c r="AH520" s="22" t="n">
        <f aca="false">VLOOKUP(Q520,Parameters!$F$2:$G$5,2,0)</f>
        <v>0</v>
      </c>
      <c r="AI520" s="27" t="n">
        <f aca="false">IF(R520="Y", INDEX('Bieu phi VCX'!$V$8:$Z$31,MATCH(C520,'Bieu phi VCX'!$A$8:$A$33,0),MATCH(AC520,'Bieu phi VCX'!$V$7:$Z$7,0)),0)</f>
        <v>0</v>
      </c>
      <c r="AJ520" s="27" t="n">
        <f aca="false">IF(S520="Y",INDEX('Bieu phi VCX'!$AG$8:$AI$31,MATCH(C520,'Bieu phi VCX'!$A$8:$A$33,0),MATCH(VLOOKUP(I520,Parameters!$I$2:$J$4,2),'Bieu phi VCX'!$AG$7:$AI$7,0))-AE520, 0)</f>
        <v>0</v>
      </c>
      <c r="AK520" s="0" t="n">
        <f aca="false">IF(T520="Y",$AK$2,1)</f>
        <v>1</v>
      </c>
      <c r="AL520" s="27" t="n">
        <f aca="false">IF(U520="Y", INDEX('Bieu phi VCX'!$AB$8:$AB$33,MATCH(C520,'Bieu phi VCX'!$A$8:$A$33,0),0),0)</f>
        <v>0</v>
      </c>
      <c r="AM520" s="27" t="n">
        <f aca="false">IF(V520="Y",IF(AB520&lt;120,IF(OR(C520='Bieu phi VCX'!$A$24,C520='Bieu phi VCX'!$A$25,C520='Bieu phi VCX'!$A$27),0.2%,IF(OR(AND(OR(E520="SEDAN",E520="HATCHBACK"),G520&gt;$AM$2),AND(OR(E520="SEDAN",E520="HATCHBACK"),F520="GERMANY")),INDEX('Bieu phi VCX'!$AC$8:$AC$33,MATCH(C520,'Bieu phi VCX'!$A$8:$A$33,0),0),INDEX('Bieu phi VCX'!$AD$8:$AD$33,MATCH(C520,'Bieu phi VCX'!$A$8:$A$33,0),0))),"NA"),0)</f>
        <v>0</v>
      </c>
      <c r="AN520" s="28" t="n">
        <f aca="false">IF(X520="Y",$AN$2,0)</f>
        <v>0</v>
      </c>
      <c r="AO520" s="29" t="n">
        <f aca="false">IF(W520="Y",IF(N520-M520&gt;$AO$2,1.5%*15/365,1.5%*(N520-M520)/365),0)</f>
        <v>0</v>
      </c>
      <c r="AP520" s="30" t="n">
        <f aca="false">IF(N520&lt;=Z520,VLOOKUP(DATEDIF(M520,N520,"m"),Parameters!$L$2:$M$6,2,1),(DATEDIF(M520,N520,"m")+1)/12)</f>
        <v>1</v>
      </c>
      <c r="AQ520" s="31" t="n">
        <f aca="false">(AK520*(SUM(AE520,AF520,AG520,AI520,AJ520,AL520,AM520,AN520)*H520+AH520)+AO520*H520)*AP520</f>
        <v>22000000</v>
      </c>
    </row>
    <row r="521" customFormat="false" ht="15" hidden="false" customHeight="false" outlineLevel="0" collapsed="false">
      <c r="A521" s="20"/>
      <c r="B521" s="20" t="s">
        <v>102</v>
      </c>
      <c r="C521" s="21" t="s">
        <v>140</v>
      </c>
      <c r="D521" s="21" t="s">
        <v>95</v>
      </c>
      <c r="E521" s="21" t="s">
        <v>131</v>
      </c>
      <c r="F521" s="21" t="s">
        <v>97</v>
      </c>
      <c r="G521" s="22" t="n">
        <v>400000000</v>
      </c>
      <c r="H521" s="22" t="n">
        <v>400000000</v>
      </c>
      <c r="I521" s="22" t="n">
        <v>0</v>
      </c>
      <c r="J521" s="0" t="n">
        <v>2010</v>
      </c>
      <c r="K521" s="23" t="n">
        <v>40179</v>
      </c>
      <c r="L521" s="23" t="n">
        <v>43831</v>
      </c>
      <c r="M521" s="23" t="n">
        <v>43831</v>
      </c>
      <c r="N521" s="23" t="n">
        <v>44196</v>
      </c>
      <c r="O521" s="24" t="s">
        <v>98</v>
      </c>
      <c r="P521" s="24" t="s">
        <v>98</v>
      </c>
      <c r="Q521" s="22" t="s">
        <v>99</v>
      </c>
      <c r="R521" s="24" t="s">
        <v>98</v>
      </c>
      <c r="S521" s="24" t="s">
        <v>98</v>
      </c>
      <c r="T521" s="24" t="s">
        <v>98</v>
      </c>
      <c r="U521" s="24" t="s">
        <v>98</v>
      </c>
      <c r="V521" s="24" t="s">
        <v>98</v>
      </c>
      <c r="W521" s="24" t="s">
        <v>98</v>
      </c>
      <c r="X521" s="24" t="s">
        <v>98</v>
      </c>
      <c r="Y521" s="22" t="n">
        <v>500000</v>
      </c>
      <c r="Z521" s="23" t="n">
        <f aca="false">DATE(YEAR(M521)+1,MONTH(M521),DAY(M521))</f>
        <v>44197</v>
      </c>
      <c r="AA521" s="25" t="n">
        <f aca="false">IF(N521&lt;=Z521, VLOOKUP(DATEDIF(M521,N521,"m"),Parameters!$L$2:$M$6,2,1), 0)</f>
        <v>1</v>
      </c>
      <c r="AB521" s="0" t="n">
        <f aca="false">IF(D521="Trong nước", DATEDIF(DATE(YEAR(K521),MONTH(K521),1),DATE(YEAR(L521),MONTH(L521),1),"m"), DATEDIF(DATE(J521,1,1),DATE(YEAR(L521),MONTH(L521),1),"m"))</f>
        <v>120</v>
      </c>
      <c r="AC521" s="0" t="str">
        <f aca="false">VLOOKUP(AB521,Parameters!$A$2:$B$6,2,1)</f>
        <v>&gt;=120</v>
      </c>
      <c r="AD521" s="26" t="n">
        <v>1</v>
      </c>
      <c r="AE521" s="27" t="n">
        <f aca="false">IF(G521&lt;=$AE$2,INDEX('Bieu phi VCX'!$D$8:$H$33,MATCH(C521,'Bieu phi VCX'!$A$8:$A$33,0),MATCH(AC521,'Bieu phi VCX'!$D$7:$H$7,)),INDEX('Bieu phi VCX'!$I$8:$M$33,MATCH(C521,'Bieu phi VCX'!$A$8:$A$33,0),MATCH(AC521,'Bieu phi VCX'!$I$7:$M$7,)))</f>
        <v>0.06</v>
      </c>
      <c r="AF521" s="27" t="n">
        <f aca="false">IF(O521="Y",$AF$2,0)</f>
        <v>0</v>
      </c>
      <c r="AG521" s="27" t="n">
        <f aca="false">IF(P521="Y", INDEX('Bieu phi VCX'!$P$8:$T$31,MATCH(C521,'Bieu phi VCX'!$A$8:$A$33,0),MATCH(AC521,'Bieu phi VCX'!$P$7:$T$7,0)), 0)</f>
        <v>0</v>
      </c>
      <c r="AH521" s="22" t="n">
        <f aca="false">VLOOKUP(Q521,Parameters!$F$2:$G$5,2,0)</f>
        <v>0</v>
      </c>
      <c r="AI521" s="27" t="n">
        <f aca="false">IF(R521="Y", INDEX('Bieu phi VCX'!$V$8:$Z$31,MATCH(C521,'Bieu phi VCX'!$A$8:$A$33,0),MATCH(AC521,'Bieu phi VCX'!$V$7:$Z$7,0)),0)</f>
        <v>0</v>
      </c>
      <c r="AJ521" s="27" t="n">
        <f aca="false">IF(S521="Y",INDEX('Bieu phi VCX'!$AG$8:$AI$31,MATCH(C521,'Bieu phi VCX'!$A$8:$A$33,0),MATCH(VLOOKUP(I521,Parameters!$I$2:$J$4,2),'Bieu phi VCX'!$AG$7:$AI$7,0))-AE521, 0)</f>
        <v>0</v>
      </c>
      <c r="AK521" s="0" t="n">
        <f aca="false">IF(T521="Y",$AK$2,1)</f>
        <v>1</v>
      </c>
      <c r="AL521" s="27" t="n">
        <f aca="false">IF(U521="Y", INDEX('Bieu phi VCX'!$AB$8:$AB$33,MATCH(C521,'Bieu phi VCX'!$A$8:$A$33,0),0),0)</f>
        <v>0</v>
      </c>
      <c r="AM521" s="27" t="n">
        <f aca="false">IF(V521="Y",IF(AB521&lt;120,IF(OR(C521='Bieu phi VCX'!$A$24,C521='Bieu phi VCX'!$A$25,C521='Bieu phi VCX'!$A$27),0.2%,IF(OR(AND(OR(E521="SEDAN",E521="HATCHBACK"),G521&gt;$AM$2),AND(OR(E521="SEDAN",E521="HATCHBACK"),F521="GERMANY")),INDEX('Bieu phi VCX'!$AC$8:$AC$33,MATCH(C521,'Bieu phi VCX'!$A$8:$A$33,0),0),INDEX('Bieu phi VCX'!$AD$8:$AD$33,MATCH(C521,'Bieu phi VCX'!$A$8:$A$33,0),0))),"NA"),0)</f>
        <v>0</v>
      </c>
      <c r="AN521" s="28" t="n">
        <f aca="false">IF(X521="Y",$AN$2,0)</f>
        <v>0</v>
      </c>
      <c r="AO521" s="29" t="n">
        <f aca="false">IF(W521="Y",IF(N521-M521&gt;$AO$2,1.5%*15/365,1.5%*(N521-M521)/365),0)</f>
        <v>0</v>
      </c>
      <c r="AP521" s="30" t="n">
        <f aca="false">IF(N521&lt;=Z521,VLOOKUP(DATEDIF(M521,N521,"m"),Parameters!$L$2:$M$6,2,1),(DATEDIF(M521,N521,"m")+1)/12)</f>
        <v>1</v>
      </c>
      <c r="AQ521" s="31" t="n">
        <f aca="false">(AK521*(SUM(AE521,AF521,AG521,AI521,AJ521,AL521,AM521,AN521)*H521+AH521)+AO521*H521)*AP521</f>
        <v>24000000</v>
      </c>
    </row>
    <row r="522" customFormat="false" ht="15" hidden="false" customHeight="false" outlineLevel="0" collapsed="false">
      <c r="A522" s="20" t="s">
        <v>104</v>
      </c>
      <c r="B522" s="20" t="s">
        <v>105</v>
      </c>
      <c r="C522" s="21" t="s">
        <v>140</v>
      </c>
      <c r="D522" s="21" t="s">
        <v>95</v>
      </c>
      <c r="E522" s="21" t="s">
        <v>131</v>
      </c>
      <c r="F522" s="21" t="s">
        <v>97</v>
      </c>
      <c r="G522" s="22" t="n">
        <v>390000000</v>
      </c>
      <c r="H522" s="22" t="n">
        <v>100000000</v>
      </c>
      <c r="I522" s="22" t="n">
        <v>0</v>
      </c>
      <c r="J522" s="0" t="n">
        <v>2020</v>
      </c>
      <c r="K522" s="23" t="n">
        <v>43831</v>
      </c>
      <c r="L522" s="23" t="n">
        <v>43831</v>
      </c>
      <c r="M522" s="23" t="n">
        <v>43831</v>
      </c>
      <c r="N522" s="23" t="n">
        <v>44196</v>
      </c>
      <c r="O522" s="24" t="s">
        <v>106</v>
      </c>
      <c r="P522" s="24" t="s">
        <v>106</v>
      </c>
      <c r="Q522" s="22" t="n">
        <v>9000000</v>
      </c>
      <c r="R522" s="24" t="s">
        <v>106</v>
      </c>
      <c r="S522" s="24" t="s">
        <v>106</v>
      </c>
      <c r="T522" s="24" t="s">
        <v>106</v>
      </c>
      <c r="U522" s="24" t="s">
        <v>106</v>
      </c>
      <c r="V522" s="24" t="s">
        <v>106</v>
      </c>
      <c r="W522" s="24" t="s">
        <v>106</v>
      </c>
      <c r="X522" s="24" t="s">
        <v>106</v>
      </c>
      <c r="Y522" s="22" t="n">
        <v>500000</v>
      </c>
      <c r="Z522" s="23" t="n">
        <f aca="false">DATE(YEAR(M522)+1,MONTH(M522),DAY(M522))</f>
        <v>44197</v>
      </c>
      <c r="AA522" s="25" t="n">
        <f aca="false">IF(N522&lt;=Z522, VLOOKUP(DATEDIF(M522,N522,"m"),Parameters!$L$2:$M$6,2,1), 0)</f>
        <v>1</v>
      </c>
      <c r="AB522" s="0" t="n">
        <f aca="false">IF(D522="Trong nước", DATEDIF(DATE(YEAR(K522),MONTH(K522),1),DATE(YEAR(L522),MONTH(L522),1),"m"), DATEDIF(DATE(J522,1,1),DATE(YEAR(L522),MONTH(L522),1),"m"))</f>
        <v>0</v>
      </c>
      <c r="AC522" s="0" t="str">
        <f aca="false">VLOOKUP(AB522,Parameters!$A$2:$B$6,2,1)</f>
        <v>&lt;6</v>
      </c>
      <c r="AD522" s="26" t="n">
        <v>1</v>
      </c>
      <c r="AE522" s="27" t="n">
        <f aca="false">IF(G522&lt;=$AE$2,INDEX('Bieu phi VCX'!$D$8:$H$33,MATCH(C522,'Bieu phi VCX'!$A$8:$A$33,0),MATCH(AC522,'Bieu phi VCX'!$D$7:$H$7,)),INDEX('Bieu phi VCX'!$I$8:$M$33,MATCH(C522,'Bieu phi VCX'!$A$8:$A$33,0),MATCH(AC522,'Bieu phi VCX'!$I$7:$M$7,)))</f>
        <v>0.0352</v>
      </c>
      <c r="AF522" s="27" t="n">
        <f aca="false">IF(O522="Y",$AF$2,0)</f>
        <v>0.0005</v>
      </c>
      <c r="AG522" s="27" t="n">
        <f aca="false">IF(P522="Y", INDEX('Bieu phi VCX'!$P$8:$T$31,MATCH(C522,'Bieu phi VCX'!$A$8:$A$33,0),MATCH(AC522,'Bieu phi VCX'!$P$7:$T$7,0)), 0)</f>
        <v>0</v>
      </c>
      <c r="AH522" s="22" t="n">
        <f aca="false">VLOOKUP(Q522,Parameters!$F$2:$G$5,2,0)</f>
        <v>1400000</v>
      </c>
      <c r="AI522" s="27" t="n">
        <f aca="false">IF(R522="Y", INDEX('Bieu phi VCX'!$V$8:$Z$31,MATCH(C522,'Bieu phi VCX'!$A$8:$A$33,0),MATCH(AC522,'Bieu phi VCX'!$V$7:$Z$7,0)),0)</f>
        <v>0.0025</v>
      </c>
      <c r="AJ522" s="27" t="n">
        <f aca="false">IF(S522="Y",INDEX('Bieu phi VCX'!$AG$8:$AI$31,MATCH(C522,'Bieu phi VCX'!$A$8:$A$33,0),MATCH(VLOOKUP(I522,Parameters!$I$2:$J$4,2),'Bieu phi VCX'!$AG$7:$AI$7,0))-AE522, 0)</f>
        <v>0.0148</v>
      </c>
      <c r="AK522" s="0" t="n">
        <f aca="false">IF(T522="Y",$AK$2,1)</f>
        <v>1.5</v>
      </c>
      <c r="AL522" s="27" t="n">
        <f aca="false">IF(U522="Y", INDEX('Bieu phi VCX'!$AB$8:$AB$33,MATCH(C522,'Bieu phi VCX'!$A$8:$A$33,0),0),0)</f>
        <v>0.0025</v>
      </c>
      <c r="AM522" s="27" t="n">
        <f aca="false">IF(V522="Y",IF(AB522&lt;120,IF(OR(C522='Bieu phi VCX'!$A$24,C522='Bieu phi VCX'!$A$25,C522='Bieu phi VCX'!$A$27),0.2%,IF(OR(AND(OR(E522="SEDAN",E522="HATCHBACK"),G522&gt;$AM$2),AND(OR(E522="SEDAN",E522="HATCHBACK"),F522="GERMANY")),INDEX('Bieu phi VCX'!$AC$8:$AC$33,MATCH(C522,'Bieu phi VCX'!$A$8:$A$33,0),0),INDEX('Bieu phi VCX'!$AD$8:$AD$33,MATCH(C522,'Bieu phi VCX'!$A$8:$A$33,0),0))),"NA"),0)</f>
        <v>0.002</v>
      </c>
      <c r="AN522" s="28" t="n">
        <f aca="false">IF(X522="Y",$AN$2,0)</f>
        <v>0.003</v>
      </c>
      <c r="AO522" s="29" t="n">
        <f aca="false">IF(W522="Y",IF(N522-M522&gt;$AO$2,1.5%*15/365,1.5%*(N522-M522)/365),0)</f>
        <v>0.000616438356164384</v>
      </c>
      <c r="AP522" s="30" t="n">
        <f aca="false">IF(N522&lt;=Z522,VLOOKUP(DATEDIF(M522,N522,"m"),Parameters!$L$2:$M$6,2,1),(DATEDIF(M522,N522,"m")+1)/12)</f>
        <v>1</v>
      </c>
      <c r="AQ522" s="31" t="n">
        <f aca="false">(AK522*(SUM(AE522,AF522,AG522,AI522,AJ522,AL522,AM522,AN522)*H522+AH522)+AO522*H522)*AP522</f>
        <v>11236643.8356164</v>
      </c>
    </row>
    <row r="523" customFormat="false" ht="15" hidden="false" customHeight="false" outlineLevel="0" collapsed="false">
      <c r="A523" s="20"/>
      <c r="B523" s="20" t="s">
        <v>107</v>
      </c>
      <c r="C523" s="21" t="s">
        <v>140</v>
      </c>
      <c r="D523" s="21" t="s">
        <v>95</v>
      </c>
      <c r="E523" s="21" t="s">
        <v>131</v>
      </c>
      <c r="F523" s="21" t="s">
        <v>97</v>
      </c>
      <c r="G523" s="22" t="n">
        <v>390000000</v>
      </c>
      <c r="H523" s="22" t="n">
        <v>100000000</v>
      </c>
      <c r="I523" s="22" t="n">
        <v>0</v>
      </c>
      <c r="J523" s="0" t="n">
        <v>2020</v>
      </c>
      <c r="K523" s="23" t="n">
        <v>43831</v>
      </c>
      <c r="L523" s="23" t="n">
        <v>43831</v>
      </c>
      <c r="M523" s="23" t="n">
        <v>43831</v>
      </c>
      <c r="N523" s="23" t="n">
        <v>44196</v>
      </c>
      <c r="O523" s="24" t="s">
        <v>106</v>
      </c>
      <c r="P523" s="24" t="s">
        <v>98</v>
      </c>
      <c r="Q523" s="22" t="s">
        <v>99</v>
      </c>
      <c r="R523" s="24" t="s">
        <v>98</v>
      </c>
      <c r="S523" s="24" t="s">
        <v>98</v>
      </c>
      <c r="T523" s="24" t="s">
        <v>98</v>
      </c>
      <c r="U523" s="24" t="s">
        <v>98</v>
      </c>
      <c r="V523" s="24" t="s">
        <v>98</v>
      </c>
      <c r="W523" s="24" t="s">
        <v>98</v>
      </c>
      <c r="X523" s="24" t="s">
        <v>98</v>
      </c>
      <c r="Y523" s="22" t="n">
        <v>500000</v>
      </c>
      <c r="Z523" s="23" t="n">
        <f aca="false">DATE(YEAR(M523)+1,MONTH(M523),DAY(M523))</f>
        <v>44197</v>
      </c>
      <c r="AA523" s="25" t="n">
        <f aca="false">IF(N523&lt;=Z523, VLOOKUP(DATEDIF(M523,N523,"m"),Parameters!$L$2:$M$6,2,1), 0)</f>
        <v>1</v>
      </c>
      <c r="AB523" s="0" t="n">
        <f aca="false">IF(D523="Trong nước", DATEDIF(DATE(YEAR(K523),MONTH(K523),1),DATE(YEAR(L523),MONTH(L523),1),"m"), DATEDIF(DATE(J523,1,1),DATE(YEAR(L523),MONTH(L523),1),"m"))</f>
        <v>0</v>
      </c>
      <c r="AC523" s="0" t="str">
        <f aca="false">VLOOKUP(AB523,Parameters!$A$2:$B$6,2,1)</f>
        <v>&lt;6</v>
      </c>
      <c r="AD523" s="26" t="n">
        <v>1</v>
      </c>
      <c r="AE523" s="27" t="n">
        <f aca="false">IF(G523&lt;=$AE$2,INDEX('Bieu phi VCX'!$D$8:$H$33,MATCH(C523,'Bieu phi VCX'!$A$8:$A$33,0),MATCH(AC523,'Bieu phi VCX'!$D$7:$H$7,)),INDEX('Bieu phi VCX'!$I$8:$M$33,MATCH(C523,'Bieu phi VCX'!$A$8:$A$33,0),MATCH(AC523,'Bieu phi VCX'!$I$7:$M$7,)))</f>
        <v>0.0352</v>
      </c>
      <c r="AF523" s="27" t="n">
        <f aca="false">IF(O523="Y",$AF$2,0)</f>
        <v>0.0005</v>
      </c>
      <c r="AG523" s="27" t="n">
        <f aca="false">IF(P523="Y", INDEX('Bieu phi VCX'!$P$8:$T$31,MATCH(C523,'Bieu phi VCX'!$A$8:$A$33,0),MATCH(AC523,'Bieu phi VCX'!$P$7:$T$7,0)), 0)</f>
        <v>0</v>
      </c>
      <c r="AH523" s="22" t="n">
        <f aca="false">VLOOKUP(Q523,Parameters!$F$2:$G$5,2,0)</f>
        <v>0</v>
      </c>
      <c r="AI523" s="27" t="n">
        <f aca="false">IF(R523="Y", INDEX('Bieu phi VCX'!$V$8:$Z$31,MATCH(C523,'Bieu phi VCX'!$A$8:$A$33,0),MATCH(AC523,'Bieu phi VCX'!$V$7:$Z$7,0)),0)</f>
        <v>0</v>
      </c>
      <c r="AJ523" s="27" t="n">
        <f aca="false">IF(S523="Y",INDEX('Bieu phi VCX'!$AG$8:$AI$31,MATCH(C523,'Bieu phi VCX'!$A$8:$A$33,0),MATCH(VLOOKUP(I523,Parameters!$I$2:$J$4,2),'Bieu phi VCX'!$AG$7:$AI$7,0))-AE523, 0)</f>
        <v>0</v>
      </c>
      <c r="AK523" s="0" t="n">
        <f aca="false">IF(T523="Y",$AK$2,1)</f>
        <v>1</v>
      </c>
      <c r="AL523" s="27" t="n">
        <f aca="false">IF(U523="Y", INDEX('Bieu phi VCX'!$AB$8:$AB$33,MATCH(C523,'Bieu phi VCX'!$A$8:$A$33,0),0),0)</f>
        <v>0</v>
      </c>
      <c r="AM523" s="27" t="n">
        <f aca="false">IF(V523="Y",IF(AB523&lt;120,IF(OR(C523='Bieu phi VCX'!$A$24,C523='Bieu phi VCX'!$A$25,C523='Bieu phi VCX'!$A$27),0.2%,IF(OR(AND(OR(E523="SEDAN",E523="HATCHBACK"),G523&gt;$AM$2),AND(OR(E523="SEDAN",E523="HATCHBACK"),F523="GERMANY")),INDEX('Bieu phi VCX'!$AC$8:$AC$33,MATCH(C523,'Bieu phi VCX'!$A$8:$A$33,0),0),INDEX('Bieu phi VCX'!$AD$8:$AD$33,MATCH(C523,'Bieu phi VCX'!$A$8:$A$33,0),0))),"NA"),0)</f>
        <v>0</v>
      </c>
      <c r="AN523" s="28" t="n">
        <f aca="false">IF(X523="Y",$AN$2,0)</f>
        <v>0</v>
      </c>
      <c r="AO523" s="29" t="n">
        <f aca="false">IF(W523="Y",IF(N523-M523&gt;$AO$2,1.5%*15/365,1.5%*(N523-M523)/365),0)</f>
        <v>0</v>
      </c>
      <c r="AP523" s="30" t="n">
        <f aca="false">IF(N523&lt;=Z523,VLOOKUP(DATEDIF(M523,N523,"m"),Parameters!$L$2:$M$6,2,1),(DATEDIF(M523,N523,"m")+1)/12)</f>
        <v>1</v>
      </c>
      <c r="AQ523" s="31" t="n">
        <f aca="false">(AK523*(SUM(AE523,AF523,AG523,AI523,AJ523,AL523,AM523,AN523)*H523+AH523)+AO523*H523)*AP523</f>
        <v>3570000</v>
      </c>
    </row>
    <row r="524" customFormat="false" ht="15" hidden="false" customHeight="false" outlineLevel="0" collapsed="false">
      <c r="A524" s="20"/>
      <c r="B524" s="20" t="s">
        <v>108</v>
      </c>
      <c r="C524" s="21" t="s">
        <v>140</v>
      </c>
      <c r="D524" s="21" t="s">
        <v>95</v>
      </c>
      <c r="E524" s="21" t="s">
        <v>131</v>
      </c>
      <c r="F524" s="21" t="s">
        <v>97</v>
      </c>
      <c r="G524" s="22" t="n">
        <v>390000000</v>
      </c>
      <c r="H524" s="22" t="n">
        <v>100000000</v>
      </c>
      <c r="I524" s="22" t="n">
        <v>0</v>
      </c>
      <c r="J524" s="0" t="n">
        <v>2020</v>
      </c>
      <c r="K524" s="23" t="n">
        <v>43831</v>
      </c>
      <c r="L524" s="23" t="n">
        <v>43831</v>
      </c>
      <c r="M524" s="23" t="n">
        <v>43831</v>
      </c>
      <c r="N524" s="23" t="n">
        <v>44196</v>
      </c>
      <c r="O524" s="24" t="s">
        <v>98</v>
      </c>
      <c r="P524" s="24" t="s">
        <v>106</v>
      </c>
      <c r="Q524" s="22" t="s">
        <v>99</v>
      </c>
      <c r="R524" s="24" t="s">
        <v>98</v>
      </c>
      <c r="S524" s="24" t="s">
        <v>98</v>
      </c>
      <c r="T524" s="24" t="s">
        <v>98</v>
      </c>
      <c r="U524" s="24" t="s">
        <v>98</v>
      </c>
      <c r="V524" s="24" t="s">
        <v>98</v>
      </c>
      <c r="W524" s="24" t="s">
        <v>98</v>
      </c>
      <c r="X524" s="24" t="s">
        <v>98</v>
      </c>
      <c r="Y524" s="22" t="n">
        <v>500000</v>
      </c>
      <c r="Z524" s="23" t="n">
        <f aca="false">DATE(YEAR(M524)+1,MONTH(M524),DAY(M524))</f>
        <v>44197</v>
      </c>
      <c r="AA524" s="25" t="n">
        <f aca="false">IF(N524&lt;=Z524, VLOOKUP(DATEDIF(M524,N524,"m"),Parameters!$L$2:$M$6,2,1), 0)</f>
        <v>1</v>
      </c>
      <c r="AB524" s="0" t="n">
        <f aca="false">IF(D524="Trong nước", DATEDIF(DATE(YEAR(K524),MONTH(K524),1),DATE(YEAR(L524),MONTH(L524),1),"m"), DATEDIF(DATE(J524,1,1),DATE(YEAR(L524),MONTH(L524),1),"m"))</f>
        <v>0</v>
      </c>
      <c r="AC524" s="0" t="str">
        <f aca="false">VLOOKUP(AB524,Parameters!$A$2:$B$6,2,1)</f>
        <v>&lt;6</v>
      </c>
      <c r="AD524" s="26" t="n">
        <v>1</v>
      </c>
      <c r="AE524" s="27" t="n">
        <f aca="false">IF(G524&lt;=$AE$2,INDEX('Bieu phi VCX'!$D$8:$H$33,MATCH(C524,'Bieu phi VCX'!$A$8:$A$33,0),MATCH(AC524,'Bieu phi VCX'!$D$7:$H$7,)),INDEX('Bieu phi VCX'!$I$8:$M$33,MATCH(C524,'Bieu phi VCX'!$A$8:$A$33,0),MATCH(AC524,'Bieu phi VCX'!$I$7:$M$7,)))</f>
        <v>0.0352</v>
      </c>
      <c r="AF524" s="27" t="n">
        <f aca="false">IF(O524="Y",$AF$2,0)</f>
        <v>0</v>
      </c>
      <c r="AG524" s="27" t="n">
        <f aca="false">IF(P524="Y", INDEX('Bieu phi VCX'!$P$8:$T$31,MATCH(C524,'Bieu phi VCX'!$A$8:$A$33,0),MATCH(AC524,'Bieu phi VCX'!$P$7:$T$7,0)), 0)</f>
        <v>0</v>
      </c>
      <c r="AH524" s="22" t="n">
        <f aca="false">VLOOKUP(Q524,Parameters!$F$2:$G$5,2,0)</f>
        <v>0</v>
      </c>
      <c r="AI524" s="27" t="n">
        <f aca="false">IF(R524="Y", INDEX('Bieu phi VCX'!$V$8:$Z$31,MATCH(C524,'Bieu phi VCX'!$A$8:$A$33,0),MATCH(AC524,'Bieu phi VCX'!$V$7:$Z$7,0)),0)</f>
        <v>0</v>
      </c>
      <c r="AJ524" s="27" t="n">
        <f aca="false">IF(S524="Y",INDEX('Bieu phi VCX'!$AG$8:$AI$31,MATCH(C524,'Bieu phi VCX'!$A$8:$A$33,0),MATCH(VLOOKUP(I524,Parameters!$I$2:$J$4,2),'Bieu phi VCX'!$AG$7:$AI$7,0))-AE524, 0)</f>
        <v>0</v>
      </c>
      <c r="AK524" s="0" t="n">
        <f aca="false">IF(T524="Y",$AK$2,1)</f>
        <v>1</v>
      </c>
      <c r="AL524" s="27" t="n">
        <f aca="false">IF(U524="Y", INDEX('Bieu phi VCX'!$AB$8:$AB$33,MATCH(C524,'Bieu phi VCX'!$A$8:$A$33,0),0),0)</f>
        <v>0</v>
      </c>
      <c r="AM524" s="27" t="n">
        <f aca="false">IF(V524="Y",IF(AB524&lt;120,IF(OR(C524='Bieu phi VCX'!$A$24,C524='Bieu phi VCX'!$A$25,C524='Bieu phi VCX'!$A$27),0.2%,IF(OR(AND(OR(E524="SEDAN",E524="HATCHBACK"),G524&gt;$AM$2),AND(OR(E524="SEDAN",E524="HATCHBACK"),F524="GERMANY")),INDEX('Bieu phi VCX'!$AC$8:$AC$33,MATCH(C524,'Bieu phi VCX'!$A$8:$A$33,0),0),INDEX('Bieu phi VCX'!$AD$8:$AD$33,MATCH(C524,'Bieu phi VCX'!$A$8:$A$33,0),0))),"NA"),0)</f>
        <v>0</v>
      </c>
      <c r="AN524" s="28" t="n">
        <f aca="false">IF(X524="Y",$AN$2,0)</f>
        <v>0</v>
      </c>
      <c r="AO524" s="29" t="n">
        <f aca="false">IF(W524="Y",IF(N524-M524&gt;$AO$2,1.5%*15/365,1.5%*(N524-M524)/365),0)</f>
        <v>0</v>
      </c>
      <c r="AP524" s="30" t="n">
        <f aca="false">IF(N524&lt;=Z524,VLOOKUP(DATEDIF(M524,N524,"m"),Parameters!$L$2:$M$6,2,1),(DATEDIF(M524,N524,"m")+1)/12)</f>
        <v>1</v>
      </c>
      <c r="AQ524" s="31" t="n">
        <f aca="false">(AK524*(SUM(AE524,AF524,AG524,AI524,AJ524,AL524,AM524,AN524)*H524+AH524)+AO524*H524)*AP524</f>
        <v>3520000</v>
      </c>
    </row>
    <row r="525" customFormat="false" ht="15" hidden="false" customHeight="false" outlineLevel="0" collapsed="false">
      <c r="A525" s="20"/>
      <c r="B525" s="20" t="s">
        <v>109</v>
      </c>
      <c r="C525" s="21" t="s">
        <v>140</v>
      </c>
      <c r="D525" s="21" t="s">
        <v>95</v>
      </c>
      <c r="E525" s="21" t="s">
        <v>131</v>
      </c>
      <c r="F525" s="21" t="s">
        <v>97</v>
      </c>
      <c r="G525" s="22" t="n">
        <v>390000000</v>
      </c>
      <c r="H525" s="22" t="n">
        <v>100000000</v>
      </c>
      <c r="I525" s="22" t="n">
        <v>0</v>
      </c>
      <c r="J525" s="0" t="n">
        <v>2020</v>
      </c>
      <c r="K525" s="23" t="n">
        <v>43831</v>
      </c>
      <c r="L525" s="23" t="n">
        <v>43831</v>
      </c>
      <c r="M525" s="23" t="n">
        <v>43831</v>
      </c>
      <c r="N525" s="23" t="n">
        <v>44196</v>
      </c>
      <c r="O525" s="24" t="s">
        <v>98</v>
      </c>
      <c r="P525" s="24" t="s">
        <v>98</v>
      </c>
      <c r="Q525" s="22" t="n">
        <v>9000000</v>
      </c>
      <c r="R525" s="24" t="s">
        <v>98</v>
      </c>
      <c r="S525" s="24" t="s">
        <v>98</v>
      </c>
      <c r="T525" s="24" t="s">
        <v>98</v>
      </c>
      <c r="U525" s="24" t="s">
        <v>98</v>
      </c>
      <c r="V525" s="24" t="s">
        <v>98</v>
      </c>
      <c r="W525" s="24" t="s">
        <v>98</v>
      </c>
      <c r="X525" s="24" t="s">
        <v>98</v>
      </c>
      <c r="Y525" s="22" t="n">
        <v>500000</v>
      </c>
      <c r="Z525" s="23" t="n">
        <f aca="false">DATE(YEAR(M525)+1,MONTH(M525),DAY(M525))</f>
        <v>44197</v>
      </c>
      <c r="AA525" s="25" t="n">
        <f aca="false">IF(N525&lt;=Z525, VLOOKUP(DATEDIF(M525,N525,"m"),Parameters!$L$2:$M$6,2,1), 0)</f>
        <v>1</v>
      </c>
      <c r="AB525" s="0" t="n">
        <f aca="false">IF(D525="Trong nước", DATEDIF(DATE(YEAR(K525),MONTH(K525),1),DATE(YEAR(L525),MONTH(L525),1),"m"), DATEDIF(DATE(J525,1,1),DATE(YEAR(L525),MONTH(L525),1),"m"))</f>
        <v>0</v>
      </c>
      <c r="AC525" s="0" t="str">
        <f aca="false">VLOOKUP(AB525,Parameters!$A$2:$B$6,2,1)</f>
        <v>&lt;6</v>
      </c>
      <c r="AD525" s="26" t="n">
        <v>1</v>
      </c>
      <c r="AE525" s="27" t="n">
        <f aca="false">IF(G525&lt;=$AE$2,INDEX('Bieu phi VCX'!$D$8:$H$33,MATCH(C525,'Bieu phi VCX'!$A$8:$A$33,0),MATCH(AC525,'Bieu phi VCX'!$D$7:$H$7,)),INDEX('Bieu phi VCX'!$I$8:$M$33,MATCH(C525,'Bieu phi VCX'!$A$8:$A$33,0),MATCH(AC525,'Bieu phi VCX'!$I$7:$M$7,)))</f>
        <v>0.0352</v>
      </c>
      <c r="AF525" s="27" t="n">
        <f aca="false">IF(O525="Y",$AF$2,0)</f>
        <v>0</v>
      </c>
      <c r="AG525" s="27" t="n">
        <f aca="false">IF(P525="Y", INDEX('Bieu phi VCX'!$P$8:$T$31,MATCH(C525,'Bieu phi VCX'!$A$8:$A$33,0),MATCH(AC525,'Bieu phi VCX'!$P$7:$T$7,0)), 0)</f>
        <v>0</v>
      </c>
      <c r="AH525" s="22" t="n">
        <f aca="false">VLOOKUP(Q525,Parameters!$F$2:$G$5,2,0)</f>
        <v>1400000</v>
      </c>
      <c r="AI525" s="27" t="n">
        <f aca="false">IF(R525="Y", INDEX('Bieu phi VCX'!$V$8:$Z$31,MATCH(C525,'Bieu phi VCX'!$A$8:$A$33,0),MATCH(AC525,'Bieu phi VCX'!$V$7:$Z$7,0)),0)</f>
        <v>0</v>
      </c>
      <c r="AJ525" s="27" t="n">
        <f aca="false">IF(S525="Y",INDEX('Bieu phi VCX'!$AG$8:$AI$31,MATCH(C525,'Bieu phi VCX'!$A$8:$A$33,0),MATCH(VLOOKUP(I525,Parameters!$I$2:$J$4,2),'Bieu phi VCX'!$AG$7:$AI$7,0))-AE525, 0)</f>
        <v>0</v>
      </c>
      <c r="AK525" s="0" t="n">
        <f aca="false">IF(T525="Y",$AK$2,1)</f>
        <v>1</v>
      </c>
      <c r="AL525" s="27" t="n">
        <f aca="false">IF(U525="Y", INDEX('Bieu phi VCX'!$AB$8:$AB$33,MATCH(C525,'Bieu phi VCX'!$A$8:$A$33,0),0),0)</f>
        <v>0</v>
      </c>
      <c r="AM525" s="27" t="n">
        <f aca="false">IF(V525="Y",IF(AB525&lt;120,IF(OR(C525='Bieu phi VCX'!$A$24,C525='Bieu phi VCX'!$A$25,C525='Bieu phi VCX'!$A$27),0.2%,IF(OR(AND(OR(E525="SEDAN",E525="HATCHBACK"),G525&gt;$AM$2),AND(OR(E525="SEDAN",E525="HATCHBACK"),F525="GERMANY")),INDEX('Bieu phi VCX'!$AC$8:$AC$33,MATCH(C525,'Bieu phi VCX'!$A$8:$A$33,0),0),INDEX('Bieu phi VCX'!$AD$8:$AD$33,MATCH(C525,'Bieu phi VCX'!$A$8:$A$33,0),0))),"NA"),0)</f>
        <v>0</v>
      </c>
      <c r="AN525" s="28" t="n">
        <f aca="false">IF(X525="Y",$AN$2,0)</f>
        <v>0</v>
      </c>
      <c r="AO525" s="29" t="n">
        <f aca="false">IF(W525="Y",IF(N525-M525&gt;$AO$2,1.5%*15/365,1.5%*(N525-M525)/365),0)</f>
        <v>0</v>
      </c>
      <c r="AP525" s="30" t="n">
        <f aca="false">IF(N525&lt;=Z525,VLOOKUP(DATEDIF(M525,N525,"m"),Parameters!$L$2:$M$6,2,1),(DATEDIF(M525,N525,"m")+1)/12)</f>
        <v>1</v>
      </c>
      <c r="AQ525" s="31" t="n">
        <f aca="false">(AK525*(SUM(AE525,AF525,AG525,AI525,AJ525,AL525,AM525,AN525)*H525+AH525)+AO525*H525)*AP525</f>
        <v>4920000</v>
      </c>
    </row>
    <row r="526" customFormat="false" ht="15" hidden="false" customHeight="false" outlineLevel="0" collapsed="false">
      <c r="A526" s="20"/>
      <c r="B526" s="20" t="s">
        <v>110</v>
      </c>
      <c r="C526" s="21" t="s">
        <v>140</v>
      </c>
      <c r="D526" s="21" t="s">
        <v>95</v>
      </c>
      <c r="E526" s="21" t="s">
        <v>131</v>
      </c>
      <c r="F526" s="21" t="s">
        <v>97</v>
      </c>
      <c r="G526" s="22" t="n">
        <v>390000000</v>
      </c>
      <c r="H526" s="22" t="n">
        <v>100000000</v>
      </c>
      <c r="I526" s="22" t="n">
        <v>0</v>
      </c>
      <c r="J526" s="0" t="n">
        <v>2020</v>
      </c>
      <c r="K526" s="23" t="n">
        <v>43831</v>
      </c>
      <c r="L526" s="23" t="n">
        <v>43831</v>
      </c>
      <c r="M526" s="23" t="n">
        <v>43831</v>
      </c>
      <c r="N526" s="23" t="n">
        <v>44196</v>
      </c>
      <c r="O526" s="24" t="s">
        <v>98</v>
      </c>
      <c r="P526" s="24" t="s">
        <v>98</v>
      </c>
      <c r="Q526" s="22" t="s">
        <v>99</v>
      </c>
      <c r="R526" s="24" t="s">
        <v>106</v>
      </c>
      <c r="S526" s="24" t="s">
        <v>98</v>
      </c>
      <c r="T526" s="24" t="s">
        <v>98</v>
      </c>
      <c r="U526" s="24" t="s">
        <v>98</v>
      </c>
      <c r="V526" s="24" t="s">
        <v>98</v>
      </c>
      <c r="W526" s="24" t="s">
        <v>98</v>
      </c>
      <c r="X526" s="24" t="s">
        <v>98</v>
      </c>
      <c r="Y526" s="22" t="n">
        <v>500000</v>
      </c>
      <c r="Z526" s="23" t="n">
        <f aca="false">DATE(YEAR(M526)+1,MONTH(M526),DAY(M526))</f>
        <v>44197</v>
      </c>
      <c r="AA526" s="25" t="n">
        <f aca="false">IF(N526&lt;=Z526, VLOOKUP(DATEDIF(M526,N526,"m"),Parameters!$L$2:$M$6,2,1), 0)</f>
        <v>1</v>
      </c>
      <c r="AB526" s="0" t="n">
        <f aca="false">IF(D526="Trong nước", DATEDIF(DATE(YEAR(K526),MONTH(K526),1),DATE(YEAR(L526),MONTH(L526),1),"m"), DATEDIF(DATE(J526,1,1),DATE(YEAR(L526),MONTH(L526),1),"m"))</f>
        <v>0</v>
      </c>
      <c r="AC526" s="0" t="str">
        <f aca="false">VLOOKUP(AB526,Parameters!$A$2:$B$6,2,1)</f>
        <v>&lt;6</v>
      </c>
      <c r="AD526" s="26" t="n">
        <v>1</v>
      </c>
      <c r="AE526" s="27" t="n">
        <f aca="false">IF(G526&lt;=$AE$2,INDEX('Bieu phi VCX'!$D$8:$H$33,MATCH(C526,'Bieu phi VCX'!$A$8:$A$33,0),MATCH(AC526,'Bieu phi VCX'!$D$7:$H$7,)),INDEX('Bieu phi VCX'!$I$8:$M$33,MATCH(C526,'Bieu phi VCX'!$A$8:$A$33,0),MATCH(AC526,'Bieu phi VCX'!$I$7:$M$7,)))</f>
        <v>0.0352</v>
      </c>
      <c r="AF526" s="27" t="n">
        <f aca="false">IF(O526="Y",$AF$2,0)</f>
        <v>0</v>
      </c>
      <c r="AG526" s="27" t="n">
        <f aca="false">IF(P526="Y", INDEX('Bieu phi VCX'!$P$8:$T$31,MATCH(C526,'Bieu phi VCX'!$A$8:$A$33,0),MATCH(AC526,'Bieu phi VCX'!$P$7:$T$7,0)), 0)</f>
        <v>0</v>
      </c>
      <c r="AH526" s="22" t="n">
        <f aca="false">VLOOKUP(Q526,Parameters!$F$2:$G$5,2,0)</f>
        <v>0</v>
      </c>
      <c r="AI526" s="27" t="n">
        <f aca="false">IF(R526="Y", INDEX('Bieu phi VCX'!$V$8:$Z$31,MATCH(C526,'Bieu phi VCX'!$A$8:$A$33,0),MATCH(AC526,'Bieu phi VCX'!$V$7:$Z$7,0)),0)</f>
        <v>0.0025</v>
      </c>
      <c r="AJ526" s="27" t="n">
        <f aca="false">IF(S526="Y",INDEX('Bieu phi VCX'!$AG$8:$AI$31,MATCH(C526,'Bieu phi VCX'!$A$8:$A$33,0),MATCH(VLOOKUP(I526,Parameters!$I$2:$J$4,2),'Bieu phi VCX'!$AG$7:$AI$7,0))-AE526, 0)</f>
        <v>0</v>
      </c>
      <c r="AK526" s="0" t="n">
        <f aca="false">IF(T526="Y",$AK$2,1)</f>
        <v>1</v>
      </c>
      <c r="AL526" s="27" t="n">
        <f aca="false">IF(U526="Y", INDEX('Bieu phi VCX'!$AB$8:$AB$33,MATCH(C526,'Bieu phi VCX'!$A$8:$A$33,0),0),0)</f>
        <v>0</v>
      </c>
      <c r="AM526" s="27" t="n">
        <f aca="false">IF(V526="Y",IF(AB526&lt;120,IF(OR(C526='Bieu phi VCX'!$A$24,C526='Bieu phi VCX'!$A$25,C526='Bieu phi VCX'!$A$27),0.2%,IF(OR(AND(OR(E526="SEDAN",E526="HATCHBACK"),G526&gt;$AM$2),AND(OR(E526="SEDAN",E526="HATCHBACK"),F526="GERMANY")),INDEX('Bieu phi VCX'!$AC$8:$AC$33,MATCH(C526,'Bieu phi VCX'!$A$8:$A$33,0),0),INDEX('Bieu phi VCX'!$AD$8:$AD$33,MATCH(C526,'Bieu phi VCX'!$A$8:$A$33,0),0))),"NA"),0)</f>
        <v>0</v>
      </c>
      <c r="AN526" s="28" t="n">
        <f aca="false">IF(X526="Y",$AN$2,0)</f>
        <v>0</v>
      </c>
      <c r="AO526" s="29" t="n">
        <f aca="false">IF(W526="Y",IF(N526-M526&gt;$AO$2,1.5%*15/365,1.5%*(N526-M526)/365),0)</f>
        <v>0</v>
      </c>
      <c r="AP526" s="30" t="n">
        <f aca="false">IF(N526&lt;=Z526,VLOOKUP(DATEDIF(M526,N526,"m"),Parameters!$L$2:$M$6,2,1),(DATEDIF(M526,N526,"m")+1)/12)</f>
        <v>1</v>
      </c>
      <c r="AQ526" s="31" t="n">
        <f aca="false">(AK526*(SUM(AE526,AF526,AG526,AI526,AJ526,AL526,AM526,AN526)*H526+AH526)+AO526*H526)*AP526</f>
        <v>3770000</v>
      </c>
    </row>
    <row r="527" customFormat="false" ht="15" hidden="false" customHeight="false" outlineLevel="0" collapsed="false">
      <c r="A527" s="20"/>
      <c r="B527" s="20" t="s">
        <v>111</v>
      </c>
      <c r="C527" s="21" t="s">
        <v>140</v>
      </c>
      <c r="D527" s="21" t="s">
        <v>95</v>
      </c>
      <c r="E527" s="21" t="s">
        <v>131</v>
      </c>
      <c r="F527" s="21" t="s">
        <v>97</v>
      </c>
      <c r="G527" s="22" t="n">
        <v>390000000</v>
      </c>
      <c r="H527" s="22" t="n">
        <v>100000000</v>
      </c>
      <c r="I527" s="22" t="n">
        <v>0</v>
      </c>
      <c r="J527" s="0" t="n">
        <v>2020</v>
      </c>
      <c r="K527" s="23" t="n">
        <v>43831</v>
      </c>
      <c r="L527" s="23" t="n">
        <v>43831</v>
      </c>
      <c r="M527" s="23" t="n">
        <v>43831</v>
      </c>
      <c r="N527" s="23" t="n">
        <v>44196</v>
      </c>
      <c r="O527" s="24" t="s">
        <v>98</v>
      </c>
      <c r="P527" s="24" t="s">
        <v>98</v>
      </c>
      <c r="Q527" s="22" t="s">
        <v>99</v>
      </c>
      <c r="R527" s="24" t="s">
        <v>98</v>
      </c>
      <c r="S527" s="24" t="s">
        <v>106</v>
      </c>
      <c r="T527" s="24" t="s">
        <v>98</v>
      </c>
      <c r="U527" s="24" t="s">
        <v>98</v>
      </c>
      <c r="V527" s="24" t="s">
        <v>98</v>
      </c>
      <c r="W527" s="24" t="s">
        <v>98</v>
      </c>
      <c r="X527" s="24" t="s">
        <v>98</v>
      </c>
      <c r="Y527" s="22" t="n">
        <v>500000</v>
      </c>
      <c r="Z527" s="23" t="n">
        <f aca="false">DATE(YEAR(M527)+1,MONTH(M527),DAY(M527))</f>
        <v>44197</v>
      </c>
      <c r="AA527" s="25" t="n">
        <f aca="false">IF(N527&lt;=Z527, VLOOKUP(DATEDIF(M527,N527,"m"),Parameters!$L$2:$M$6,2,1), 0)</f>
        <v>1</v>
      </c>
      <c r="AB527" s="0" t="n">
        <f aca="false">IF(D527="Trong nước", DATEDIF(DATE(YEAR(K527),MONTH(K527),1),DATE(YEAR(L527),MONTH(L527),1),"m"), DATEDIF(DATE(J527,1,1),DATE(YEAR(L527),MONTH(L527),1),"m"))</f>
        <v>0</v>
      </c>
      <c r="AC527" s="0" t="str">
        <f aca="false">VLOOKUP(AB527,Parameters!$A$2:$B$6,2,1)</f>
        <v>&lt;6</v>
      </c>
      <c r="AD527" s="26" t="n">
        <v>1</v>
      </c>
      <c r="AE527" s="27" t="n">
        <f aca="false">IF(G527&lt;=$AE$2,INDEX('Bieu phi VCX'!$D$8:$H$33,MATCH(C527,'Bieu phi VCX'!$A$8:$A$33,0),MATCH(AC527,'Bieu phi VCX'!$D$7:$H$7,)),INDEX('Bieu phi VCX'!$I$8:$M$33,MATCH(C527,'Bieu phi VCX'!$A$8:$A$33,0),MATCH(AC527,'Bieu phi VCX'!$I$7:$M$7,)))</f>
        <v>0.0352</v>
      </c>
      <c r="AF527" s="27" t="n">
        <f aca="false">IF(O527="Y",$AF$2,0)</f>
        <v>0</v>
      </c>
      <c r="AG527" s="27" t="n">
        <f aca="false">IF(P527="Y", INDEX('Bieu phi VCX'!$P$8:$T$31,MATCH(C527,'Bieu phi VCX'!$A$8:$A$33,0),MATCH(AC527,'Bieu phi VCX'!$P$7:$T$7,0)), 0)</f>
        <v>0</v>
      </c>
      <c r="AH527" s="22" t="n">
        <f aca="false">VLOOKUP(Q527,Parameters!$F$2:$G$5,2,0)</f>
        <v>0</v>
      </c>
      <c r="AI527" s="27" t="n">
        <f aca="false">IF(R527="Y", INDEX('Bieu phi VCX'!$V$8:$Z$31,MATCH(C527,'Bieu phi VCX'!$A$8:$A$33,0),MATCH(AC527,'Bieu phi VCX'!$V$7:$Z$7,0)),0)</f>
        <v>0</v>
      </c>
      <c r="AJ527" s="27" t="n">
        <f aca="false">IF(S527="Y",INDEX('Bieu phi VCX'!$AG$8:$AI$31,MATCH(C527,'Bieu phi VCX'!$A$8:$A$33,0),MATCH(VLOOKUP(I527,Parameters!$I$2:$J$4,2),'Bieu phi VCX'!$AG$7:$AI$7,0))-AE527, 0)</f>
        <v>0.0148</v>
      </c>
      <c r="AK527" s="0" t="n">
        <f aca="false">IF(T527="Y",$AK$2,1)</f>
        <v>1</v>
      </c>
      <c r="AL527" s="27" t="n">
        <f aca="false">IF(U527="Y", INDEX('Bieu phi VCX'!$AB$8:$AB$33,MATCH(C527,'Bieu phi VCX'!$A$8:$A$33,0),0),0)</f>
        <v>0</v>
      </c>
      <c r="AM527" s="27" t="n">
        <f aca="false">IF(V527="Y",IF(AB527&lt;120,IF(OR(C527='Bieu phi VCX'!$A$24,C527='Bieu phi VCX'!$A$25,C527='Bieu phi VCX'!$A$27),0.2%,IF(OR(AND(OR(E527="SEDAN",E527="HATCHBACK"),G527&gt;$AM$2),AND(OR(E527="SEDAN",E527="HATCHBACK"),F527="GERMANY")),INDEX('Bieu phi VCX'!$AC$8:$AC$33,MATCH(C527,'Bieu phi VCX'!$A$8:$A$33,0),0),INDEX('Bieu phi VCX'!$AD$8:$AD$33,MATCH(C527,'Bieu phi VCX'!$A$8:$A$33,0),0))),"NA"),0)</f>
        <v>0</v>
      </c>
      <c r="AN527" s="28" t="n">
        <f aca="false">IF(X527="Y",$AN$2,0)</f>
        <v>0</v>
      </c>
      <c r="AO527" s="29" t="n">
        <f aca="false">IF(W527="Y",IF(N527-M527&gt;$AO$2,1.5%*15/365,1.5%*(N527-M527)/365),0)</f>
        <v>0</v>
      </c>
      <c r="AP527" s="30" t="n">
        <f aca="false">IF(N527&lt;=Z527,VLOOKUP(DATEDIF(M527,N527,"m"),Parameters!$L$2:$M$6,2,1),(DATEDIF(M527,N527,"m")+1)/12)</f>
        <v>1</v>
      </c>
      <c r="AQ527" s="31" t="n">
        <f aca="false">(AK527*(SUM(AE527,AF527,AG527,AI527,AJ527,AL527,AM527,AN527)*H527+AH527)+AO527*H527)*AP527</f>
        <v>5000000</v>
      </c>
    </row>
    <row r="528" customFormat="false" ht="15" hidden="false" customHeight="false" outlineLevel="0" collapsed="false">
      <c r="A528" s="20"/>
      <c r="B528" s="20" t="s">
        <v>112</v>
      </c>
      <c r="C528" s="21" t="s">
        <v>140</v>
      </c>
      <c r="D528" s="21" t="s">
        <v>95</v>
      </c>
      <c r="E528" s="21" t="s">
        <v>131</v>
      </c>
      <c r="F528" s="21" t="s">
        <v>97</v>
      </c>
      <c r="G528" s="22" t="n">
        <v>390000000</v>
      </c>
      <c r="H528" s="22" t="n">
        <v>100000000</v>
      </c>
      <c r="I528" s="22" t="n">
        <v>0</v>
      </c>
      <c r="J528" s="0" t="n">
        <v>2020</v>
      </c>
      <c r="K528" s="23" t="n">
        <v>43831</v>
      </c>
      <c r="L528" s="23" t="n">
        <v>43831</v>
      </c>
      <c r="M528" s="23" t="n">
        <v>43831</v>
      </c>
      <c r="N528" s="23" t="n">
        <v>44196</v>
      </c>
      <c r="O528" s="24" t="s">
        <v>98</v>
      </c>
      <c r="P528" s="24" t="s">
        <v>98</v>
      </c>
      <c r="Q528" s="22" t="s">
        <v>99</v>
      </c>
      <c r="R528" s="24" t="s">
        <v>98</v>
      </c>
      <c r="S528" s="24" t="s">
        <v>98</v>
      </c>
      <c r="T528" s="24" t="s">
        <v>106</v>
      </c>
      <c r="U528" s="24" t="s">
        <v>98</v>
      </c>
      <c r="V528" s="24" t="s">
        <v>98</v>
      </c>
      <c r="W528" s="24" t="s">
        <v>98</v>
      </c>
      <c r="X528" s="24" t="s">
        <v>98</v>
      </c>
      <c r="Y528" s="22" t="n">
        <v>500000</v>
      </c>
      <c r="Z528" s="23" t="n">
        <f aca="false">DATE(YEAR(M528)+1,MONTH(M528),DAY(M528))</f>
        <v>44197</v>
      </c>
      <c r="AA528" s="25" t="n">
        <f aca="false">IF(N528&lt;=Z528, VLOOKUP(DATEDIF(M528,N528,"m"),Parameters!$L$2:$M$6,2,1), 0)</f>
        <v>1</v>
      </c>
      <c r="AB528" s="0" t="n">
        <f aca="false">IF(D528="Trong nước", DATEDIF(DATE(YEAR(K528),MONTH(K528),1),DATE(YEAR(L528),MONTH(L528),1),"m"), DATEDIF(DATE(J528,1,1),DATE(YEAR(L528),MONTH(L528),1),"m"))</f>
        <v>0</v>
      </c>
      <c r="AC528" s="0" t="str">
        <f aca="false">VLOOKUP(AB528,Parameters!$A$2:$B$6,2,1)</f>
        <v>&lt;6</v>
      </c>
      <c r="AD528" s="26" t="n">
        <v>1</v>
      </c>
      <c r="AE528" s="27" t="n">
        <f aca="false">IF(G528&lt;=$AE$2,INDEX('Bieu phi VCX'!$D$8:$H$33,MATCH(C528,'Bieu phi VCX'!$A$8:$A$33,0),MATCH(AC528,'Bieu phi VCX'!$D$7:$H$7,)),INDEX('Bieu phi VCX'!$I$8:$M$33,MATCH(C528,'Bieu phi VCX'!$A$8:$A$33,0),MATCH(AC528,'Bieu phi VCX'!$I$7:$M$7,)))</f>
        <v>0.0352</v>
      </c>
      <c r="AF528" s="27" t="n">
        <f aca="false">IF(O528="Y",$AF$2,0)</f>
        <v>0</v>
      </c>
      <c r="AG528" s="27" t="n">
        <f aca="false">IF(P528="Y", INDEX('Bieu phi VCX'!$P$8:$T$31,MATCH(C528,'Bieu phi VCX'!$A$8:$A$33,0),MATCH(AC528,'Bieu phi VCX'!$P$7:$T$7,0)), 0)</f>
        <v>0</v>
      </c>
      <c r="AH528" s="22" t="n">
        <f aca="false">VLOOKUP(Q528,Parameters!$F$2:$G$5,2,0)</f>
        <v>0</v>
      </c>
      <c r="AI528" s="27" t="n">
        <f aca="false">IF(R528="Y", INDEX('Bieu phi VCX'!$V$8:$Z$31,MATCH(C528,'Bieu phi VCX'!$A$8:$A$33,0),MATCH(AC528,'Bieu phi VCX'!$V$7:$Z$7,0)),0)</f>
        <v>0</v>
      </c>
      <c r="AJ528" s="27" t="n">
        <f aca="false">IF(S528="Y",INDEX('Bieu phi VCX'!$AG$8:$AI$31,MATCH(C528,'Bieu phi VCX'!$A$8:$A$33,0),MATCH(VLOOKUP(I528,Parameters!$I$2:$J$4,2),'Bieu phi VCX'!$AG$7:$AI$7,0))-AE528, 0)</f>
        <v>0</v>
      </c>
      <c r="AK528" s="0" t="n">
        <f aca="false">IF(T528="Y",$AK$2,1)</f>
        <v>1.5</v>
      </c>
      <c r="AL528" s="27" t="n">
        <f aca="false">IF(U528="Y", INDEX('Bieu phi VCX'!$AB$8:$AB$33,MATCH(C528,'Bieu phi VCX'!$A$8:$A$33,0),0),0)</f>
        <v>0</v>
      </c>
      <c r="AM528" s="27" t="n">
        <f aca="false">IF(V528="Y",IF(AB528&lt;120,IF(OR(C528='Bieu phi VCX'!$A$24,C528='Bieu phi VCX'!$A$25,C528='Bieu phi VCX'!$A$27),0.2%,IF(OR(AND(OR(E528="SEDAN",E528="HATCHBACK"),G528&gt;$AM$2),AND(OR(E528="SEDAN",E528="HATCHBACK"),F528="GERMANY")),INDEX('Bieu phi VCX'!$AC$8:$AC$33,MATCH(C528,'Bieu phi VCX'!$A$8:$A$33,0),0),INDEX('Bieu phi VCX'!$AD$8:$AD$33,MATCH(C528,'Bieu phi VCX'!$A$8:$A$33,0),0))),"NA"),0)</f>
        <v>0</v>
      </c>
      <c r="AN528" s="28" t="n">
        <f aca="false">IF(X528="Y",$AN$2,0)</f>
        <v>0</v>
      </c>
      <c r="AO528" s="29" t="n">
        <f aca="false">IF(W528="Y",IF(N528-M528&gt;$AO$2,1.5%*15/365,1.5%*(N528-M528)/365),0)</f>
        <v>0</v>
      </c>
      <c r="AP528" s="30" t="n">
        <f aca="false">IF(N528&lt;=Z528,VLOOKUP(DATEDIF(M528,N528,"m"),Parameters!$L$2:$M$6,2,1),(DATEDIF(M528,N528,"m")+1)/12)</f>
        <v>1</v>
      </c>
      <c r="AQ528" s="31" t="n">
        <f aca="false">(AK528*(SUM(AE528,AF528,AG528,AI528,AJ528,AL528,AM528,AN528)*H528+AH528)+AO528*H528)*AP528</f>
        <v>5280000</v>
      </c>
    </row>
    <row r="529" customFormat="false" ht="15" hidden="false" customHeight="false" outlineLevel="0" collapsed="false">
      <c r="A529" s="20"/>
      <c r="B529" s="20" t="s">
        <v>113</v>
      </c>
      <c r="C529" s="21" t="s">
        <v>140</v>
      </c>
      <c r="D529" s="21" t="s">
        <v>95</v>
      </c>
      <c r="E529" s="21" t="s">
        <v>131</v>
      </c>
      <c r="F529" s="21" t="s">
        <v>97</v>
      </c>
      <c r="G529" s="22" t="n">
        <v>390000000</v>
      </c>
      <c r="H529" s="22" t="n">
        <v>100000000</v>
      </c>
      <c r="I529" s="22" t="n">
        <v>0</v>
      </c>
      <c r="J529" s="0" t="n">
        <v>2020</v>
      </c>
      <c r="K529" s="23" t="n">
        <v>43831</v>
      </c>
      <c r="L529" s="23" t="n">
        <v>43831</v>
      </c>
      <c r="M529" s="23" t="n">
        <v>43831</v>
      </c>
      <c r="N529" s="23" t="n">
        <v>44196</v>
      </c>
      <c r="O529" s="24" t="s">
        <v>98</v>
      </c>
      <c r="P529" s="24" t="s">
        <v>98</v>
      </c>
      <c r="Q529" s="22" t="s">
        <v>99</v>
      </c>
      <c r="R529" s="24" t="s">
        <v>98</v>
      </c>
      <c r="S529" s="24" t="s">
        <v>98</v>
      </c>
      <c r="T529" s="24" t="s">
        <v>98</v>
      </c>
      <c r="U529" s="24" t="s">
        <v>106</v>
      </c>
      <c r="V529" s="24" t="s">
        <v>98</v>
      </c>
      <c r="W529" s="24" t="s">
        <v>98</v>
      </c>
      <c r="X529" s="24" t="s">
        <v>98</v>
      </c>
      <c r="Y529" s="22" t="n">
        <v>500000</v>
      </c>
      <c r="Z529" s="23" t="n">
        <f aca="false">DATE(YEAR(M529)+1,MONTH(M529),DAY(M529))</f>
        <v>44197</v>
      </c>
      <c r="AA529" s="25" t="n">
        <f aca="false">IF(N529&lt;=Z529, VLOOKUP(DATEDIF(M529,N529,"m"),Parameters!$L$2:$M$6,2,1), 0)</f>
        <v>1</v>
      </c>
      <c r="AB529" s="0" t="n">
        <f aca="false">IF(D529="Trong nước", DATEDIF(DATE(YEAR(K529),MONTH(K529),1),DATE(YEAR(L529),MONTH(L529),1),"m"), DATEDIF(DATE(J529,1,1),DATE(YEAR(L529),MONTH(L529),1),"m"))</f>
        <v>0</v>
      </c>
      <c r="AC529" s="0" t="str">
        <f aca="false">VLOOKUP(AB529,Parameters!$A$2:$B$6,2,1)</f>
        <v>&lt;6</v>
      </c>
      <c r="AD529" s="26" t="n">
        <v>1</v>
      </c>
      <c r="AE529" s="27" t="n">
        <f aca="false">IF(G529&lt;=$AE$2,INDEX('Bieu phi VCX'!$D$8:$H$33,MATCH(C529,'Bieu phi VCX'!$A$8:$A$33,0),MATCH(AC529,'Bieu phi VCX'!$D$7:$H$7,)),INDEX('Bieu phi VCX'!$I$8:$M$33,MATCH(C529,'Bieu phi VCX'!$A$8:$A$33,0),MATCH(AC529,'Bieu phi VCX'!$I$7:$M$7,)))</f>
        <v>0.0352</v>
      </c>
      <c r="AF529" s="27" t="n">
        <f aca="false">IF(O529="Y",$AF$2,0)</f>
        <v>0</v>
      </c>
      <c r="AG529" s="27" t="n">
        <f aca="false">IF(P529="Y", INDEX('Bieu phi VCX'!$P$8:$T$31,MATCH(C529,'Bieu phi VCX'!$A$8:$A$33,0),MATCH(AC529,'Bieu phi VCX'!$P$7:$T$7,0)), 0)</f>
        <v>0</v>
      </c>
      <c r="AH529" s="22" t="n">
        <f aca="false">VLOOKUP(Q529,Parameters!$F$2:$G$5,2,0)</f>
        <v>0</v>
      </c>
      <c r="AI529" s="27" t="n">
        <f aca="false">IF(R529="Y", INDEX('Bieu phi VCX'!$V$8:$Z$31,MATCH(C529,'Bieu phi VCX'!$A$8:$A$33,0),MATCH(AC529,'Bieu phi VCX'!$V$7:$Z$7,0)),0)</f>
        <v>0</v>
      </c>
      <c r="AJ529" s="27" t="n">
        <f aca="false">IF(S529="Y",INDEX('Bieu phi VCX'!$AG$8:$AI$31,MATCH(C529,'Bieu phi VCX'!$A$8:$A$33,0),MATCH(VLOOKUP(I529,Parameters!$I$2:$J$4,2),'Bieu phi VCX'!$AG$7:$AI$7,0))-AE529, 0)</f>
        <v>0</v>
      </c>
      <c r="AK529" s="0" t="n">
        <f aca="false">IF(T529="Y",$AK$2,1)</f>
        <v>1</v>
      </c>
      <c r="AL529" s="27" t="n">
        <f aca="false">IF(U529="Y", INDEX('Bieu phi VCX'!$AB$8:$AB$33,MATCH(C529,'Bieu phi VCX'!$A$8:$A$33,0),0),0)</f>
        <v>0.0025</v>
      </c>
      <c r="AM529" s="27" t="n">
        <f aca="false">IF(V529="Y",IF(AB529&lt;120,IF(OR(C529='Bieu phi VCX'!$A$24,C529='Bieu phi VCX'!$A$25,C529='Bieu phi VCX'!$A$27),0.2%,IF(OR(AND(OR(E529="SEDAN",E529="HATCHBACK"),G529&gt;$AM$2),AND(OR(E529="SEDAN",E529="HATCHBACK"),F529="GERMANY")),INDEX('Bieu phi VCX'!$AC$8:$AC$33,MATCH(C529,'Bieu phi VCX'!$A$8:$A$33,0),0),INDEX('Bieu phi VCX'!$AD$8:$AD$33,MATCH(C529,'Bieu phi VCX'!$A$8:$A$33,0),0))),"NA"),0)</f>
        <v>0</v>
      </c>
      <c r="AN529" s="28" t="n">
        <f aca="false">IF(X529="Y",$AN$2,0)</f>
        <v>0</v>
      </c>
      <c r="AO529" s="29" t="n">
        <f aca="false">IF(W529="Y",IF(N529-M529&gt;$AO$2,1.5%*15/365,1.5%*(N529-M529)/365),0)</f>
        <v>0</v>
      </c>
      <c r="AP529" s="30" t="n">
        <f aca="false">IF(N529&lt;=Z529,VLOOKUP(DATEDIF(M529,N529,"m"),Parameters!$L$2:$M$6,2,1),(DATEDIF(M529,N529,"m")+1)/12)</f>
        <v>1</v>
      </c>
      <c r="AQ529" s="31" t="n">
        <f aca="false">(AK529*(SUM(AE529,AF529,AG529,AI529,AJ529,AL529,AM529,AN529)*H529+AH529)+AO529*H529)*AP529</f>
        <v>3770000</v>
      </c>
    </row>
    <row r="530" customFormat="false" ht="15" hidden="false" customHeight="false" outlineLevel="0" collapsed="false">
      <c r="A530" s="20"/>
      <c r="B530" s="20" t="s">
        <v>114</v>
      </c>
      <c r="C530" s="21" t="s">
        <v>140</v>
      </c>
      <c r="D530" s="21" t="s">
        <v>95</v>
      </c>
      <c r="E530" s="21" t="s">
        <v>131</v>
      </c>
      <c r="F530" s="21" t="s">
        <v>97</v>
      </c>
      <c r="G530" s="22" t="n">
        <v>390000000</v>
      </c>
      <c r="H530" s="22" t="n">
        <v>100000000</v>
      </c>
      <c r="I530" s="22" t="n">
        <v>0</v>
      </c>
      <c r="J530" s="0" t="n">
        <v>2020</v>
      </c>
      <c r="K530" s="23" t="n">
        <v>43831</v>
      </c>
      <c r="L530" s="23" t="n">
        <v>43831</v>
      </c>
      <c r="M530" s="23" t="n">
        <v>43831</v>
      </c>
      <c r="N530" s="23" t="n">
        <v>44196</v>
      </c>
      <c r="O530" s="24" t="s">
        <v>98</v>
      </c>
      <c r="P530" s="24" t="s">
        <v>98</v>
      </c>
      <c r="Q530" s="22" t="s">
        <v>99</v>
      </c>
      <c r="R530" s="24" t="s">
        <v>98</v>
      </c>
      <c r="S530" s="24" t="s">
        <v>98</v>
      </c>
      <c r="T530" s="24" t="s">
        <v>98</v>
      </c>
      <c r="U530" s="24" t="s">
        <v>98</v>
      </c>
      <c r="V530" s="24" t="s">
        <v>106</v>
      </c>
      <c r="W530" s="24" t="s">
        <v>98</v>
      </c>
      <c r="X530" s="24" t="s">
        <v>98</v>
      </c>
      <c r="Y530" s="22" t="n">
        <v>500000</v>
      </c>
      <c r="Z530" s="23" t="n">
        <f aca="false">DATE(YEAR(M530)+1,MONTH(M530),DAY(M530))</f>
        <v>44197</v>
      </c>
      <c r="AA530" s="25" t="n">
        <f aca="false">IF(N530&lt;=Z530, VLOOKUP(DATEDIF(M530,N530,"m"),Parameters!$L$2:$M$6,2,1), 0)</f>
        <v>1</v>
      </c>
      <c r="AB530" s="0" t="n">
        <f aca="false">IF(D530="Trong nước", DATEDIF(DATE(YEAR(K530),MONTH(K530),1),DATE(YEAR(L530),MONTH(L530),1),"m"), DATEDIF(DATE(J530,1,1),DATE(YEAR(L530),MONTH(L530),1),"m"))</f>
        <v>0</v>
      </c>
      <c r="AC530" s="0" t="str">
        <f aca="false">VLOOKUP(AB530,Parameters!$A$2:$B$6,2,1)</f>
        <v>&lt;6</v>
      </c>
      <c r="AD530" s="26" t="n">
        <v>1</v>
      </c>
      <c r="AE530" s="27" t="n">
        <f aca="false">IF(G530&lt;=$AE$2,INDEX('Bieu phi VCX'!$D$8:$H$33,MATCH(C530,'Bieu phi VCX'!$A$8:$A$33,0),MATCH(AC530,'Bieu phi VCX'!$D$7:$H$7,)),INDEX('Bieu phi VCX'!$I$8:$M$33,MATCH(C530,'Bieu phi VCX'!$A$8:$A$33,0),MATCH(AC530,'Bieu phi VCX'!$I$7:$M$7,)))</f>
        <v>0.0352</v>
      </c>
      <c r="AF530" s="27" t="n">
        <f aca="false">IF(O530="Y",$AF$2,0)</f>
        <v>0</v>
      </c>
      <c r="AG530" s="27" t="n">
        <f aca="false">IF(P530="Y", INDEX('Bieu phi VCX'!$P$8:$T$31,MATCH(C530,'Bieu phi VCX'!$A$8:$A$33,0),MATCH(AC530,'Bieu phi VCX'!$P$7:$T$7,0)), 0)</f>
        <v>0</v>
      </c>
      <c r="AH530" s="22" t="n">
        <f aca="false">VLOOKUP(Q530,Parameters!$F$2:$G$5,2,0)</f>
        <v>0</v>
      </c>
      <c r="AI530" s="27" t="n">
        <f aca="false">IF(R530="Y", INDEX('Bieu phi VCX'!$V$8:$Z$31,MATCH(C530,'Bieu phi VCX'!$A$8:$A$33,0),MATCH(AC530,'Bieu phi VCX'!$V$7:$Z$7,0)),0)</f>
        <v>0</v>
      </c>
      <c r="AJ530" s="27" t="n">
        <f aca="false">IF(S530="Y",INDEX('Bieu phi VCX'!$AG$8:$AI$31,MATCH(C530,'Bieu phi VCX'!$A$8:$A$33,0),MATCH(VLOOKUP(I530,Parameters!$I$2:$J$4,2),'Bieu phi VCX'!$AG$7:$AI$7,0))-AE530, 0)</f>
        <v>0</v>
      </c>
      <c r="AK530" s="0" t="n">
        <f aca="false">IF(T530="Y",$AK$2,1)</f>
        <v>1</v>
      </c>
      <c r="AL530" s="27" t="n">
        <f aca="false">IF(U530="Y", INDEX('Bieu phi VCX'!$AB$8:$AB$33,MATCH(C530,'Bieu phi VCX'!$A$8:$A$33,0),0),0)</f>
        <v>0</v>
      </c>
      <c r="AM530" s="27" t="n">
        <f aca="false">IF(V530="Y",IF(AB530&lt;120,IF(OR(C530='Bieu phi VCX'!$A$24,C530='Bieu phi VCX'!$A$25,C530='Bieu phi VCX'!$A$27),0.2%,IF(OR(AND(OR(E530="SEDAN",E530="HATCHBACK"),G530&gt;$AM$2),AND(OR(E530="SEDAN",E530="HATCHBACK"),F530="GERMANY")),INDEX('Bieu phi VCX'!$AC$8:$AC$33,MATCH(C530,'Bieu phi VCX'!$A$8:$A$33,0),0),INDEX('Bieu phi VCX'!$AD$8:$AD$33,MATCH(C530,'Bieu phi VCX'!$A$8:$A$33,0),0))),"NA"),0)</f>
        <v>0.002</v>
      </c>
      <c r="AN530" s="28" t="n">
        <f aca="false">IF(X530="Y",$AN$2,0)</f>
        <v>0</v>
      </c>
      <c r="AO530" s="29" t="n">
        <f aca="false">IF(W530="Y",IF(N530-M530&gt;$AO$2,1.5%*15/365,1.5%*(N530-M530)/365),0)</f>
        <v>0</v>
      </c>
      <c r="AP530" s="30" t="n">
        <f aca="false">IF(N530&lt;=Z530,VLOOKUP(DATEDIF(M530,N530,"m"),Parameters!$L$2:$M$6,2,1),(DATEDIF(M530,N530,"m")+1)/12)</f>
        <v>1</v>
      </c>
      <c r="AQ530" s="31" t="n">
        <f aca="false">(AK530*(SUM(AE530,AF530,AG530,AI530,AJ530,AL530,AM530,AN530)*H530+AH530)+AO530*H530)*AP530</f>
        <v>3720000</v>
      </c>
    </row>
    <row r="531" customFormat="false" ht="15" hidden="false" customHeight="false" outlineLevel="0" collapsed="false">
      <c r="A531" s="20"/>
      <c r="B531" s="20" t="s">
        <v>115</v>
      </c>
      <c r="C531" s="21" t="s">
        <v>140</v>
      </c>
      <c r="D531" s="21" t="s">
        <v>95</v>
      </c>
      <c r="E531" s="21" t="s">
        <v>131</v>
      </c>
      <c r="F531" s="21" t="s">
        <v>97</v>
      </c>
      <c r="G531" s="22" t="n">
        <v>390000000</v>
      </c>
      <c r="H531" s="22" t="n">
        <v>100000000</v>
      </c>
      <c r="I531" s="22" t="n">
        <v>0</v>
      </c>
      <c r="J531" s="0" t="n">
        <v>2020</v>
      </c>
      <c r="K531" s="23" t="n">
        <v>43831</v>
      </c>
      <c r="L531" s="23" t="n">
        <v>43831</v>
      </c>
      <c r="M531" s="23" t="n">
        <v>43831</v>
      </c>
      <c r="N531" s="23" t="n">
        <v>44196</v>
      </c>
      <c r="O531" s="24" t="s">
        <v>98</v>
      </c>
      <c r="P531" s="24" t="s">
        <v>98</v>
      </c>
      <c r="Q531" s="22" t="s">
        <v>99</v>
      </c>
      <c r="R531" s="24" t="s">
        <v>98</v>
      </c>
      <c r="S531" s="24" t="s">
        <v>98</v>
      </c>
      <c r="T531" s="24" t="s">
        <v>98</v>
      </c>
      <c r="U531" s="24" t="s">
        <v>98</v>
      </c>
      <c r="V531" s="24" t="s">
        <v>98</v>
      </c>
      <c r="W531" s="24" t="s">
        <v>106</v>
      </c>
      <c r="X531" s="24" t="s">
        <v>98</v>
      </c>
      <c r="Y531" s="22" t="n">
        <v>500000</v>
      </c>
      <c r="Z531" s="23" t="n">
        <f aca="false">DATE(YEAR(M531)+1,MONTH(M531),DAY(M531))</f>
        <v>44197</v>
      </c>
      <c r="AA531" s="25" t="n">
        <f aca="false">IF(N531&lt;=Z531, VLOOKUP(DATEDIF(M531,N531,"m"),Parameters!$L$2:$M$6,2,1), 0)</f>
        <v>1</v>
      </c>
      <c r="AB531" s="0" t="n">
        <f aca="false">IF(D531="Trong nước", DATEDIF(DATE(YEAR(K531),MONTH(K531),1),DATE(YEAR(L531),MONTH(L531),1),"m"), DATEDIF(DATE(J531,1,1),DATE(YEAR(L531),MONTH(L531),1),"m"))</f>
        <v>0</v>
      </c>
      <c r="AC531" s="0" t="str">
        <f aca="false">VLOOKUP(AB531,Parameters!$A$2:$B$6,2,1)</f>
        <v>&lt;6</v>
      </c>
      <c r="AD531" s="26" t="n">
        <v>1</v>
      </c>
      <c r="AE531" s="27" t="n">
        <f aca="false">IF(G531&lt;=$AE$2,INDEX('Bieu phi VCX'!$D$8:$H$33,MATCH(C531,'Bieu phi VCX'!$A$8:$A$33,0),MATCH(AC531,'Bieu phi VCX'!$D$7:$H$7,)),INDEX('Bieu phi VCX'!$I$8:$M$33,MATCH(C531,'Bieu phi VCX'!$A$8:$A$33,0),MATCH(AC531,'Bieu phi VCX'!$I$7:$M$7,)))</f>
        <v>0.0352</v>
      </c>
      <c r="AF531" s="27" t="n">
        <f aca="false">IF(O531="Y",$AF$2,0)</f>
        <v>0</v>
      </c>
      <c r="AG531" s="27" t="n">
        <f aca="false">IF(P531="Y", INDEX('Bieu phi VCX'!$P$8:$T$31,MATCH(C531,'Bieu phi VCX'!$A$8:$A$33,0),MATCH(AC531,'Bieu phi VCX'!$P$7:$T$7,0)), 0)</f>
        <v>0</v>
      </c>
      <c r="AH531" s="22" t="n">
        <f aca="false">VLOOKUP(Q531,Parameters!$F$2:$G$5,2,0)</f>
        <v>0</v>
      </c>
      <c r="AI531" s="27" t="n">
        <f aca="false">IF(R531="Y", INDEX('Bieu phi VCX'!$V$8:$Z$31,MATCH(C531,'Bieu phi VCX'!$A$8:$A$33,0),MATCH(AC531,'Bieu phi VCX'!$V$7:$Z$7,0)),0)</f>
        <v>0</v>
      </c>
      <c r="AJ531" s="27" t="n">
        <f aca="false">IF(S531="Y",INDEX('Bieu phi VCX'!$AG$8:$AI$31,MATCH(C531,'Bieu phi VCX'!$A$8:$A$33,0),MATCH(VLOOKUP(I531,Parameters!$I$2:$J$4,2),'Bieu phi VCX'!$AG$7:$AI$7,0))-AE531, 0)</f>
        <v>0</v>
      </c>
      <c r="AK531" s="0" t="n">
        <f aca="false">IF(T531="Y",$AK$2,1)</f>
        <v>1</v>
      </c>
      <c r="AL531" s="27" t="n">
        <f aca="false">IF(U531="Y", INDEX('Bieu phi VCX'!$AB$8:$AB$33,MATCH(C531,'Bieu phi VCX'!$A$8:$A$33,0),0),0)</f>
        <v>0</v>
      </c>
      <c r="AM531" s="27" t="n">
        <f aca="false">IF(V531="Y",IF(AB531&lt;120,IF(OR(C531='Bieu phi VCX'!$A$24,C531='Bieu phi VCX'!$A$25,C531='Bieu phi VCX'!$A$27),0.2%,IF(OR(AND(OR(E531="SEDAN",E531="HATCHBACK"),G531&gt;$AM$2),AND(OR(E531="SEDAN",E531="HATCHBACK"),F531="GERMANY")),INDEX('Bieu phi VCX'!$AC$8:$AC$33,MATCH(C531,'Bieu phi VCX'!$A$8:$A$33,0),0),INDEX('Bieu phi VCX'!$AD$8:$AD$33,MATCH(C531,'Bieu phi VCX'!$A$8:$A$33,0),0))),"NA"),0)</f>
        <v>0</v>
      </c>
      <c r="AN531" s="28" t="n">
        <f aca="false">IF(X531="Y",$AN$2,0)</f>
        <v>0</v>
      </c>
      <c r="AO531" s="29" t="n">
        <f aca="false">IF(W531="Y",IF(N531-M531&gt;$AO$2,1.5%*15/365,1.5%*(N531-M531)/365),0)</f>
        <v>0.000616438356164384</v>
      </c>
      <c r="AP531" s="30" t="n">
        <f aca="false">IF(N531&lt;=Z531,VLOOKUP(DATEDIF(M531,N531,"m"),Parameters!$L$2:$M$6,2,1),(DATEDIF(M531,N531,"m")+1)/12)</f>
        <v>1</v>
      </c>
      <c r="AQ531" s="31" t="n">
        <f aca="false">(AK531*(SUM(AE531,AF531,AG531,AI531,AJ531,AL531,AM531,AN531)*H531+AH531)+AO531*H531)*AP531</f>
        <v>3581643.83561644</v>
      </c>
    </row>
    <row r="532" customFormat="false" ht="15" hidden="false" customHeight="false" outlineLevel="0" collapsed="false">
      <c r="A532" s="20"/>
      <c r="B532" s="20" t="s">
        <v>116</v>
      </c>
      <c r="C532" s="21" t="s">
        <v>140</v>
      </c>
      <c r="D532" s="21" t="s">
        <v>95</v>
      </c>
      <c r="E532" s="21" t="s">
        <v>131</v>
      </c>
      <c r="F532" s="21" t="s">
        <v>97</v>
      </c>
      <c r="G532" s="22" t="n">
        <v>390000000</v>
      </c>
      <c r="H532" s="22" t="n">
        <v>100000000</v>
      </c>
      <c r="I532" s="22" t="n">
        <v>0</v>
      </c>
      <c r="J532" s="0" t="n">
        <v>2020</v>
      </c>
      <c r="K532" s="23" t="n">
        <v>43831</v>
      </c>
      <c r="L532" s="23" t="n">
        <v>43831</v>
      </c>
      <c r="M532" s="23" t="n">
        <v>43831</v>
      </c>
      <c r="N532" s="23" t="n">
        <v>44196</v>
      </c>
      <c r="O532" s="24" t="s">
        <v>98</v>
      </c>
      <c r="P532" s="24" t="s">
        <v>98</v>
      </c>
      <c r="Q532" s="22" t="s">
        <v>99</v>
      </c>
      <c r="R532" s="24" t="s">
        <v>98</v>
      </c>
      <c r="S532" s="24" t="s">
        <v>98</v>
      </c>
      <c r="T532" s="24" t="s">
        <v>98</v>
      </c>
      <c r="U532" s="24" t="s">
        <v>98</v>
      </c>
      <c r="V532" s="24" t="s">
        <v>98</v>
      </c>
      <c r="W532" s="24" t="s">
        <v>98</v>
      </c>
      <c r="X532" s="24" t="s">
        <v>106</v>
      </c>
      <c r="Y532" s="22" t="n">
        <v>500000</v>
      </c>
      <c r="Z532" s="23" t="n">
        <f aca="false">DATE(YEAR(M532)+1,MONTH(M532),DAY(M532))</f>
        <v>44197</v>
      </c>
      <c r="AA532" s="25" t="n">
        <f aca="false">IF(N532&lt;=Z532, VLOOKUP(DATEDIF(M532,N532,"m"),Parameters!$L$2:$M$6,2,1), 0)</f>
        <v>1</v>
      </c>
      <c r="AB532" s="0" t="n">
        <f aca="false">IF(D532="Trong nước", DATEDIF(DATE(YEAR(K532),MONTH(K532),1),DATE(YEAR(L532),MONTH(L532),1),"m"), DATEDIF(DATE(J532,1,1),DATE(YEAR(L532),MONTH(L532),1),"m"))</f>
        <v>0</v>
      </c>
      <c r="AC532" s="0" t="str">
        <f aca="false">VLOOKUP(AB532,Parameters!$A$2:$B$6,2,1)</f>
        <v>&lt;6</v>
      </c>
      <c r="AD532" s="26" t="n">
        <v>1</v>
      </c>
      <c r="AE532" s="27" t="n">
        <f aca="false">IF(G532&lt;=$AE$2,INDEX('Bieu phi VCX'!$D$8:$H$33,MATCH(C532,'Bieu phi VCX'!$A$8:$A$33,0),MATCH(AC532,'Bieu phi VCX'!$D$7:$H$7,)),INDEX('Bieu phi VCX'!$I$8:$M$33,MATCH(C532,'Bieu phi VCX'!$A$8:$A$33,0),MATCH(AC532,'Bieu phi VCX'!$I$7:$M$7,)))</f>
        <v>0.0352</v>
      </c>
      <c r="AF532" s="27" t="n">
        <f aca="false">IF(O532="Y",$AF$2,0)</f>
        <v>0</v>
      </c>
      <c r="AG532" s="27" t="n">
        <f aca="false">IF(P532="Y", INDEX('Bieu phi VCX'!$P$8:$T$31,MATCH(C532,'Bieu phi VCX'!$A$8:$A$33,0),MATCH(AC532,'Bieu phi VCX'!$P$7:$T$7,0)), 0)</f>
        <v>0</v>
      </c>
      <c r="AH532" s="22" t="n">
        <f aca="false">VLOOKUP(Q532,Parameters!$F$2:$G$5,2,0)</f>
        <v>0</v>
      </c>
      <c r="AI532" s="27" t="n">
        <f aca="false">IF(R532="Y", INDEX('Bieu phi VCX'!$V$8:$Z$31,MATCH(C532,'Bieu phi VCX'!$A$8:$A$33,0),MATCH(AC532,'Bieu phi VCX'!$V$7:$Z$7,0)),0)</f>
        <v>0</v>
      </c>
      <c r="AJ532" s="27" t="n">
        <f aca="false">IF(S532="Y",INDEX('Bieu phi VCX'!$AG$8:$AI$31,MATCH(C532,'Bieu phi VCX'!$A$8:$A$33,0),MATCH(VLOOKUP(I532,Parameters!$I$2:$J$4,2),'Bieu phi VCX'!$AG$7:$AI$7,0))-AE532, 0)</f>
        <v>0</v>
      </c>
      <c r="AK532" s="0" t="n">
        <f aca="false">IF(T532="Y",$AK$2,1)</f>
        <v>1</v>
      </c>
      <c r="AL532" s="27" t="n">
        <f aca="false">IF(U532="Y", INDEX('Bieu phi VCX'!$AB$8:$AB$33,MATCH(C532,'Bieu phi VCX'!$A$8:$A$33,0),0),0)</f>
        <v>0</v>
      </c>
      <c r="AM532" s="27" t="n">
        <f aca="false">IF(V532="Y",IF(AB532&lt;120,IF(OR(C532='Bieu phi VCX'!$A$24,C532='Bieu phi VCX'!$A$25,C532='Bieu phi VCX'!$A$27),0.2%,IF(OR(AND(OR(E532="SEDAN",E532="HATCHBACK"),G532&gt;$AM$2),AND(OR(E532="SEDAN",E532="HATCHBACK"),F532="GERMANY")),INDEX('Bieu phi VCX'!$AC$8:$AC$33,MATCH(C532,'Bieu phi VCX'!$A$8:$A$33,0),0),INDEX('Bieu phi VCX'!$AD$8:$AD$33,MATCH(C532,'Bieu phi VCX'!$A$8:$A$33,0),0))),"NA"),0)</f>
        <v>0</v>
      </c>
      <c r="AN532" s="28" t="n">
        <f aca="false">IF(X532="Y",$AN$2,0)</f>
        <v>0.003</v>
      </c>
      <c r="AO532" s="29" t="n">
        <f aca="false">IF(W532="Y",IF(N532-M532&gt;$AO$2,1.5%*15/365,1.5%*(N532-M532)/365),0)</f>
        <v>0</v>
      </c>
      <c r="AP532" s="30" t="n">
        <f aca="false">IF(N532&lt;=Z532,VLOOKUP(DATEDIF(M532,N532,"m"),Parameters!$L$2:$M$6,2,1),(DATEDIF(M532,N532,"m")+1)/12)</f>
        <v>1</v>
      </c>
      <c r="AQ532" s="31" t="n">
        <f aca="false">(AK532*(SUM(AE532,AF532,AG532,AI532,AJ532,AL532,AM532,AN532)*H532+AH532)+AO532*H532)*AP532</f>
        <v>3820000</v>
      </c>
    </row>
    <row r="533" customFormat="false" ht="15" hidden="false" customHeight="false" outlineLevel="0" collapsed="false">
      <c r="A533" s="20" t="s">
        <v>117</v>
      </c>
      <c r="B533" s="20" t="s">
        <v>105</v>
      </c>
      <c r="C533" s="21" t="s">
        <v>140</v>
      </c>
      <c r="D533" s="21" t="s">
        <v>95</v>
      </c>
      <c r="E533" s="21" t="s">
        <v>131</v>
      </c>
      <c r="F533" s="21" t="s">
        <v>97</v>
      </c>
      <c r="G533" s="22" t="n">
        <v>400000000</v>
      </c>
      <c r="H533" s="22" t="n">
        <v>400000000</v>
      </c>
      <c r="I533" s="22" t="n">
        <v>0</v>
      </c>
      <c r="J533" s="0" t="n">
        <v>2020</v>
      </c>
      <c r="K533" s="23" t="n">
        <v>43831</v>
      </c>
      <c r="L533" s="23" t="n">
        <v>43831</v>
      </c>
      <c r="M533" s="23" t="n">
        <v>43831</v>
      </c>
      <c r="N533" s="23" t="n">
        <v>44196</v>
      </c>
      <c r="O533" s="24" t="s">
        <v>106</v>
      </c>
      <c r="P533" s="24" t="s">
        <v>106</v>
      </c>
      <c r="Q533" s="22" t="n">
        <v>9000000</v>
      </c>
      <c r="R533" s="24" t="s">
        <v>106</v>
      </c>
      <c r="S533" s="24" t="s">
        <v>106</v>
      </c>
      <c r="T533" s="24" t="s">
        <v>106</v>
      </c>
      <c r="U533" s="24" t="s">
        <v>106</v>
      </c>
      <c r="V533" s="24" t="s">
        <v>106</v>
      </c>
      <c r="W533" s="24" t="s">
        <v>106</v>
      </c>
      <c r="X533" s="24" t="s">
        <v>106</v>
      </c>
      <c r="Y533" s="22" t="n">
        <v>500000</v>
      </c>
      <c r="Z533" s="23" t="n">
        <f aca="false">DATE(YEAR(M533)+1,MONTH(M533),DAY(M533))</f>
        <v>44197</v>
      </c>
      <c r="AA533" s="25" t="n">
        <f aca="false">IF(N533&lt;=Z533, VLOOKUP(DATEDIF(M533,N533,"m"),Parameters!$L$2:$M$6,2,1), 0)</f>
        <v>1</v>
      </c>
      <c r="AB533" s="0" t="n">
        <f aca="false">IF(D533="Trong nước", DATEDIF(DATE(YEAR(K533),MONTH(K533),1),DATE(YEAR(L533),MONTH(L533),1),"m"), DATEDIF(DATE(J533,1,1),DATE(YEAR(L533),MONTH(L533),1),"m"))</f>
        <v>0</v>
      </c>
      <c r="AC533" s="0" t="str">
        <f aca="false">VLOOKUP(AB533,Parameters!$A$2:$B$6,2,1)</f>
        <v>&lt;6</v>
      </c>
      <c r="AD533" s="26" t="n">
        <v>1</v>
      </c>
      <c r="AE533" s="27" t="n">
        <f aca="false">IF(G533&lt;=$AE$2,INDEX('Bieu phi VCX'!$D$8:$H$33,MATCH(C533,'Bieu phi VCX'!$A$8:$A$33,0),MATCH(AC533,'Bieu phi VCX'!$D$7:$H$7,)),INDEX('Bieu phi VCX'!$I$8:$M$33,MATCH(C533,'Bieu phi VCX'!$A$8:$A$33,0),MATCH(AC533,'Bieu phi VCX'!$I$7:$M$7,)))</f>
        <v>0.0352</v>
      </c>
      <c r="AF533" s="27" t="n">
        <f aca="false">IF(O533="Y",$AF$2,0)</f>
        <v>0.0005</v>
      </c>
      <c r="AG533" s="27" t="n">
        <f aca="false">IF(P533="Y", INDEX('Bieu phi VCX'!$P$8:$T$31,MATCH(C533,'Bieu phi VCX'!$A$8:$A$33,0),MATCH(AC533,'Bieu phi VCX'!$P$7:$T$7,0)), 0)</f>
        <v>0</v>
      </c>
      <c r="AH533" s="22" t="n">
        <f aca="false">VLOOKUP(Q533,Parameters!$F$2:$G$5,2,0)</f>
        <v>1400000</v>
      </c>
      <c r="AI533" s="27" t="n">
        <f aca="false">IF(R533="Y", INDEX('Bieu phi VCX'!$V$8:$Z$31,MATCH(C533,'Bieu phi VCX'!$A$8:$A$33,0),MATCH(AC533,'Bieu phi VCX'!$V$7:$Z$7,0)),0)</f>
        <v>0.0025</v>
      </c>
      <c r="AJ533" s="27" t="n">
        <f aca="false">IF(S533="Y",INDEX('Bieu phi VCX'!$AG$8:$AI$31,MATCH(C533,'Bieu phi VCX'!$A$8:$A$33,0),MATCH(VLOOKUP(I533,Parameters!$I$2:$J$4,2),'Bieu phi VCX'!$AG$7:$AI$7,0))-AE533, 0)</f>
        <v>0.0148</v>
      </c>
      <c r="AK533" s="0" t="n">
        <f aca="false">IF(T533="Y",$AK$2,1)</f>
        <v>1.5</v>
      </c>
      <c r="AL533" s="27" t="n">
        <f aca="false">IF(U533="Y", INDEX('Bieu phi VCX'!$AB$8:$AB$33,MATCH(C533,'Bieu phi VCX'!$A$8:$A$33,0),0),0)</f>
        <v>0.0025</v>
      </c>
      <c r="AM533" s="27" t="n">
        <f aca="false">IF(V533="Y",IF(AB533&lt;120,IF(OR(C533='Bieu phi VCX'!$A$24,C533='Bieu phi VCX'!$A$25,C533='Bieu phi VCX'!$A$27),0.2%,IF(OR(AND(OR(E533="SEDAN",E533="HATCHBACK"),G533&gt;$AM$2),AND(OR(E533="SEDAN",E533="HATCHBACK"),F533="GERMANY")),INDEX('Bieu phi VCX'!$AC$8:$AC$33,MATCH(C533,'Bieu phi VCX'!$A$8:$A$33,0),0),INDEX('Bieu phi VCX'!$AD$8:$AD$33,MATCH(C533,'Bieu phi VCX'!$A$8:$A$33,0),0))),"NA"),0)</f>
        <v>0.002</v>
      </c>
      <c r="AN533" s="28" t="n">
        <f aca="false">IF(X533="Y",$AN$2,0)</f>
        <v>0.003</v>
      </c>
      <c r="AO533" s="29" t="n">
        <f aca="false">IF(W533="Y",IF(N533-M533&gt;$AO$2,1.5%*15/365,1.5%*(N533-M533)/365),0)</f>
        <v>0.000616438356164384</v>
      </c>
      <c r="AP533" s="30" t="n">
        <f aca="false">IF(N533&lt;=Z533,VLOOKUP(DATEDIF(M533,N533,"m"),Parameters!$L$2:$M$6,2,1),(DATEDIF(M533,N533,"m")+1)/12)</f>
        <v>1</v>
      </c>
      <c r="AQ533" s="31" t="n">
        <f aca="false">(AK533*(SUM(AE533,AF533,AG533,AI533,AJ533,AL533,AM533,AN533)*H533+AH533)+AO533*H533)*AP533</f>
        <v>38646575.3424658</v>
      </c>
    </row>
    <row r="534" customFormat="false" ht="15" hidden="false" customHeight="false" outlineLevel="0" collapsed="false">
      <c r="A534" s="20"/>
      <c r="B534" s="20" t="s">
        <v>107</v>
      </c>
      <c r="C534" s="21" t="s">
        <v>140</v>
      </c>
      <c r="D534" s="21" t="s">
        <v>95</v>
      </c>
      <c r="E534" s="21" t="s">
        <v>131</v>
      </c>
      <c r="F534" s="21" t="s">
        <v>97</v>
      </c>
      <c r="G534" s="22" t="n">
        <v>400000000</v>
      </c>
      <c r="H534" s="22" t="n">
        <v>400000000</v>
      </c>
      <c r="I534" s="22" t="n">
        <v>0</v>
      </c>
      <c r="J534" s="0" t="n">
        <v>2020</v>
      </c>
      <c r="K534" s="23" t="n">
        <v>43831</v>
      </c>
      <c r="L534" s="23" t="n">
        <v>43831</v>
      </c>
      <c r="M534" s="23" t="n">
        <v>43831</v>
      </c>
      <c r="N534" s="23" t="n">
        <v>44196</v>
      </c>
      <c r="O534" s="24" t="s">
        <v>106</v>
      </c>
      <c r="P534" s="24" t="s">
        <v>98</v>
      </c>
      <c r="Q534" s="22" t="s">
        <v>99</v>
      </c>
      <c r="R534" s="24" t="s">
        <v>98</v>
      </c>
      <c r="S534" s="24" t="s">
        <v>98</v>
      </c>
      <c r="T534" s="24" t="s">
        <v>98</v>
      </c>
      <c r="U534" s="24" t="s">
        <v>98</v>
      </c>
      <c r="V534" s="24" t="s">
        <v>98</v>
      </c>
      <c r="W534" s="24" t="s">
        <v>98</v>
      </c>
      <c r="X534" s="24" t="s">
        <v>98</v>
      </c>
      <c r="Y534" s="22" t="n">
        <v>500000</v>
      </c>
      <c r="Z534" s="23" t="n">
        <f aca="false">DATE(YEAR(M534)+1,MONTH(M534),DAY(M534))</f>
        <v>44197</v>
      </c>
      <c r="AA534" s="25" t="n">
        <f aca="false">IF(N534&lt;=Z534, VLOOKUP(DATEDIF(M534,N534,"m"),Parameters!$L$2:$M$6,2,1), 0)</f>
        <v>1</v>
      </c>
      <c r="AB534" s="0" t="n">
        <f aca="false">IF(D534="Trong nước", DATEDIF(DATE(YEAR(K534),MONTH(K534),1),DATE(YEAR(L534),MONTH(L534),1),"m"), DATEDIF(DATE(J534,1,1),DATE(YEAR(L534),MONTH(L534),1),"m"))</f>
        <v>0</v>
      </c>
      <c r="AC534" s="0" t="str">
        <f aca="false">VLOOKUP(AB534,Parameters!$A$2:$B$6,2,1)</f>
        <v>&lt;6</v>
      </c>
      <c r="AD534" s="26" t="n">
        <v>1</v>
      </c>
      <c r="AE534" s="27" t="n">
        <f aca="false">IF(G534&lt;=$AE$2,INDEX('Bieu phi VCX'!$D$8:$H$33,MATCH(C534,'Bieu phi VCX'!$A$8:$A$33,0),MATCH(AC534,'Bieu phi VCX'!$D$7:$H$7,)),INDEX('Bieu phi VCX'!$I$8:$M$33,MATCH(C534,'Bieu phi VCX'!$A$8:$A$33,0),MATCH(AC534,'Bieu phi VCX'!$I$7:$M$7,)))</f>
        <v>0.0352</v>
      </c>
      <c r="AF534" s="27" t="n">
        <f aca="false">IF(O534="Y",$AF$2,0)</f>
        <v>0.0005</v>
      </c>
      <c r="AG534" s="27" t="n">
        <f aca="false">IF(P534="Y", INDEX('Bieu phi VCX'!$P$8:$T$31,MATCH(C534,'Bieu phi VCX'!$A$8:$A$33,0),MATCH(AC534,'Bieu phi VCX'!$P$7:$T$7,0)), 0)</f>
        <v>0</v>
      </c>
      <c r="AH534" s="22" t="n">
        <f aca="false">VLOOKUP(Q534,Parameters!$F$2:$G$5,2,0)</f>
        <v>0</v>
      </c>
      <c r="AI534" s="27" t="n">
        <f aca="false">IF(R534="Y", INDEX('Bieu phi VCX'!$V$8:$Z$31,MATCH(C534,'Bieu phi VCX'!$A$8:$A$33,0),MATCH(AC534,'Bieu phi VCX'!$V$7:$Z$7,0)),0)</f>
        <v>0</v>
      </c>
      <c r="AJ534" s="27" t="n">
        <f aca="false">IF(S534="Y",INDEX('Bieu phi VCX'!$AG$8:$AI$31,MATCH(C534,'Bieu phi VCX'!$A$8:$A$33,0),MATCH(VLOOKUP(I534,Parameters!$I$2:$J$4,2),'Bieu phi VCX'!$AG$7:$AI$7,0))-AE534, 0)</f>
        <v>0</v>
      </c>
      <c r="AK534" s="0" t="n">
        <f aca="false">IF(T534="Y",$AK$2,1)</f>
        <v>1</v>
      </c>
      <c r="AL534" s="27" t="n">
        <f aca="false">IF(U534="Y", INDEX('Bieu phi VCX'!$AB$8:$AB$33,MATCH(C534,'Bieu phi VCX'!$A$8:$A$33,0),0),0)</f>
        <v>0</v>
      </c>
      <c r="AM534" s="27" t="n">
        <f aca="false">IF(V534="Y",IF(AB534&lt;120,IF(OR(C534='Bieu phi VCX'!$A$24,C534='Bieu phi VCX'!$A$25,C534='Bieu phi VCX'!$A$27),0.2%,IF(OR(AND(OR(E534="SEDAN",E534="HATCHBACK"),G534&gt;$AM$2),AND(OR(E534="SEDAN",E534="HATCHBACK"),F534="GERMANY")),INDEX('Bieu phi VCX'!$AC$8:$AC$33,MATCH(C534,'Bieu phi VCX'!$A$8:$A$33,0),0),INDEX('Bieu phi VCX'!$AD$8:$AD$33,MATCH(C534,'Bieu phi VCX'!$A$8:$A$33,0),0))),"NA"),0)</f>
        <v>0</v>
      </c>
      <c r="AN534" s="28" t="n">
        <f aca="false">IF(X534="Y",$AN$2,0)</f>
        <v>0</v>
      </c>
      <c r="AO534" s="29" t="n">
        <f aca="false">IF(W534="Y",IF(N534-M534&gt;$AO$2,1.5%*15/365,1.5%*(N534-M534)/365),0)</f>
        <v>0</v>
      </c>
      <c r="AP534" s="30" t="n">
        <f aca="false">IF(N534&lt;=Z534,VLOOKUP(DATEDIF(M534,N534,"m"),Parameters!$L$2:$M$6,2,1),(DATEDIF(M534,N534,"m")+1)/12)</f>
        <v>1</v>
      </c>
      <c r="AQ534" s="31" t="n">
        <f aca="false">(AK534*(SUM(AE534,AF534,AG534,AI534,AJ534,AL534,AM534,AN534)*H534+AH534)+AO534*H534)*AP534</f>
        <v>14280000</v>
      </c>
    </row>
    <row r="535" customFormat="false" ht="15" hidden="false" customHeight="false" outlineLevel="0" collapsed="false">
      <c r="A535" s="20"/>
      <c r="B535" s="20" t="s">
        <v>108</v>
      </c>
      <c r="C535" s="21" t="s">
        <v>140</v>
      </c>
      <c r="D535" s="21" t="s">
        <v>95</v>
      </c>
      <c r="E535" s="21" t="s">
        <v>131</v>
      </c>
      <c r="F535" s="21" t="s">
        <v>97</v>
      </c>
      <c r="G535" s="22" t="n">
        <v>400000000</v>
      </c>
      <c r="H535" s="22" t="n">
        <v>400000000</v>
      </c>
      <c r="I535" s="22" t="n">
        <v>0</v>
      </c>
      <c r="J535" s="0" t="n">
        <v>2020</v>
      </c>
      <c r="K535" s="23" t="n">
        <v>43831</v>
      </c>
      <c r="L535" s="23" t="n">
        <v>43831</v>
      </c>
      <c r="M535" s="23" t="n">
        <v>43831</v>
      </c>
      <c r="N535" s="23" t="n">
        <v>44196</v>
      </c>
      <c r="O535" s="24" t="s">
        <v>98</v>
      </c>
      <c r="P535" s="24" t="s">
        <v>106</v>
      </c>
      <c r="Q535" s="22" t="s">
        <v>99</v>
      </c>
      <c r="R535" s="24" t="s">
        <v>98</v>
      </c>
      <c r="S535" s="24" t="s">
        <v>98</v>
      </c>
      <c r="T535" s="24" t="s">
        <v>98</v>
      </c>
      <c r="U535" s="24" t="s">
        <v>98</v>
      </c>
      <c r="V535" s="24" t="s">
        <v>98</v>
      </c>
      <c r="W535" s="24" t="s">
        <v>98</v>
      </c>
      <c r="X535" s="24" t="s">
        <v>98</v>
      </c>
      <c r="Y535" s="22" t="n">
        <v>500000</v>
      </c>
      <c r="Z535" s="23" t="n">
        <f aca="false">DATE(YEAR(M535)+1,MONTH(M535),DAY(M535))</f>
        <v>44197</v>
      </c>
      <c r="AA535" s="25" t="n">
        <f aca="false">IF(N535&lt;=Z535, VLOOKUP(DATEDIF(M535,N535,"m"),Parameters!$L$2:$M$6,2,1), 0)</f>
        <v>1</v>
      </c>
      <c r="AB535" s="0" t="n">
        <f aca="false">IF(D535="Trong nước", DATEDIF(DATE(YEAR(K535),MONTH(K535),1),DATE(YEAR(L535),MONTH(L535),1),"m"), DATEDIF(DATE(J535,1,1),DATE(YEAR(L535),MONTH(L535),1),"m"))</f>
        <v>0</v>
      </c>
      <c r="AC535" s="0" t="str">
        <f aca="false">VLOOKUP(AB535,Parameters!$A$2:$B$6,2,1)</f>
        <v>&lt;6</v>
      </c>
      <c r="AD535" s="26" t="n">
        <v>1</v>
      </c>
      <c r="AE535" s="27" t="n">
        <f aca="false">IF(G535&lt;=$AE$2,INDEX('Bieu phi VCX'!$D$8:$H$33,MATCH(C535,'Bieu phi VCX'!$A$8:$A$33,0),MATCH(AC535,'Bieu phi VCX'!$D$7:$H$7,)),INDEX('Bieu phi VCX'!$I$8:$M$33,MATCH(C535,'Bieu phi VCX'!$A$8:$A$33,0),MATCH(AC535,'Bieu phi VCX'!$I$7:$M$7,)))</f>
        <v>0.0352</v>
      </c>
      <c r="AF535" s="27" t="n">
        <f aca="false">IF(O535="Y",$AF$2,0)</f>
        <v>0</v>
      </c>
      <c r="AG535" s="27" t="n">
        <f aca="false">IF(P535="Y", INDEX('Bieu phi VCX'!$P$8:$T$31,MATCH(C535,'Bieu phi VCX'!$A$8:$A$33,0),MATCH(AC535,'Bieu phi VCX'!$P$7:$T$7,0)), 0)</f>
        <v>0</v>
      </c>
      <c r="AH535" s="22" t="n">
        <f aca="false">VLOOKUP(Q535,Parameters!$F$2:$G$5,2,0)</f>
        <v>0</v>
      </c>
      <c r="AI535" s="27" t="n">
        <f aca="false">IF(R535="Y", INDEX('Bieu phi VCX'!$V$8:$Z$31,MATCH(C535,'Bieu phi VCX'!$A$8:$A$33,0),MATCH(AC535,'Bieu phi VCX'!$V$7:$Z$7,0)),0)</f>
        <v>0</v>
      </c>
      <c r="AJ535" s="27" t="n">
        <f aca="false">IF(S535="Y",INDEX('Bieu phi VCX'!$AG$8:$AI$31,MATCH(C535,'Bieu phi VCX'!$A$8:$A$33,0),MATCH(VLOOKUP(I535,Parameters!$I$2:$J$4,2),'Bieu phi VCX'!$AG$7:$AI$7,0))-AE535, 0)</f>
        <v>0</v>
      </c>
      <c r="AK535" s="0" t="n">
        <f aca="false">IF(T535="Y",$AK$2,1)</f>
        <v>1</v>
      </c>
      <c r="AL535" s="27" t="n">
        <f aca="false">IF(U535="Y", INDEX('Bieu phi VCX'!$AB$8:$AB$33,MATCH(C535,'Bieu phi VCX'!$A$8:$A$33,0),0),0)</f>
        <v>0</v>
      </c>
      <c r="AM535" s="27" t="n">
        <f aca="false">IF(V535="Y",IF(AB535&lt;120,IF(OR(C535='Bieu phi VCX'!$A$24,C535='Bieu phi VCX'!$A$25,C535='Bieu phi VCX'!$A$27),0.2%,IF(OR(AND(OR(E535="SEDAN",E535="HATCHBACK"),G535&gt;$AM$2),AND(OR(E535="SEDAN",E535="HATCHBACK"),F535="GERMANY")),INDEX('Bieu phi VCX'!$AC$8:$AC$33,MATCH(C535,'Bieu phi VCX'!$A$8:$A$33,0),0),INDEX('Bieu phi VCX'!$AD$8:$AD$33,MATCH(C535,'Bieu phi VCX'!$A$8:$A$33,0),0))),"NA"),0)</f>
        <v>0</v>
      </c>
      <c r="AN535" s="28" t="n">
        <f aca="false">IF(X535="Y",$AN$2,0)</f>
        <v>0</v>
      </c>
      <c r="AO535" s="29" t="n">
        <f aca="false">IF(W535="Y",IF(N535-M535&gt;$AO$2,1.5%*15/365,1.5%*(N535-M535)/365),0)</f>
        <v>0</v>
      </c>
      <c r="AP535" s="30" t="n">
        <f aca="false">IF(N535&lt;=Z535,VLOOKUP(DATEDIF(M535,N535,"m"),Parameters!$L$2:$M$6,2,1),(DATEDIF(M535,N535,"m")+1)/12)</f>
        <v>1</v>
      </c>
      <c r="AQ535" s="31" t="n">
        <f aca="false">(AK535*(SUM(AE535,AF535,AG535,AI535,AJ535,AL535,AM535,AN535)*H535+AH535)+AO535*H535)*AP535</f>
        <v>14080000</v>
      </c>
    </row>
    <row r="536" customFormat="false" ht="15" hidden="false" customHeight="false" outlineLevel="0" collapsed="false">
      <c r="A536" s="20"/>
      <c r="B536" s="20" t="s">
        <v>109</v>
      </c>
      <c r="C536" s="21" t="s">
        <v>140</v>
      </c>
      <c r="D536" s="21" t="s">
        <v>95</v>
      </c>
      <c r="E536" s="21" t="s">
        <v>131</v>
      </c>
      <c r="F536" s="21" t="s">
        <v>97</v>
      </c>
      <c r="G536" s="22" t="n">
        <v>400000000</v>
      </c>
      <c r="H536" s="22" t="n">
        <v>400000000</v>
      </c>
      <c r="I536" s="22" t="n">
        <v>0</v>
      </c>
      <c r="J536" s="0" t="n">
        <v>2020</v>
      </c>
      <c r="K536" s="23" t="n">
        <v>43831</v>
      </c>
      <c r="L536" s="23" t="n">
        <v>43831</v>
      </c>
      <c r="M536" s="23" t="n">
        <v>43831</v>
      </c>
      <c r="N536" s="23" t="n">
        <v>44196</v>
      </c>
      <c r="O536" s="24" t="s">
        <v>98</v>
      </c>
      <c r="P536" s="24" t="s">
        <v>98</v>
      </c>
      <c r="Q536" s="22" t="n">
        <v>9000000</v>
      </c>
      <c r="R536" s="24" t="s">
        <v>98</v>
      </c>
      <c r="S536" s="24" t="s">
        <v>98</v>
      </c>
      <c r="T536" s="24" t="s">
        <v>98</v>
      </c>
      <c r="U536" s="24" t="s">
        <v>98</v>
      </c>
      <c r="V536" s="24" t="s">
        <v>98</v>
      </c>
      <c r="W536" s="24" t="s">
        <v>98</v>
      </c>
      <c r="X536" s="24" t="s">
        <v>98</v>
      </c>
      <c r="Y536" s="22" t="n">
        <v>500000</v>
      </c>
      <c r="Z536" s="23" t="n">
        <f aca="false">DATE(YEAR(M536)+1,MONTH(M536),DAY(M536))</f>
        <v>44197</v>
      </c>
      <c r="AA536" s="25" t="n">
        <f aca="false">IF(N536&lt;=Z536, VLOOKUP(DATEDIF(M536,N536,"m"),Parameters!$L$2:$M$6,2,1), 0)</f>
        <v>1</v>
      </c>
      <c r="AB536" s="0" t="n">
        <f aca="false">IF(D536="Trong nước", DATEDIF(DATE(YEAR(K536),MONTH(K536),1),DATE(YEAR(L536),MONTH(L536),1),"m"), DATEDIF(DATE(J536,1,1),DATE(YEAR(L536),MONTH(L536),1),"m"))</f>
        <v>0</v>
      </c>
      <c r="AC536" s="0" t="str">
        <f aca="false">VLOOKUP(AB536,Parameters!$A$2:$B$6,2,1)</f>
        <v>&lt;6</v>
      </c>
      <c r="AD536" s="26" t="n">
        <v>1</v>
      </c>
      <c r="AE536" s="27" t="n">
        <f aca="false">IF(G536&lt;=$AE$2,INDEX('Bieu phi VCX'!$D$8:$H$33,MATCH(C536,'Bieu phi VCX'!$A$8:$A$33,0),MATCH(AC536,'Bieu phi VCX'!$D$7:$H$7,)),INDEX('Bieu phi VCX'!$I$8:$M$33,MATCH(C536,'Bieu phi VCX'!$A$8:$A$33,0),MATCH(AC536,'Bieu phi VCX'!$I$7:$M$7,)))</f>
        <v>0.0352</v>
      </c>
      <c r="AF536" s="27" t="n">
        <f aca="false">IF(O536="Y",$AF$2,0)</f>
        <v>0</v>
      </c>
      <c r="AG536" s="27" t="n">
        <f aca="false">IF(P536="Y", INDEX('Bieu phi VCX'!$P$8:$T$31,MATCH(C536,'Bieu phi VCX'!$A$8:$A$33,0),MATCH(AC536,'Bieu phi VCX'!$P$7:$T$7,0)), 0)</f>
        <v>0</v>
      </c>
      <c r="AH536" s="22" t="n">
        <f aca="false">VLOOKUP(Q536,Parameters!$F$2:$G$5,2,0)</f>
        <v>1400000</v>
      </c>
      <c r="AI536" s="27" t="n">
        <f aca="false">IF(R536="Y", INDEX('Bieu phi VCX'!$V$8:$Z$31,MATCH(C536,'Bieu phi VCX'!$A$8:$A$33,0),MATCH(AC536,'Bieu phi VCX'!$V$7:$Z$7,0)),0)</f>
        <v>0</v>
      </c>
      <c r="AJ536" s="27" t="n">
        <f aca="false">IF(S536="Y",INDEX('Bieu phi VCX'!$AG$8:$AI$31,MATCH(C536,'Bieu phi VCX'!$A$8:$A$33,0),MATCH(VLOOKUP(I536,Parameters!$I$2:$J$4,2),'Bieu phi VCX'!$AG$7:$AI$7,0))-AE536, 0)</f>
        <v>0</v>
      </c>
      <c r="AK536" s="0" t="n">
        <f aca="false">IF(T536="Y",$AK$2,1)</f>
        <v>1</v>
      </c>
      <c r="AL536" s="27" t="n">
        <f aca="false">IF(U536="Y", INDEX('Bieu phi VCX'!$AB$8:$AB$33,MATCH(C536,'Bieu phi VCX'!$A$8:$A$33,0),0),0)</f>
        <v>0</v>
      </c>
      <c r="AM536" s="27" t="n">
        <f aca="false">IF(V536="Y",IF(AB536&lt;120,IF(OR(C536='Bieu phi VCX'!$A$24,C536='Bieu phi VCX'!$A$25,C536='Bieu phi VCX'!$A$27),0.2%,IF(OR(AND(OR(E536="SEDAN",E536="HATCHBACK"),G536&gt;$AM$2),AND(OR(E536="SEDAN",E536="HATCHBACK"),F536="GERMANY")),INDEX('Bieu phi VCX'!$AC$8:$AC$33,MATCH(C536,'Bieu phi VCX'!$A$8:$A$33,0),0),INDEX('Bieu phi VCX'!$AD$8:$AD$33,MATCH(C536,'Bieu phi VCX'!$A$8:$A$33,0),0))),"NA"),0)</f>
        <v>0</v>
      </c>
      <c r="AN536" s="28" t="n">
        <f aca="false">IF(X536="Y",$AN$2,0)</f>
        <v>0</v>
      </c>
      <c r="AO536" s="29" t="n">
        <f aca="false">IF(W536="Y",IF(N536-M536&gt;$AO$2,1.5%*15/365,1.5%*(N536-M536)/365),0)</f>
        <v>0</v>
      </c>
      <c r="AP536" s="30" t="n">
        <f aca="false">IF(N536&lt;=Z536,VLOOKUP(DATEDIF(M536,N536,"m"),Parameters!$L$2:$M$6,2,1),(DATEDIF(M536,N536,"m")+1)/12)</f>
        <v>1</v>
      </c>
      <c r="AQ536" s="31" t="n">
        <f aca="false">(AK536*(SUM(AE536,AF536,AG536,AI536,AJ536,AL536,AM536,AN536)*H536+AH536)+AO536*H536)*AP536</f>
        <v>15480000</v>
      </c>
    </row>
    <row r="537" customFormat="false" ht="15" hidden="false" customHeight="false" outlineLevel="0" collapsed="false">
      <c r="A537" s="20"/>
      <c r="B537" s="20" t="s">
        <v>110</v>
      </c>
      <c r="C537" s="21" t="s">
        <v>140</v>
      </c>
      <c r="D537" s="21" t="s">
        <v>95</v>
      </c>
      <c r="E537" s="21" t="s">
        <v>131</v>
      </c>
      <c r="F537" s="21" t="s">
        <v>97</v>
      </c>
      <c r="G537" s="22" t="n">
        <v>400000000</v>
      </c>
      <c r="H537" s="22" t="n">
        <v>400000000</v>
      </c>
      <c r="I537" s="22" t="n">
        <v>0</v>
      </c>
      <c r="J537" s="0" t="n">
        <v>2020</v>
      </c>
      <c r="K537" s="23" t="n">
        <v>43831</v>
      </c>
      <c r="L537" s="23" t="n">
        <v>43831</v>
      </c>
      <c r="M537" s="23" t="n">
        <v>43831</v>
      </c>
      <c r="N537" s="23" t="n">
        <v>44196</v>
      </c>
      <c r="O537" s="24" t="s">
        <v>98</v>
      </c>
      <c r="P537" s="24" t="s">
        <v>98</v>
      </c>
      <c r="Q537" s="22" t="s">
        <v>99</v>
      </c>
      <c r="R537" s="24" t="s">
        <v>106</v>
      </c>
      <c r="S537" s="24" t="s">
        <v>98</v>
      </c>
      <c r="T537" s="24" t="s">
        <v>98</v>
      </c>
      <c r="U537" s="24" t="s">
        <v>98</v>
      </c>
      <c r="V537" s="24" t="s">
        <v>98</v>
      </c>
      <c r="W537" s="24" t="s">
        <v>98</v>
      </c>
      <c r="X537" s="24" t="s">
        <v>98</v>
      </c>
      <c r="Y537" s="22" t="n">
        <v>500000</v>
      </c>
      <c r="Z537" s="23" t="n">
        <f aca="false">DATE(YEAR(M537)+1,MONTH(M537),DAY(M537))</f>
        <v>44197</v>
      </c>
      <c r="AA537" s="25" t="n">
        <f aca="false">IF(N537&lt;=Z537, VLOOKUP(DATEDIF(M537,N537,"m"),Parameters!$L$2:$M$6,2,1), 0)</f>
        <v>1</v>
      </c>
      <c r="AB537" s="0" t="n">
        <f aca="false">IF(D537="Trong nước", DATEDIF(DATE(YEAR(K537),MONTH(K537),1),DATE(YEAR(L537),MONTH(L537),1),"m"), DATEDIF(DATE(J537,1,1),DATE(YEAR(L537),MONTH(L537),1),"m"))</f>
        <v>0</v>
      </c>
      <c r="AC537" s="0" t="str">
        <f aca="false">VLOOKUP(AB537,Parameters!$A$2:$B$6,2,1)</f>
        <v>&lt;6</v>
      </c>
      <c r="AD537" s="26" t="n">
        <v>1</v>
      </c>
      <c r="AE537" s="27" t="n">
        <f aca="false">IF(G537&lt;=$AE$2,INDEX('Bieu phi VCX'!$D$8:$H$33,MATCH(C537,'Bieu phi VCX'!$A$8:$A$33,0),MATCH(AC537,'Bieu phi VCX'!$D$7:$H$7,)),INDEX('Bieu phi VCX'!$I$8:$M$33,MATCH(C537,'Bieu phi VCX'!$A$8:$A$33,0),MATCH(AC537,'Bieu phi VCX'!$I$7:$M$7,)))</f>
        <v>0.0352</v>
      </c>
      <c r="AF537" s="27" t="n">
        <f aca="false">IF(O537="Y",$AF$2,0)</f>
        <v>0</v>
      </c>
      <c r="AG537" s="27" t="n">
        <f aca="false">IF(P537="Y", INDEX('Bieu phi VCX'!$P$8:$T$31,MATCH(C537,'Bieu phi VCX'!$A$8:$A$33,0),MATCH(AC537,'Bieu phi VCX'!$P$7:$T$7,0)), 0)</f>
        <v>0</v>
      </c>
      <c r="AH537" s="22" t="n">
        <f aca="false">VLOOKUP(Q537,Parameters!$F$2:$G$5,2,0)</f>
        <v>0</v>
      </c>
      <c r="AI537" s="27" t="n">
        <f aca="false">IF(R537="Y", INDEX('Bieu phi VCX'!$V$8:$Z$31,MATCH(C537,'Bieu phi VCX'!$A$8:$A$33,0),MATCH(AC537,'Bieu phi VCX'!$V$7:$Z$7,0)),0)</f>
        <v>0.0025</v>
      </c>
      <c r="AJ537" s="27" t="n">
        <f aca="false">IF(S537="Y",INDEX('Bieu phi VCX'!$AG$8:$AI$31,MATCH(C537,'Bieu phi VCX'!$A$8:$A$33,0),MATCH(VLOOKUP(I537,Parameters!$I$2:$J$4,2),'Bieu phi VCX'!$AG$7:$AI$7,0))-AE537, 0)</f>
        <v>0</v>
      </c>
      <c r="AK537" s="0" t="n">
        <f aca="false">IF(T537="Y",$AK$2,1)</f>
        <v>1</v>
      </c>
      <c r="AL537" s="27" t="n">
        <f aca="false">IF(U537="Y", INDEX('Bieu phi VCX'!$AB$8:$AB$33,MATCH(C537,'Bieu phi VCX'!$A$8:$A$33,0),0),0)</f>
        <v>0</v>
      </c>
      <c r="AM537" s="27" t="n">
        <f aca="false">IF(V537="Y",IF(AB537&lt;120,IF(OR(C537='Bieu phi VCX'!$A$24,C537='Bieu phi VCX'!$A$25,C537='Bieu phi VCX'!$A$27),0.2%,IF(OR(AND(OR(E537="SEDAN",E537="HATCHBACK"),G537&gt;$AM$2),AND(OR(E537="SEDAN",E537="HATCHBACK"),F537="GERMANY")),INDEX('Bieu phi VCX'!$AC$8:$AC$33,MATCH(C537,'Bieu phi VCX'!$A$8:$A$33,0),0),INDEX('Bieu phi VCX'!$AD$8:$AD$33,MATCH(C537,'Bieu phi VCX'!$A$8:$A$33,0),0))),"NA"),0)</f>
        <v>0</v>
      </c>
      <c r="AN537" s="28" t="n">
        <f aca="false">IF(X537="Y",$AN$2,0)</f>
        <v>0</v>
      </c>
      <c r="AO537" s="29" t="n">
        <f aca="false">IF(W537="Y",IF(N537-M537&gt;$AO$2,1.5%*15/365,1.5%*(N537-M537)/365),0)</f>
        <v>0</v>
      </c>
      <c r="AP537" s="30" t="n">
        <f aca="false">IF(N537&lt;=Z537,VLOOKUP(DATEDIF(M537,N537,"m"),Parameters!$L$2:$M$6,2,1),(DATEDIF(M537,N537,"m")+1)/12)</f>
        <v>1</v>
      </c>
      <c r="AQ537" s="31" t="n">
        <f aca="false">(AK537*(SUM(AE537,AF537,AG537,AI537,AJ537,AL537,AM537,AN537)*H537+AH537)+AO537*H537)*AP537</f>
        <v>15080000</v>
      </c>
    </row>
    <row r="538" customFormat="false" ht="15" hidden="false" customHeight="false" outlineLevel="0" collapsed="false">
      <c r="A538" s="20"/>
      <c r="B538" s="20" t="s">
        <v>111</v>
      </c>
      <c r="C538" s="21" t="s">
        <v>140</v>
      </c>
      <c r="D538" s="21" t="s">
        <v>95</v>
      </c>
      <c r="E538" s="21" t="s">
        <v>131</v>
      </c>
      <c r="F538" s="21" t="s">
        <v>97</v>
      </c>
      <c r="G538" s="22" t="n">
        <v>400000000</v>
      </c>
      <c r="H538" s="22" t="n">
        <v>400000000</v>
      </c>
      <c r="I538" s="22" t="n">
        <v>0</v>
      </c>
      <c r="J538" s="0" t="n">
        <v>2020</v>
      </c>
      <c r="K538" s="23" t="n">
        <v>43831</v>
      </c>
      <c r="L538" s="23" t="n">
        <v>43831</v>
      </c>
      <c r="M538" s="23" t="n">
        <v>43831</v>
      </c>
      <c r="N538" s="23" t="n">
        <v>44196</v>
      </c>
      <c r="O538" s="24" t="s">
        <v>98</v>
      </c>
      <c r="P538" s="24" t="s">
        <v>98</v>
      </c>
      <c r="Q538" s="22" t="s">
        <v>99</v>
      </c>
      <c r="R538" s="24" t="s">
        <v>98</v>
      </c>
      <c r="S538" s="24" t="s">
        <v>106</v>
      </c>
      <c r="T538" s="24" t="s">
        <v>98</v>
      </c>
      <c r="U538" s="24" t="s">
        <v>98</v>
      </c>
      <c r="V538" s="24" t="s">
        <v>98</v>
      </c>
      <c r="W538" s="24" t="s">
        <v>98</v>
      </c>
      <c r="X538" s="24" t="s">
        <v>98</v>
      </c>
      <c r="Y538" s="22" t="n">
        <v>500000</v>
      </c>
      <c r="Z538" s="23" t="n">
        <f aca="false">DATE(YEAR(M538)+1,MONTH(M538),DAY(M538))</f>
        <v>44197</v>
      </c>
      <c r="AA538" s="25" t="n">
        <f aca="false">IF(N538&lt;=Z538, VLOOKUP(DATEDIF(M538,N538,"m"),Parameters!$L$2:$M$6,2,1), 0)</f>
        <v>1</v>
      </c>
      <c r="AB538" s="0" t="n">
        <f aca="false">IF(D538="Trong nước", DATEDIF(DATE(YEAR(K538),MONTH(K538),1),DATE(YEAR(L538),MONTH(L538),1),"m"), DATEDIF(DATE(J538,1,1),DATE(YEAR(L538),MONTH(L538),1),"m"))</f>
        <v>0</v>
      </c>
      <c r="AC538" s="0" t="str">
        <f aca="false">VLOOKUP(AB538,Parameters!$A$2:$B$6,2,1)</f>
        <v>&lt;6</v>
      </c>
      <c r="AD538" s="26" t="n">
        <v>1</v>
      </c>
      <c r="AE538" s="27" t="n">
        <f aca="false">IF(G538&lt;=$AE$2,INDEX('Bieu phi VCX'!$D$8:$H$33,MATCH(C538,'Bieu phi VCX'!$A$8:$A$33,0),MATCH(AC538,'Bieu phi VCX'!$D$7:$H$7,)),INDEX('Bieu phi VCX'!$I$8:$M$33,MATCH(C538,'Bieu phi VCX'!$A$8:$A$33,0),MATCH(AC538,'Bieu phi VCX'!$I$7:$M$7,)))</f>
        <v>0.0352</v>
      </c>
      <c r="AF538" s="27" t="n">
        <f aca="false">IF(O538="Y",$AF$2,0)</f>
        <v>0</v>
      </c>
      <c r="AG538" s="27" t="n">
        <f aca="false">IF(P538="Y", INDEX('Bieu phi VCX'!$P$8:$T$31,MATCH(C538,'Bieu phi VCX'!$A$8:$A$33,0),MATCH(AC538,'Bieu phi VCX'!$P$7:$T$7,0)), 0)</f>
        <v>0</v>
      </c>
      <c r="AH538" s="22" t="n">
        <f aca="false">VLOOKUP(Q538,Parameters!$F$2:$G$5,2,0)</f>
        <v>0</v>
      </c>
      <c r="AI538" s="27" t="n">
        <f aca="false">IF(R538="Y", INDEX('Bieu phi VCX'!$V$8:$Z$31,MATCH(C538,'Bieu phi VCX'!$A$8:$A$33,0),MATCH(AC538,'Bieu phi VCX'!$V$7:$Z$7,0)),0)</f>
        <v>0</v>
      </c>
      <c r="AJ538" s="27" t="n">
        <f aca="false">IF(S538="Y",INDEX('Bieu phi VCX'!$AG$8:$AI$31,MATCH(C538,'Bieu phi VCX'!$A$8:$A$33,0),MATCH(VLOOKUP(I538,Parameters!$I$2:$J$4,2),'Bieu phi VCX'!$AG$7:$AI$7,0))-AE538, 0)</f>
        <v>0.0148</v>
      </c>
      <c r="AK538" s="0" t="n">
        <f aca="false">IF(T538="Y",$AK$2,1)</f>
        <v>1</v>
      </c>
      <c r="AL538" s="27" t="n">
        <f aca="false">IF(U538="Y", INDEX('Bieu phi VCX'!$AB$8:$AB$33,MATCH(C538,'Bieu phi VCX'!$A$8:$A$33,0),0),0)</f>
        <v>0</v>
      </c>
      <c r="AM538" s="27" t="n">
        <f aca="false">IF(V538="Y",IF(AB538&lt;120,IF(OR(C538='Bieu phi VCX'!$A$24,C538='Bieu phi VCX'!$A$25,C538='Bieu phi VCX'!$A$27),0.2%,IF(OR(AND(OR(E538="SEDAN",E538="HATCHBACK"),G538&gt;$AM$2),AND(OR(E538="SEDAN",E538="HATCHBACK"),F538="GERMANY")),INDEX('Bieu phi VCX'!$AC$8:$AC$33,MATCH(C538,'Bieu phi VCX'!$A$8:$A$33,0),0),INDEX('Bieu phi VCX'!$AD$8:$AD$33,MATCH(C538,'Bieu phi VCX'!$A$8:$A$33,0),0))),"NA"),0)</f>
        <v>0</v>
      </c>
      <c r="AN538" s="28" t="n">
        <f aca="false">IF(X538="Y",$AN$2,0)</f>
        <v>0</v>
      </c>
      <c r="AO538" s="29" t="n">
        <f aca="false">IF(W538="Y",IF(N538-M538&gt;$AO$2,1.5%*15/365,1.5%*(N538-M538)/365),0)</f>
        <v>0</v>
      </c>
      <c r="AP538" s="30" t="n">
        <f aca="false">IF(N538&lt;=Z538,VLOOKUP(DATEDIF(M538,N538,"m"),Parameters!$L$2:$M$6,2,1),(DATEDIF(M538,N538,"m")+1)/12)</f>
        <v>1</v>
      </c>
      <c r="AQ538" s="31" t="n">
        <f aca="false">(AK538*(SUM(AE538,AF538,AG538,AI538,AJ538,AL538,AM538,AN538)*H538+AH538)+AO538*H538)*AP538</f>
        <v>20000000</v>
      </c>
    </row>
    <row r="539" customFormat="false" ht="15" hidden="false" customHeight="false" outlineLevel="0" collapsed="false">
      <c r="A539" s="20"/>
      <c r="B539" s="20" t="s">
        <v>112</v>
      </c>
      <c r="C539" s="21" t="s">
        <v>140</v>
      </c>
      <c r="D539" s="21" t="s">
        <v>95</v>
      </c>
      <c r="E539" s="21" t="s">
        <v>131</v>
      </c>
      <c r="F539" s="21" t="s">
        <v>97</v>
      </c>
      <c r="G539" s="22" t="n">
        <v>400000000</v>
      </c>
      <c r="H539" s="22" t="n">
        <v>400000000</v>
      </c>
      <c r="I539" s="22" t="n">
        <v>0</v>
      </c>
      <c r="J539" s="0" t="n">
        <v>2020</v>
      </c>
      <c r="K539" s="23" t="n">
        <v>43831</v>
      </c>
      <c r="L539" s="23" t="n">
        <v>43831</v>
      </c>
      <c r="M539" s="23" t="n">
        <v>43831</v>
      </c>
      <c r="N539" s="23" t="n">
        <v>44196</v>
      </c>
      <c r="O539" s="24" t="s">
        <v>98</v>
      </c>
      <c r="P539" s="24" t="s">
        <v>98</v>
      </c>
      <c r="Q539" s="22" t="s">
        <v>99</v>
      </c>
      <c r="R539" s="24" t="s">
        <v>98</v>
      </c>
      <c r="S539" s="24" t="s">
        <v>98</v>
      </c>
      <c r="T539" s="24" t="s">
        <v>106</v>
      </c>
      <c r="U539" s="24" t="s">
        <v>98</v>
      </c>
      <c r="V539" s="24" t="s">
        <v>98</v>
      </c>
      <c r="W539" s="24" t="s">
        <v>98</v>
      </c>
      <c r="X539" s="24" t="s">
        <v>98</v>
      </c>
      <c r="Y539" s="22" t="n">
        <v>500000</v>
      </c>
      <c r="Z539" s="23" t="n">
        <f aca="false">DATE(YEAR(M539)+1,MONTH(M539),DAY(M539))</f>
        <v>44197</v>
      </c>
      <c r="AA539" s="25" t="n">
        <f aca="false">IF(N539&lt;=Z539, VLOOKUP(DATEDIF(M539,N539,"m"),Parameters!$L$2:$M$6,2,1), 0)</f>
        <v>1</v>
      </c>
      <c r="AB539" s="0" t="n">
        <f aca="false">IF(D539="Trong nước", DATEDIF(DATE(YEAR(K539),MONTH(K539),1),DATE(YEAR(L539),MONTH(L539),1),"m"), DATEDIF(DATE(J539,1,1),DATE(YEAR(L539),MONTH(L539),1),"m"))</f>
        <v>0</v>
      </c>
      <c r="AC539" s="0" t="str">
        <f aca="false">VLOOKUP(AB539,Parameters!$A$2:$B$6,2,1)</f>
        <v>&lt;6</v>
      </c>
      <c r="AD539" s="26" t="n">
        <v>1</v>
      </c>
      <c r="AE539" s="27" t="n">
        <f aca="false">IF(G539&lt;=$AE$2,INDEX('Bieu phi VCX'!$D$8:$H$33,MATCH(C539,'Bieu phi VCX'!$A$8:$A$33,0),MATCH(AC539,'Bieu phi VCX'!$D$7:$H$7,)),INDEX('Bieu phi VCX'!$I$8:$M$33,MATCH(C539,'Bieu phi VCX'!$A$8:$A$33,0),MATCH(AC539,'Bieu phi VCX'!$I$7:$M$7,)))</f>
        <v>0.0352</v>
      </c>
      <c r="AF539" s="27" t="n">
        <f aca="false">IF(O539="Y",$AF$2,0)</f>
        <v>0</v>
      </c>
      <c r="AG539" s="27" t="n">
        <f aca="false">IF(P539="Y", INDEX('Bieu phi VCX'!$P$8:$T$31,MATCH(C539,'Bieu phi VCX'!$A$8:$A$33,0),MATCH(AC539,'Bieu phi VCX'!$P$7:$T$7,0)), 0)</f>
        <v>0</v>
      </c>
      <c r="AH539" s="22" t="n">
        <f aca="false">VLOOKUP(Q539,Parameters!$F$2:$G$5,2,0)</f>
        <v>0</v>
      </c>
      <c r="AI539" s="27" t="n">
        <f aca="false">IF(R539="Y", INDEX('Bieu phi VCX'!$V$8:$Z$31,MATCH(C539,'Bieu phi VCX'!$A$8:$A$33,0),MATCH(AC539,'Bieu phi VCX'!$V$7:$Z$7,0)),0)</f>
        <v>0</v>
      </c>
      <c r="AJ539" s="27" t="n">
        <f aca="false">IF(S539="Y",INDEX('Bieu phi VCX'!$AG$8:$AI$31,MATCH(C539,'Bieu phi VCX'!$A$8:$A$33,0),MATCH(VLOOKUP(I539,Parameters!$I$2:$J$4,2),'Bieu phi VCX'!$AG$7:$AI$7,0))-AE539, 0)</f>
        <v>0</v>
      </c>
      <c r="AK539" s="0" t="n">
        <f aca="false">IF(T539="Y",$AK$2,1)</f>
        <v>1.5</v>
      </c>
      <c r="AL539" s="27" t="n">
        <f aca="false">IF(U539="Y", INDEX('Bieu phi VCX'!$AB$8:$AB$33,MATCH(C539,'Bieu phi VCX'!$A$8:$A$33,0),0),0)</f>
        <v>0</v>
      </c>
      <c r="AM539" s="27" t="n">
        <f aca="false">IF(V539="Y",IF(AB539&lt;120,IF(OR(C539='Bieu phi VCX'!$A$24,C539='Bieu phi VCX'!$A$25,C539='Bieu phi VCX'!$A$27),0.2%,IF(OR(AND(OR(E539="SEDAN",E539="HATCHBACK"),G539&gt;$AM$2),AND(OR(E539="SEDAN",E539="HATCHBACK"),F539="GERMANY")),INDEX('Bieu phi VCX'!$AC$8:$AC$33,MATCH(C539,'Bieu phi VCX'!$A$8:$A$33,0),0),INDEX('Bieu phi VCX'!$AD$8:$AD$33,MATCH(C539,'Bieu phi VCX'!$A$8:$A$33,0),0))),"NA"),0)</f>
        <v>0</v>
      </c>
      <c r="AN539" s="28" t="n">
        <f aca="false">IF(X539="Y",$AN$2,0)</f>
        <v>0</v>
      </c>
      <c r="AO539" s="29" t="n">
        <f aca="false">IF(W539="Y",IF(N539-M539&gt;$AO$2,1.5%*15/365,1.5%*(N539-M539)/365),0)</f>
        <v>0</v>
      </c>
      <c r="AP539" s="30" t="n">
        <f aca="false">IF(N539&lt;=Z539,VLOOKUP(DATEDIF(M539,N539,"m"),Parameters!$L$2:$M$6,2,1),(DATEDIF(M539,N539,"m")+1)/12)</f>
        <v>1</v>
      </c>
      <c r="AQ539" s="31" t="n">
        <f aca="false">(AK539*(SUM(AE539,AF539,AG539,AI539,AJ539,AL539,AM539,AN539)*H539+AH539)+AO539*H539)*AP539</f>
        <v>21120000</v>
      </c>
    </row>
    <row r="540" customFormat="false" ht="15" hidden="false" customHeight="false" outlineLevel="0" collapsed="false">
      <c r="A540" s="20"/>
      <c r="B540" s="20" t="s">
        <v>113</v>
      </c>
      <c r="C540" s="21" t="s">
        <v>140</v>
      </c>
      <c r="D540" s="21" t="s">
        <v>95</v>
      </c>
      <c r="E540" s="21" t="s">
        <v>131</v>
      </c>
      <c r="F540" s="21" t="s">
        <v>97</v>
      </c>
      <c r="G540" s="22" t="n">
        <v>400000000</v>
      </c>
      <c r="H540" s="22" t="n">
        <v>400000000</v>
      </c>
      <c r="I540" s="22" t="n">
        <v>0</v>
      </c>
      <c r="J540" s="0" t="n">
        <v>2020</v>
      </c>
      <c r="K540" s="23" t="n">
        <v>43831</v>
      </c>
      <c r="L540" s="23" t="n">
        <v>43831</v>
      </c>
      <c r="M540" s="23" t="n">
        <v>43831</v>
      </c>
      <c r="N540" s="23" t="n">
        <v>44196</v>
      </c>
      <c r="O540" s="24" t="s">
        <v>98</v>
      </c>
      <c r="P540" s="24" t="s">
        <v>98</v>
      </c>
      <c r="Q540" s="22" t="s">
        <v>99</v>
      </c>
      <c r="R540" s="24" t="s">
        <v>98</v>
      </c>
      <c r="S540" s="24" t="s">
        <v>98</v>
      </c>
      <c r="T540" s="24" t="s">
        <v>98</v>
      </c>
      <c r="U540" s="24" t="s">
        <v>106</v>
      </c>
      <c r="V540" s="24" t="s">
        <v>98</v>
      </c>
      <c r="W540" s="24" t="s">
        <v>98</v>
      </c>
      <c r="X540" s="24" t="s">
        <v>98</v>
      </c>
      <c r="Y540" s="22" t="n">
        <v>500000</v>
      </c>
      <c r="Z540" s="23" t="n">
        <f aca="false">DATE(YEAR(M540)+1,MONTH(M540),DAY(M540))</f>
        <v>44197</v>
      </c>
      <c r="AA540" s="25" t="n">
        <f aca="false">IF(N540&lt;=Z540, VLOOKUP(DATEDIF(M540,N540,"m"),Parameters!$L$2:$M$6,2,1), 0)</f>
        <v>1</v>
      </c>
      <c r="AB540" s="0" t="n">
        <f aca="false">IF(D540="Trong nước", DATEDIF(DATE(YEAR(K540),MONTH(K540),1),DATE(YEAR(L540),MONTH(L540),1),"m"), DATEDIF(DATE(J540,1,1),DATE(YEAR(L540),MONTH(L540),1),"m"))</f>
        <v>0</v>
      </c>
      <c r="AC540" s="0" t="str">
        <f aca="false">VLOOKUP(AB540,Parameters!$A$2:$B$6,2,1)</f>
        <v>&lt;6</v>
      </c>
      <c r="AD540" s="26" t="n">
        <v>1</v>
      </c>
      <c r="AE540" s="27" t="n">
        <f aca="false">IF(G540&lt;=$AE$2,INDEX('Bieu phi VCX'!$D$8:$H$33,MATCH(C540,'Bieu phi VCX'!$A$8:$A$33,0),MATCH(AC540,'Bieu phi VCX'!$D$7:$H$7,)),INDEX('Bieu phi VCX'!$I$8:$M$33,MATCH(C540,'Bieu phi VCX'!$A$8:$A$33,0),MATCH(AC540,'Bieu phi VCX'!$I$7:$M$7,)))</f>
        <v>0.0352</v>
      </c>
      <c r="AF540" s="27" t="n">
        <f aca="false">IF(O540="Y",$AF$2,0)</f>
        <v>0</v>
      </c>
      <c r="AG540" s="27" t="n">
        <f aca="false">IF(P540="Y", INDEX('Bieu phi VCX'!$P$8:$T$31,MATCH(C540,'Bieu phi VCX'!$A$8:$A$33,0),MATCH(AC540,'Bieu phi VCX'!$P$7:$T$7,0)), 0)</f>
        <v>0</v>
      </c>
      <c r="AH540" s="22" t="n">
        <f aca="false">VLOOKUP(Q540,Parameters!$F$2:$G$5,2,0)</f>
        <v>0</v>
      </c>
      <c r="AI540" s="27" t="n">
        <f aca="false">IF(R540="Y", INDEX('Bieu phi VCX'!$V$8:$Z$31,MATCH(C540,'Bieu phi VCX'!$A$8:$A$33,0),MATCH(AC540,'Bieu phi VCX'!$V$7:$Z$7,0)),0)</f>
        <v>0</v>
      </c>
      <c r="AJ540" s="27" t="n">
        <f aca="false">IF(S540="Y",INDEX('Bieu phi VCX'!$AG$8:$AI$31,MATCH(C540,'Bieu phi VCX'!$A$8:$A$33,0),MATCH(VLOOKUP(I540,Parameters!$I$2:$J$4,2),'Bieu phi VCX'!$AG$7:$AI$7,0))-AE540, 0)</f>
        <v>0</v>
      </c>
      <c r="AK540" s="0" t="n">
        <f aca="false">IF(T540="Y",$AK$2,1)</f>
        <v>1</v>
      </c>
      <c r="AL540" s="27" t="n">
        <f aca="false">IF(U540="Y", INDEX('Bieu phi VCX'!$AB$8:$AB$33,MATCH(C540,'Bieu phi VCX'!$A$8:$A$33,0),0),0)</f>
        <v>0.0025</v>
      </c>
      <c r="AM540" s="27" t="n">
        <f aca="false">IF(V540="Y",IF(AB540&lt;120,IF(OR(C540='Bieu phi VCX'!$A$24,C540='Bieu phi VCX'!$A$25,C540='Bieu phi VCX'!$A$27),0.2%,IF(OR(AND(OR(E540="SEDAN",E540="HATCHBACK"),G540&gt;$AM$2),AND(OR(E540="SEDAN",E540="HATCHBACK"),F540="GERMANY")),INDEX('Bieu phi VCX'!$AC$8:$AC$33,MATCH(C540,'Bieu phi VCX'!$A$8:$A$33,0),0),INDEX('Bieu phi VCX'!$AD$8:$AD$33,MATCH(C540,'Bieu phi VCX'!$A$8:$A$33,0),0))),"NA"),0)</f>
        <v>0</v>
      </c>
      <c r="AN540" s="28" t="n">
        <f aca="false">IF(X540="Y",$AN$2,0)</f>
        <v>0</v>
      </c>
      <c r="AO540" s="29" t="n">
        <f aca="false">IF(W540="Y",IF(N540-M540&gt;$AO$2,1.5%*15/365,1.5%*(N540-M540)/365),0)</f>
        <v>0</v>
      </c>
      <c r="AP540" s="30" t="n">
        <f aca="false">IF(N540&lt;=Z540,VLOOKUP(DATEDIF(M540,N540,"m"),Parameters!$L$2:$M$6,2,1),(DATEDIF(M540,N540,"m")+1)/12)</f>
        <v>1</v>
      </c>
      <c r="AQ540" s="31" t="n">
        <f aca="false">(AK540*(SUM(AE540,AF540,AG540,AI540,AJ540,AL540,AM540,AN540)*H540+AH540)+AO540*H540)*AP540</f>
        <v>15080000</v>
      </c>
    </row>
    <row r="541" customFormat="false" ht="15" hidden="false" customHeight="false" outlineLevel="0" collapsed="false">
      <c r="A541" s="20"/>
      <c r="B541" s="20" t="s">
        <v>114</v>
      </c>
      <c r="C541" s="21" t="s">
        <v>140</v>
      </c>
      <c r="D541" s="21" t="s">
        <v>95</v>
      </c>
      <c r="E541" s="21" t="s">
        <v>131</v>
      </c>
      <c r="F541" s="21" t="s">
        <v>97</v>
      </c>
      <c r="G541" s="22" t="n">
        <v>400000000</v>
      </c>
      <c r="H541" s="22" t="n">
        <v>400000000</v>
      </c>
      <c r="I541" s="22" t="n">
        <v>0</v>
      </c>
      <c r="J541" s="0" t="n">
        <v>2020</v>
      </c>
      <c r="K541" s="23" t="n">
        <v>43831</v>
      </c>
      <c r="L541" s="23" t="n">
        <v>43831</v>
      </c>
      <c r="M541" s="23" t="n">
        <v>43831</v>
      </c>
      <c r="N541" s="23" t="n">
        <v>44196</v>
      </c>
      <c r="O541" s="24" t="s">
        <v>98</v>
      </c>
      <c r="P541" s="24" t="s">
        <v>98</v>
      </c>
      <c r="Q541" s="22" t="s">
        <v>99</v>
      </c>
      <c r="R541" s="24" t="s">
        <v>98</v>
      </c>
      <c r="S541" s="24" t="s">
        <v>98</v>
      </c>
      <c r="T541" s="24" t="s">
        <v>98</v>
      </c>
      <c r="U541" s="24" t="s">
        <v>98</v>
      </c>
      <c r="V541" s="24" t="s">
        <v>106</v>
      </c>
      <c r="W541" s="24" t="s">
        <v>98</v>
      </c>
      <c r="X541" s="24" t="s">
        <v>98</v>
      </c>
      <c r="Y541" s="22" t="n">
        <v>500000</v>
      </c>
      <c r="Z541" s="23" t="n">
        <f aca="false">DATE(YEAR(M541)+1,MONTH(M541),DAY(M541))</f>
        <v>44197</v>
      </c>
      <c r="AA541" s="25" t="n">
        <f aca="false">IF(N541&lt;=Z541, VLOOKUP(DATEDIF(M541,N541,"m"),Parameters!$L$2:$M$6,2,1), 0)</f>
        <v>1</v>
      </c>
      <c r="AB541" s="0" t="n">
        <f aca="false">IF(D541="Trong nước", DATEDIF(DATE(YEAR(K541),MONTH(K541),1),DATE(YEAR(L541),MONTH(L541),1),"m"), DATEDIF(DATE(J541,1,1),DATE(YEAR(L541),MONTH(L541),1),"m"))</f>
        <v>0</v>
      </c>
      <c r="AC541" s="0" t="str">
        <f aca="false">VLOOKUP(AB541,Parameters!$A$2:$B$6,2,1)</f>
        <v>&lt;6</v>
      </c>
      <c r="AD541" s="26" t="n">
        <v>1</v>
      </c>
      <c r="AE541" s="27" t="n">
        <f aca="false">IF(G541&lt;=$AE$2,INDEX('Bieu phi VCX'!$D$8:$H$33,MATCH(C541,'Bieu phi VCX'!$A$8:$A$33,0),MATCH(AC541,'Bieu phi VCX'!$D$7:$H$7,)),INDEX('Bieu phi VCX'!$I$8:$M$33,MATCH(C541,'Bieu phi VCX'!$A$8:$A$33,0),MATCH(AC541,'Bieu phi VCX'!$I$7:$M$7,)))</f>
        <v>0.0352</v>
      </c>
      <c r="AF541" s="27" t="n">
        <f aca="false">IF(O541="Y",$AF$2,0)</f>
        <v>0</v>
      </c>
      <c r="AG541" s="27" t="n">
        <f aca="false">IF(P541="Y", INDEX('Bieu phi VCX'!$P$8:$T$31,MATCH(C541,'Bieu phi VCX'!$A$8:$A$33,0),MATCH(AC541,'Bieu phi VCX'!$P$7:$T$7,0)), 0)</f>
        <v>0</v>
      </c>
      <c r="AH541" s="22" t="n">
        <f aca="false">VLOOKUP(Q541,Parameters!$F$2:$G$5,2,0)</f>
        <v>0</v>
      </c>
      <c r="AI541" s="27" t="n">
        <f aca="false">IF(R541="Y", INDEX('Bieu phi VCX'!$V$8:$Z$31,MATCH(C541,'Bieu phi VCX'!$A$8:$A$33,0),MATCH(AC541,'Bieu phi VCX'!$V$7:$Z$7,0)),0)</f>
        <v>0</v>
      </c>
      <c r="AJ541" s="27" t="n">
        <f aca="false">IF(S541="Y",INDEX('Bieu phi VCX'!$AG$8:$AI$31,MATCH(C541,'Bieu phi VCX'!$A$8:$A$33,0),MATCH(VLOOKUP(I541,Parameters!$I$2:$J$4,2),'Bieu phi VCX'!$AG$7:$AI$7,0))-AE541, 0)</f>
        <v>0</v>
      </c>
      <c r="AK541" s="0" t="n">
        <f aca="false">IF(T541="Y",$AK$2,1)</f>
        <v>1</v>
      </c>
      <c r="AL541" s="27" t="n">
        <f aca="false">IF(U541="Y", INDEX('Bieu phi VCX'!$AB$8:$AB$33,MATCH(C541,'Bieu phi VCX'!$A$8:$A$33,0),0),0)</f>
        <v>0</v>
      </c>
      <c r="AM541" s="27" t="n">
        <f aca="false">IF(V541="Y",IF(AB541&lt;120,IF(OR(C541='Bieu phi VCX'!$A$24,C541='Bieu phi VCX'!$A$25,C541='Bieu phi VCX'!$A$27),0.2%,IF(OR(AND(OR(E541="SEDAN",E541="HATCHBACK"),G541&gt;$AM$2),AND(OR(E541="SEDAN",E541="HATCHBACK"),F541="GERMANY")),INDEX('Bieu phi VCX'!$AC$8:$AC$33,MATCH(C541,'Bieu phi VCX'!$A$8:$A$33,0),0),INDEX('Bieu phi VCX'!$AD$8:$AD$33,MATCH(C541,'Bieu phi VCX'!$A$8:$A$33,0),0))),"NA"),0)</f>
        <v>0.002</v>
      </c>
      <c r="AN541" s="28" t="n">
        <f aca="false">IF(X541="Y",$AN$2,0)</f>
        <v>0</v>
      </c>
      <c r="AO541" s="29" t="n">
        <f aca="false">IF(W541="Y",IF(N541-M541&gt;$AO$2,1.5%*15/365,1.5%*(N541-M541)/365),0)</f>
        <v>0</v>
      </c>
      <c r="AP541" s="30" t="n">
        <f aca="false">IF(N541&lt;=Z541,VLOOKUP(DATEDIF(M541,N541,"m"),Parameters!$L$2:$M$6,2,1),(DATEDIF(M541,N541,"m")+1)/12)</f>
        <v>1</v>
      </c>
      <c r="AQ541" s="31" t="n">
        <f aca="false">(AK541*(SUM(AE541,AF541,AG541,AI541,AJ541,AL541,AM541,AN541)*H541+AH541)+AO541*H541)*AP541</f>
        <v>14880000</v>
      </c>
    </row>
    <row r="542" customFormat="false" ht="15" hidden="false" customHeight="false" outlineLevel="0" collapsed="false">
      <c r="A542" s="20"/>
      <c r="B542" s="20" t="s">
        <v>115</v>
      </c>
      <c r="C542" s="21" t="s">
        <v>140</v>
      </c>
      <c r="D542" s="21" t="s">
        <v>95</v>
      </c>
      <c r="E542" s="21" t="s">
        <v>131</v>
      </c>
      <c r="F542" s="21" t="s">
        <v>97</v>
      </c>
      <c r="G542" s="22" t="n">
        <v>400000000</v>
      </c>
      <c r="H542" s="22" t="n">
        <v>400000000</v>
      </c>
      <c r="I542" s="22" t="n">
        <v>0</v>
      </c>
      <c r="J542" s="0" t="n">
        <v>2020</v>
      </c>
      <c r="K542" s="23" t="n">
        <v>43831</v>
      </c>
      <c r="L542" s="23" t="n">
        <v>43831</v>
      </c>
      <c r="M542" s="23" t="n">
        <v>43831</v>
      </c>
      <c r="N542" s="23" t="n">
        <v>44196</v>
      </c>
      <c r="O542" s="24" t="s">
        <v>98</v>
      </c>
      <c r="P542" s="24" t="s">
        <v>98</v>
      </c>
      <c r="Q542" s="22" t="s">
        <v>99</v>
      </c>
      <c r="R542" s="24" t="s">
        <v>98</v>
      </c>
      <c r="S542" s="24" t="s">
        <v>98</v>
      </c>
      <c r="T542" s="24" t="s">
        <v>98</v>
      </c>
      <c r="U542" s="24" t="s">
        <v>98</v>
      </c>
      <c r="V542" s="24" t="s">
        <v>98</v>
      </c>
      <c r="W542" s="24" t="s">
        <v>106</v>
      </c>
      <c r="X542" s="24" t="s">
        <v>98</v>
      </c>
      <c r="Y542" s="22" t="n">
        <v>500000</v>
      </c>
      <c r="Z542" s="23" t="n">
        <f aca="false">DATE(YEAR(M542)+1,MONTH(M542),DAY(M542))</f>
        <v>44197</v>
      </c>
      <c r="AA542" s="25" t="n">
        <f aca="false">IF(N542&lt;=Z542, VLOOKUP(DATEDIF(M542,N542,"m"),Parameters!$L$2:$M$6,2,1), 0)</f>
        <v>1</v>
      </c>
      <c r="AB542" s="0" t="n">
        <f aca="false">IF(D542="Trong nước", DATEDIF(DATE(YEAR(K542),MONTH(K542),1),DATE(YEAR(L542),MONTH(L542),1),"m"), DATEDIF(DATE(J542,1,1),DATE(YEAR(L542),MONTH(L542),1),"m"))</f>
        <v>0</v>
      </c>
      <c r="AC542" s="0" t="str">
        <f aca="false">VLOOKUP(AB542,Parameters!$A$2:$B$6,2,1)</f>
        <v>&lt;6</v>
      </c>
      <c r="AD542" s="26" t="n">
        <v>1</v>
      </c>
      <c r="AE542" s="27" t="n">
        <f aca="false">IF(G542&lt;=$AE$2,INDEX('Bieu phi VCX'!$D$8:$H$33,MATCH(C542,'Bieu phi VCX'!$A$8:$A$33,0),MATCH(AC542,'Bieu phi VCX'!$D$7:$H$7,)),INDEX('Bieu phi VCX'!$I$8:$M$33,MATCH(C542,'Bieu phi VCX'!$A$8:$A$33,0),MATCH(AC542,'Bieu phi VCX'!$I$7:$M$7,)))</f>
        <v>0.0352</v>
      </c>
      <c r="AF542" s="27" t="n">
        <f aca="false">IF(O542="Y",$AF$2,0)</f>
        <v>0</v>
      </c>
      <c r="AG542" s="27" t="n">
        <f aca="false">IF(P542="Y", INDEX('Bieu phi VCX'!$P$8:$T$31,MATCH(C542,'Bieu phi VCX'!$A$8:$A$33,0),MATCH(AC542,'Bieu phi VCX'!$P$7:$T$7,0)), 0)</f>
        <v>0</v>
      </c>
      <c r="AH542" s="22" t="n">
        <f aca="false">VLOOKUP(Q542,Parameters!$F$2:$G$5,2,0)</f>
        <v>0</v>
      </c>
      <c r="AI542" s="27" t="n">
        <f aca="false">IF(R542="Y", INDEX('Bieu phi VCX'!$V$8:$Z$31,MATCH(C542,'Bieu phi VCX'!$A$8:$A$33,0),MATCH(AC542,'Bieu phi VCX'!$V$7:$Z$7,0)),0)</f>
        <v>0</v>
      </c>
      <c r="AJ542" s="27" t="n">
        <f aca="false">IF(S542="Y",INDEX('Bieu phi VCX'!$AG$8:$AI$31,MATCH(C542,'Bieu phi VCX'!$A$8:$A$33,0),MATCH(VLOOKUP(I542,Parameters!$I$2:$J$4,2),'Bieu phi VCX'!$AG$7:$AI$7,0))-AE542, 0)</f>
        <v>0</v>
      </c>
      <c r="AK542" s="0" t="n">
        <f aca="false">IF(T542="Y",$AK$2,1)</f>
        <v>1</v>
      </c>
      <c r="AL542" s="27" t="n">
        <f aca="false">IF(U542="Y", INDEX('Bieu phi VCX'!$AB$8:$AB$33,MATCH(C542,'Bieu phi VCX'!$A$8:$A$33,0),0),0)</f>
        <v>0</v>
      </c>
      <c r="AM542" s="27" t="n">
        <f aca="false">IF(V542="Y",IF(AB542&lt;120,IF(OR(C542='Bieu phi VCX'!$A$24,C542='Bieu phi VCX'!$A$25,C542='Bieu phi VCX'!$A$27),0.2%,IF(OR(AND(OR(E542="SEDAN",E542="HATCHBACK"),G542&gt;$AM$2),AND(OR(E542="SEDAN",E542="HATCHBACK"),F542="GERMANY")),INDEX('Bieu phi VCX'!$AC$8:$AC$33,MATCH(C542,'Bieu phi VCX'!$A$8:$A$33,0),0),INDEX('Bieu phi VCX'!$AD$8:$AD$33,MATCH(C542,'Bieu phi VCX'!$A$8:$A$33,0),0))),"NA"),0)</f>
        <v>0</v>
      </c>
      <c r="AN542" s="28" t="n">
        <f aca="false">IF(X542="Y",$AN$2,0)</f>
        <v>0</v>
      </c>
      <c r="AO542" s="29" t="n">
        <f aca="false">IF(W542="Y",IF(N542-M542&gt;$AO$2,1.5%*15/365,1.5%*(N542-M542)/365),0)</f>
        <v>0.000616438356164384</v>
      </c>
      <c r="AP542" s="30" t="n">
        <f aca="false">IF(N542&lt;=Z542,VLOOKUP(DATEDIF(M542,N542,"m"),Parameters!$L$2:$M$6,2,1),(DATEDIF(M542,N542,"m")+1)/12)</f>
        <v>1</v>
      </c>
      <c r="AQ542" s="31" t="n">
        <f aca="false">(AK542*(SUM(AE542,AF542,AG542,AI542,AJ542,AL542,AM542,AN542)*H542+AH542)+AO542*H542)*AP542</f>
        <v>14326575.3424658</v>
      </c>
    </row>
    <row r="543" customFormat="false" ht="15" hidden="false" customHeight="false" outlineLevel="0" collapsed="false">
      <c r="A543" s="20"/>
      <c r="B543" s="20" t="s">
        <v>116</v>
      </c>
      <c r="C543" s="21" t="s">
        <v>140</v>
      </c>
      <c r="D543" s="21" t="s">
        <v>95</v>
      </c>
      <c r="E543" s="21" t="s">
        <v>131</v>
      </c>
      <c r="F543" s="21" t="s">
        <v>97</v>
      </c>
      <c r="G543" s="22" t="n">
        <v>400000000</v>
      </c>
      <c r="H543" s="22" t="n">
        <v>400000000</v>
      </c>
      <c r="I543" s="22" t="n">
        <v>0</v>
      </c>
      <c r="J543" s="0" t="n">
        <v>2020</v>
      </c>
      <c r="K543" s="23" t="n">
        <v>43831</v>
      </c>
      <c r="L543" s="23" t="n">
        <v>43831</v>
      </c>
      <c r="M543" s="23" t="n">
        <v>43831</v>
      </c>
      <c r="N543" s="23" t="n">
        <v>44196</v>
      </c>
      <c r="O543" s="24" t="s">
        <v>98</v>
      </c>
      <c r="P543" s="24" t="s">
        <v>98</v>
      </c>
      <c r="Q543" s="22" t="s">
        <v>99</v>
      </c>
      <c r="R543" s="24" t="s">
        <v>98</v>
      </c>
      <c r="S543" s="24" t="s">
        <v>98</v>
      </c>
      <c r="T543" s="24" t="s">
        <v>98</v>
      </c>
      <c r="U543" s="24" t="s">
        <v>98</v>
      </c>
      <c r="V543" s="24" t="s">
        <v>98</v>
      </c>
      <c r="W543" s="24" t="s">
        <v>98</v>
      </c>
      <c r="X543" s="24" t="s">
        <v>106</v>
      </c>
      <c r="Y543" s="22" t="n">
        <v>500000</v>
      </c>
      <c r="Z543" s="23" t="n">
        <f aca="false">DATE(YEAR(M543)+1,MONTH(M543),DAY(M543))</f>
        <v>44197</v>
      </c>
      <c r="AA543" s="25" t="n">
        <f aca="false">IF(N543&lt;=Z543, VLOOKUP(DATEDIF(M543,N543,"m"),Parameters!$L$2:$M$6,2,1), 0)</f>
        <v>1</v>
      </c>
      <c r="AB543" s="0" t="n">
        <f aca="false">IF(D543="Trong nước", DATEDIF(DATE(YEAR(K543),MONTH(K543),1),DATE(YEAR(L543),MONTH(L543),1),"m"), DATEDIF(DATE(J543,1,1),DATE(YEAR(L543),MONTH(L543),1),"m"))</f>
        <v>0</v>
      </c>
      <c r="AC543" s="0" t="str">
        <f aca="false">VLOOKUP(AB543,Parameters!$A$2:$B$6,2,1)</f>
        <v>&lt;6</v>
      </c>
      <c r="AD543" s="26" t="n">
        <v>1</v>
      </c>
      <c r="AE543" s="27" t="n">
        <f aca="false">IF(G543&lt;=$AE$2,INDEX('Bieu phi VCX'!$D$8:$H$33,MATCH(C543,'Bieu phi VCX'!$A$8:$A$33,0),MATCH(AC543,'Bieu phi VCX'!$D$7:$H$7,)),INDEX('Bieu phi VCX'!$I$8:$M$33,MATCH(C543,'Bieu phi VCX'!$A$8:$A$33,0),MATCH(AC543,'Bieu phi VCX'!$I$7:$M$7,)))</f>
        <v>0.0352</v>
      </c>
      <c r="AF543" s="27" t="n">
        <f aca="false">IF(O543="Y",$AF$2,0)</f>
        <v>0</v>
      </c>
      <c r="AG543" s="27" t="n">
        <f aca="false">IF(P543="Y", INDEX('Bieu phi VCX'!$P$8:$T$31,MATCH(C543,'Bieu phi VCX'!$A$8:$A$33,0),MATCH(AC543,'Bieu phi VCX'!$P$7:$T$7,0)), 0)</f>
        <v>0</v>
      </c>
      <c r="AH543" s="22" t="n">
        <f aca="false">VLOOKUP(Q543,Parameters!$F$2:$G$5,2,0)</f>
        <v>0</v>
      </c>
      <c r="AI543" s="27" t="n">
        <f aca="false">IF(R543="Y", INDEX('Bieu phi VCX'!$V$8:$Z$31,MATCH(C543,'Bieu phi VCX'!$A$8:$A$33,0),MATCH(AC543,'Bieu phi VCX'!$V$7:$Z$7,0)),0)</f>
        <v>0</v>
      </c>
      <c r="AJ543" s="27" t="n">
        <f aca="false">IF(S543="Y",INDEX('Bieu phi VCX'!$AG$8:$AI$31,MATCH(C543,'Bieu phi VCX'!$A$8:$A$33,0),MATCH(VLOOKUP(I543,Parameters!$I$2:$J$4,2),'Bieu phi VCX'!$AG$7:$AI$7,0))-AE543, 0)</f>
        <v>0</v>
      </c>
      <c r="AK543" s="0" t="n">
        <f aca="false">IF(T543="Y",$AK$2,1)</f>
        <v>1</v>
      </c>
      <c r="AL543" s="27" t="n">
        <f aca="false">IF(U543="Y", INDEX('Bieu phi VCX'!$AB$8:$AB$33,MATCH(C543,'Bieu phi VCX'!$A$8:$A$33,0),0),0)</f>
        <v>0</v>
      </c>
      <c r="AM543" s="27" t="n">
        <f aca="false">IF(V543="Y",IF(AB543&lt;120,IF(OR(C543='Bieu phi VCX'!$A$24,C543='Bieu phi VCX'!$A$25,C543='Bieu phi VCX'!$A$27),0.2%,IF(OR(AND(OR(E543="SEDAN",E543="HATCHBACK"),G543&gt;$AM$2),AND(OR(E543="SEDAN",E543="HATCHBACK"),F543="GERMANY")),INDEX('Bieu phi VCX'!$AC$8:$AC$33,MATCH(C543,'Bieu phi VCX'!$A$8:$A$33,0),0),INDEX('Bieu phi VCX'!$AD$8:$AD$33,MATCH(C543,'Bieu phi VCX'!$A$8:$A$33,0),0))),"NA"),0)</f>
        <v>0</v>
      </c>
      <c r="AN543" s="28" t="n">
        <f aca="false">IF(X543="Y",$AN$2,0)</f>
        <v>0.003</v>
      </c>
      <c r="AO543" s="29" t="n">
        <f aca="false">IF(W543="Y",IF(N543-M543&gt;$AO$2,1.5%*15/365,1.5%*(N543-M543)/365),0)</f>
        <v>0</v>
      </c>
      <c r="AP543" s="30" t="n">
        <f aca="false">IF(N543&lt;=Z543,VLOOKUP(DATEDIF(M543,N543,"m"),Parameters!$L$2:$M$6,2,1),(DATEDIF(M543,N543,"m")+1)/12)</f>
        <v>1</v>
      </c>
      <c r="AQ543" s="31" t="n">
        <f aca="false">(AK543*(SUM(AE543,AF543,AG543,AI543,AJ543,AL543,AM543,AN543)*H543+AH543)+AO543*H543)*AP543</f>
        <v>15280000</v>
      </c>
    </row>
    <row r="544" customFormat="false" ht="15" hidden="false" customHeight="false" outlineLevel="0" collapsed="false">
      <c r="A544" s="20" t="s">
        <v>92</v>
      </c>
      <c r="B544" s="20" t="s">
        <v>93</v>
      </c>
      <c r="C544" s="21" t="s">
        <v>141</v>
      </c>
      <c r="D544" s="21" t="s">
        <v>95</v>
      </c>
      <c r="E544" s="21" t="s">
        <v>131</v>
      </c>
      <c r="F544" s="21" t="s">
        <v>97</v>
      </c>
      <c r="G544" s="22" t="n">
        <v>390000000</v>
      </c>
      <c r="H544" s="22" t="n">
        <v>100000000</v>
      </c>
      <c r="I544" s="22" t="n">
        <v>0</v>
      </c>
      <c r="J544" s="0" t="n">
        <v>2020</v>
      </c>
      <c r="K544" s="23" t="n">
        <v>43831</v>
      </c>
      <c r="L544" s="23" t="n">
        <v>43831</v>
      </c>
      <c r="M544" s="23" t="n">
        <v>43831</v>
      </c>
      <c r="N544" s="23" t="n">
        <v>44196</v>
      </c>
      <c r="O544" s="24" t="s">
        <v>98</v>
      </c>
      <c r="P544" s="24" t="s">
        <v>98</v>
      </c>
      <c r="Q544" s="22" t="s">
        <v>99</v>
      </c>
      <c r="R544" s="24" t="s">
        <v>98</v>
      </c>
      <c r="S544" s="24" t="s">
        <v>98</v>
      </c>
      <c r="T544" s="24" t="s">
        <v>98</v>
      </c>
      <c r="U544" s="24" t="s">
        <v>98</v>
      </c>
      <c r="V544" s="24" t="s">
        <v>98</v>
      </c>
      <c r="W544" s="24" t="s">
        <v>98</v>
      </c>
      <c r="X544" s="24" t="s">
        <v>98</v>
      </c>
      <c r="Y544" s="22" t="n">
        <v>500000</v>
      </c>
      <c r="Z544" s="23" t="n">
        <f aca="false">DATE(YEAR(M544)+1,MONTH(M544),DAY(M544))</f>
        <v>44197</v>
      </c>
      <c r="AA544" s="25" t="n">
        <f aca="false">IF(N544&lt;=Z544, VLOOKUP(DATEDIF(M544,N544,"m"),Parameters!$L$2:$M$6,2,1), 0)</f>
        <v>1</v>
      </c>
      <c r="AB544" s="0" t="n">
        <f aca="false">IF(D544="Trong nước", DATEDIF(DATE(YEAR(K544),MONTH(K544),1),DATE(YEAR(L544),MONTH(L544),1),"m"), DATEDIF(DATE(J544,1,1),DATE(YEAR(L544),MONTH(L544),1),"m"))</f>
        <v>0</v>
      </c>
      <c r="AC544" s="0" t="str">
        <f aca="false">VLOOKUP(AB544,Parameters!$A$2:$B$6,2,1)</f>
        <v>&lt;6</v>
      </c>
      <c r="AD544" s="26" t="n">
        <v>1</v>
      </c>
      <c r="AE544" s="27" t="n">
        <f aca="false">IF(G544&lt;=$AE$2,INDEX('Bieu phi VCX'!$D$8:$H$33,MATCH(C544,'Bieu phi VCX'!$A$8:$A$33,0),MATCH(AC544,'Bieu phi VCX'!$D$7:$H$7,)),INDEX('Bieu phi VCX'!$I$8:$M$33,MATCH(C544,'Bieu phi VCX'!$A$8:$A$33,0),MATCH(AC544,'Bieu phi VCX'!$I$7:$M$7,)))</f>
        <v>0.028</v>
      </c>
      <c r="AF544" s="27" t="n">
        <f aca="false">IF(O544="Y",$AF$2,0)</f>
        <v>0</v>
      </c>
      <c r="AG544" s="27" t="n">
        <f aca="false">IF(P544="Y", INDEX('Bieu phi VCX'!$P$8:$T$31,MATCH(C544,'Bieu phi VCX'!$A$8:$A$33,0),MATCH(AC544,'Bieu phi VCX'!$P$7:$T$7,0)), 0)</f>
        <v>0</v>
      </c>
      <c r="AH544" s="22" t="n">
        <f aca="false">VLOOKUP(Q544,Parameters!$F$2:$G$5,2,0)</f>
        <v>0</v>
      </c>
      <c r="AI544" s="27" t="n">
        <f aca="false">IF(R544="Y", INDEX('Bieu phi VCX'!$V$8:$Z$31,MATCH(C544,'Bieu phi VCX'!$A$8:$A$33,0),MATCH(AC544,'Bieu phi VCX'!$V$7:$Z$7,0)),0)</f>
        <v>0</v>
      </c>
      <c r="AJ544" s="27" t="n">
        <f aca="false">IF(S544="Y",INDEX('Bieu phi VCX'!$AG$8:$AI$31,MATCH(C544,'Bieu phi VCX'!$A$8:$A$33,0),MATCH(VLOOKUP(I544,Parameters!$I$2:$J$4,2),'Bieu phi VCX'!$AG$7:$AI$7,0))-AE544, 0)</f>
        <v>0</v>
      </c>
      <c r="AK544" s="0" t="n">
        <f aca="false">IF(T544="Y",$AK$2,1)</f>
        <v>1</v>
      </c>
      <c r="AL544" s="27" t="n">
        <f aca="false">IF(U544="Y", INDEX('Bieu phi VCX'!$AB$8:$AB$33,MATCH(C544,'Bieu phi VCX'!$A$8:$A$33,0),0),0)</f>
        <v>0</v>
      </c>
      <c r="AM544" s="27" t="n">
        <f aca="false">IF(V544="Y",IF(AB544&lt;120,IF(OR(C544='Bieu phi VCX'!$A$24,C544='Bieu phi VCX'!$A$25,C544='Bieu phi VCX'!$A$27),0.2%,IF(OR(AND(OR(E544="SEDAN",E544="HATCHBACK"),G544&gt;$AM$2),AND(OR(E544="SEDAN",E544="HATCHBACK"),F544="GERMANY")),INDEX('Bieu phi VCX'!$AC$8:$AC$33,MATCH(C544,'Bieu phi VCX'!$A$8:$A$33,0),0),INDEX('Bieu phi VCX'!$AD$8:$AD$33,MATCH(C544,'Bieu phi VCX'!$A$8:$A$33,0),0))),"NA"),0)</f>
        <v>0</v>
      </c>
      <c r="AN544" s="28" t="n">
        <f aca="false">IF(X544="Y",$AN$2,0)</f>
        <v>0</v>
      </c>
      <c r="AO544" s="29" t="n">
        <f aca="false">IF(W544="Y",IF(N544-M544&gt;$AO$2,1.5%*15/365,1.5%*(N544-M544)/365),0)</f>
        <v>0</v>
      </c>
      <c r="AP544" s="30" t="n">
        <f aca="false">IF(N544&lt;=Z544,VLOOKUP(DATEDIF(M544,N544,"m"),Parameters!$L$2:$M$6,2,1),(DATEDIF(M544,N544,"m")+1)/12)</f>
        <v>1</v>
      </c>
      <c r="AQ544" s="31" t="n">
        <f aca="false">(AK544*(SUM(AE544,AF544,AG544,AI544,AJ544,AL544,AM544,AN544)*H544+AH544)+AO544*H544)*AP544</f>
        <v>2800000</v>
      </c>
    </row>
    <row r="545" customFormat="false" ht="15" hidden="false" customHeight="false" outlineLevel="0" collapsed="false">
      <c r="A545" s="20"/>
      <c r="B545" s="20" t="s">
        <v>100</v>
      </c>
      <c r="C545" s="21" t="s">
        <v>141</v>
      </c>
      <c r="D545" s="21" t="s">
        <v>95</v>
      </c>
      <c r="E545" s="21" t="s">
        <v>131</v>
      </c>
      <c r="F545" s="21" t="s">
        <v>97</v>
      </c>
      <c r="G545" s="22" t="n">
        <v>390000000</v>
      </c>
      <c r="H545" s="22" t="n">
        <v>100000000</v>
      </c>
      <c r="I545" s="22" t="n">
        <v>0</v>
      </c>
      <c r="J545" s="0" t="n">
        <v>2017</v>
      </c>
      <c r="K545" s="23" t="n">
        <v>42736</v>
      </c>
      <c r="L545" s="23" t="n">
        <v>43831</v>
      </c>
      <c r="M545" s="23" t="n">
        <v>43831</v>
      </c>
      <c r="N545" s="23" t="n">
        <v>44196</v>
      </c>
      <c r="O545" s="24" t="s">
        <v>98</v>
      </c>
      <c r="P545" s="24" t="s">
        <v>98</v>
      </c>
      <c r="Q545" s="22" t="s">
        <v>99</v>
      </c>
      <c r="R545" s="24" t="s">
        <v>98</v>
      </c>
      <c r="S545" s="24" t="s">
        <v>98</v>
      </c>
      <c r="T545" s="24" t="s">
        <v>98</v>
      </c>
      <c r="U545" s="24" t="s">
        <v>98</v>
      </c>
      <c r="V545" s="24" t="s">
        <v>98</v>
      </c>
      <c r="W545" s="24" t="s">
        <v>98</v>
      </c>
      <c r="X545" s="24" t="s">
        <v>98</v>
      </c>
      <c r="Y545" s="22" t="n">
        <v>500000</v>
      </c>
      <c r="Z545" s="23" t="n">
        <f aca="false">DATE(YEAR(M545)+1,MONTH(M545),DAY(M545))</f>
        <v>44197</v>
      </c>
      <c r="AA545" s="25" t="n">
        <f aca="false">IF(N545&lt;=Z545, VLOOKUP(DATEDIF(M545,N545,"m"),Parameters!$L$2:$M$6,2,1), 0)</f>
        <v>1</v>
      </c>
      <c r="AB545" s="0" t="n">
        <f aca="false">IF(D545="Trong nước", DATEDIF(DATE(YEAR(K545),MONTH(K545),1),DATE(YEAR(L545),MONTH(L545),1),"m"), DATEDIF(DATE(J545,1,1),DATE(YEAR(L545),MONTH(L545),1),"m"))</f>
        <v>36</v>
      </c>
      <c r="AC545" s="0" t="str">
        <f aca="false">VLOOKUP(AB545,Parameters!$A$2:$B$6,2,1)</f>
        <v>36-72</v>
      </c>
      <c r="AD545" s="26" t="n">
        <v>1</v>
      </c>
      <c r="AE545" s="27" t="n">
        <f aca="false">IF(G545&lt;=$AE$2,INDEX('Bieu phi VCX'!$D$8:$H$33,MATCH(C545,'Bieu phi VCX'!$A$8:$A$33,0),MATCH(AC545,'Bieu phi VCX'!$D$7:$H$7,)),INDEX('Bieu phi VCX'!$I$8:$M$33,MATCH(C545,'Bieu phi VCX'!$A$8:$A$33,0),MATCH(AC545,'Bieu phi VCX'!$I$7:$M$7,)))</f>
        <v>0.032</v>
      </c>
      <c r="AF545" s="27" t="n">
        <f aca="false">IF(O545="Y",$AF$2,0)</f>
        <v>0</v>
      </c>
      <c r="AG545" s="27" t="n">
        <f aca="false">IF(P545="Y", INDEX('Bieu phi VCX'!$P$8:$T$31,MATCH(C545,'Bieu phi VCX'!$A$8:$A$33,0),MATCH(AC545,'Bieu phi VCX'!$P$7:$T$7,0)), 0)</f>
        <v>0</v>
      </c>
      <c r="AH545" s="22" t="n">
        <f aca="false">VLOOKUP(Q545,Parameters!$F$2:$G$5,2,0)</f>
        <v>0</v>
      </c>
      <c r="AI545" s="27" t="n">
        <f aca="false">IF(R545="Y", INDEX('Bieu phi VCX'!$V$8:$Z$31,MATCH(C545,'Bieu phi VCX'!$A$8:$A$33,0),MATCH(AC545,'Bieu phi VCX'!$V$7:$Z$7,0)),0)</f>
        <v>0</v>
      </c>
      <c r="AJ545" s="27" t="n">
        <f aca="false">IF(S545="Y",INDEX('Bieu phi VCX'!$AG$8:$AI$31,MATCH(C545,'Bieu phi VCX'!$A$8:$A$33,0),MATCH(VLOOKUP(I545,Parameters!$I$2:$J$4,2),'Bieu phi VCX'!$AG$7:$AI$7,0))-AE545, 0)</f>
        <v>0</v>
      </c>
      <c r="AK545" s="0" t="n">
        <f aca="false">IF(T545="Y",$AK$2,1)</f>
        <v>1</v>
      </c>
      <c r="AL545" s="27" t="n">
        <f aca="false">IF(U545="Y", INDEX('Bieu phi VCX'!$AB$8:$AB$33,MATCH(C545,'Bieu phi VCX'!$A$8:$A$33,0),0),0)</f>
        <v>0</v>
      </c>
      <c r="AM545" s="27" t="n">
        <f aca="false">IF(V545="Y",IF(AB545&lt;120,IF(OR(C545='Bieu phi VCX'!$A$24,C545='Bieu phi VCX'!$A$25,C545='Bieu phi VCX'!$A$27),0.2%,IF(OR(AND(OR(E545="SEDAN",E545="HATCHBACK"),G545&gt;$AM$2),AND(OR(E545="SEDAN",E545="HATCHBACK"),F545="GERMANY")),INDEX('Bieu phi VCX'!$AC$8:$AC$33,MATCH(C545,'Bieu phi VCX'!$A$8:$A$33,0),0),INDEX('Bieu phi VCX'!$AD$8:$AD$33,MATCH(C545,'Bieu phi VCX'!$A$8:$A$33,0),0))),"NA"),0)</f>
        <v>0</v>
      </c>
      <c r="AN545" s="28" t="n">
        <f aca="false">IF(X545="Y",$AN$2,0)</f>
        <v>0</v>
      </c>
      <c r="AO545" s="29" t="n">
        <f aca="false">IF(W545="Y",IF(N545-M545&gt;$AO$2,1.5%*15/365,1.5%*(N545-M545)/365),0)</f>
        <v>0</v>
      </c>
      <c r="AP545" s="30" t="n">
        <f aca="false">IF(N545&lt;=Z545,VLOOKUP(DATEDIF(M545,N545,"m"),Parameters!$L$2:$M$6,2,1),(DATEDIF(M545,N545,"m")+1)/12)</f>
        <v>1</v>
      </c>
      <c r="AQ545" s="31" t="n">
        <f aca="false">(AK545*(SUM(AE545,AF545,AG545,AI545,AJ545,AL545,AM545,AN545)*H545+AH545)+AO545*H545)*AP545</f>
        <v>3200000</v>
      </c>
    </row>
    <row r="546" customFormat="false" ht="15" hidden="false" customHeight="false" outlineLevel="0" collapsed="false">
      <c r="A546" s="20"/>
      <c r="B546" s="20" t="s">
        <v>101</v>
      </c>
      <c r="C546" s="21" t="s">
        <v>141</v>
      </c>
      <c r="D546" s="21" t="s">
        <v>95</v>
      </c>
      <c r="E546" s="21" t="s">
        <v>131</v>
      </c>
      <c r="F546" s="21" t="s">
        <v>97</v>
      </c>
      <c r="G546" s="22" t="n">
        <v>390000000</v>
      </c>
      <c r="H546" s="22" t="n">
        <v>100000000</v>
      </c>
      <c r="I546" s="22" t="n">
        <v>0</v>
      </c>
      <c r="J546" s="0" t="n">
        <v>2014</v>
      </c>
      <c r="K546" s="23" t="n">
        <v>41640</v>
      </c>
      <c r="L546" s="23" t="n">
        <v>43831</v>
      </c>
      <c r="M546" s="23" t="n">
        <v>43831</v>
      </c>
      <c r="N546" s="23" t="n">
        <v>44196</v>
      </c>
      <c r="O546" s="24" t="s">
        <v>98</v>
      </c>
      <c r="P546" s="24" t="s">
        <v>98</v>
      </c>
      <c r="Q546" s="22" t="s">
        <v>99</v>
      </c>
      <c r="R546" s="24" t="s">
        <v>98</v>
      </c>
      <c r="S546" s="24" t="s">
        <v>98</v>
      </c>
      <c r="T546" s="24" t="s">
        <v>98</v>
      </c>
      <c r="U546" s="24" t="s">
        <v>98</v>
      </c>
      <c r="V546" s="24" t="s">
        <v>98</v>
      </c>
      <c r="W546" s="24" t="s">
        <v>98</v>
      </c>
      <c r="X546" s="24" t="s">
        <v>98</v>
      </c>
      <c r="Y546" s="22" t="n">
        <v>500000</v>
      </c>
      <c r="Z546" s="23" t="n">
        <f aca="false">DATE(YEAR(M546)+1,MONTH(M546),DAY(M546))</f>
        <v>44197</v>
      </c>
      <c r="AA546" s="25" t="n">
        <f aca="false">IF(N546&lt;=Z546, VLOOKUP(DATEDIF(M546,N546,"m"),Parameters!$L$2:$M$6,2,1), 0)</f>
        <v>1</v>
      </c>
      <c r="AB546" s="0" t="n">
        <f aca="false">IF(D546="Trong nước", DATEDIF(DATE(YEAR(K546),MONTH(K546),1),DATE(YEAR(L546),MONTH(L546),1),"m"), DATEDIF(DATE(J546,1,1),DATE(YEAR(L546),MONTH(L546),1),"m"))</f>
        <v>72</v>
      </c>
      <c r="AC546" s="0" t="str">
        <f aca="false">VLOOKUP(AB546,Parameters!$A$2:$B$6,2,1)</f>
        <v>72-120</v>
      </c>
      <c r="AD546" s="26" t="n">
        <v>1</v>
      </c>
      <c r="AE546" s="27" t="n">
        <f aca="false">IF(G546&lt;=$AE$2,INDEX('Bieu phi VCX'!$D$8:$H$33,MATCH(C546,'Bieu phi VCX'!$A$8:$A$33,0),MATCH(AC546,'Bieu phi VCX'!$D$7:$H$7,)),INDEX('Bieu phi VCX'!$I$8:$M$33,MATCH(C546,'Bieu phi VCX'!$A$8:$A$33,0),MATCH(AC546,'Bieu phi VCX'!$I$7:$M$7,)))</f>
        <v>0.052</v>
      </c>
      <c r="AF546" s="27" t="n">
        <f aca="false">IF(O546="Y",$AF$2,0)</f>
        <v>0</v>
      </c>
      <c r="AG546" s="27" t="n">
        <f aca="false">IF(P546="Y", INDEX('Bieu phi VCX'!$P$8:$T$31,MATCH(C546,'Bieu phi VCX'!$A$8:$A$33,0),MATCH(AC546,'Bieu phi VCX'!$P$7:$T$7,0)), 0)</f>
        <v>0</v>
      </c>
      <c r="AH546" s="22" t="n">
        <f aca="false">VLOOKUP(Q546,Parameters!$F$2:$G$5,2,0)</f>
        <v>0</v>
      </c>
      <c r="AI546" s="27" t="n">
        <f aca="false">IF(R546="Y", INDEX('Bieu phi VCX'!$V$8:$Z$31,MATCH(C546,'Bieu phi VCX'!$A$8:$A$33,0),MATCH(AC546,'Bieu phi VCX'!$V$7:$Z$7,0)),0)</f>
        <v>0</v>
      </c>
      <c r="AJ546" s="27" t="n">
        <f aca="false">IF(S546="Y",INDEX('Bieu phi VCX'!$AG$8:$AI$31,MATCH(C546,'Bieu phi VCX'!$A$8:$A$33,0),MATCH(VLOOKUP(I546,Parameters!$I$2:$J$4,2),'Bieu phi VCX'!$AG$7:$AI$7,0))-AE546, 0)</f>
        <v>0</v>
      </c>
      <c r="AK546" s="0" t="n">
        <f aca="false">IF(T546="Y",$AK$2,1)</f>
        <v>1</v>
      </c>
      <c r="AL546" s="27" t="n">
        <f aca="false">IF(U546="Y", INDEX('Bieu phi VCX'!$AB$8:$AB$33,MATCH(C546,'Bieu phi VCX'!$A$8:$A$33,0),0),0)</f>
        <v>0</v>
      </c>
      <c r="AM546" s="27" t="n">
        <f aca="false">IF(V546="Y",IF(AB546&lt;120,IF(OR(C546='Bieu phi VCX'!$A$24,C546='Bieu phi VCX'!$A$25,C546='Bieu phi VCX'!$A$27),0.2%,IF(OR(AND(OR(E546="SEDAN",E546="HATCHBACK"),G546&gt;$AM$2),AND(OR(E546="SEDAN",E546="HATCHBACK"),F546="GERMANY")),INDEX('Bieu phi VCX'!$AC$8:$AC$33,MATCH(C546,'Bieu phi VCX'!$A$8:$A$33,0),0),INDEX('Bieu phi VCX'!$AD$8:$AD$33,MATCH(C546,'Bieu phi VCX'!$A$8:$A$33,0),0))),"NA"),0)</f>
        <v>0</v>
      </c>
      <c r="AN546" s="28" t="n">
        <f aca="false">IF(X546="Y",$AN$2,0)</f>
        <v>0</v>
      </c>
      <c r="AO546" s="29" t="n">
        <f aca="false">IF(W546="Y",IF(N546-M546&gt;$AO$2,1.5%*15/365,1.5%*(N546-M546)/365),0)</f>
        <v>0</v>
      </c>
      <c r="AP546" s="30" t="n">
        <f aca="false">IF(N546&lt;=Z546,VLOOKUP(DATEDIF(M546,N546,"m"),Parameters!$L$2:$M$6,2,1),(DATEDIF(M546,N546,"m")+1)/12)</f>
        <v>1</v>
      </c>
      <c r="AQ546" s="31" t="n">
        <f aca="false">(AK546*(SUM(AE546,AF546,AG546,AI546,AJ546,AL546,AM546,AN546)*H546+AH546)+AO546*H546)*AP546</f>
        <v>5200000</v>
      </c>
    </row>
    <row r="547" customFormat="false" ht="15" hidden="false" customHeight="false" outlineLevel="0" collapsed="false">
      <c r="A547" s="20"/>
      <c r="B547" s="20" t="s">
        <v>102</v>
      </c>
      <c r="C547" s="21" t="s">
        <v>141</v>
      </c>
      <c r="D547" s="21" t="s">
        <v>95</v>
      </c>
      <c r="E547" s="21" t="s">
        <v>131</v>
      </c>
      <c r="F547" s="21" t="s">
        <v>97</v>
      </c>
      <c r="G547" s="22" t="n">
        <v>390000000</v>
      </c>
      <c r="H547" s="22" t="n">
        <v>100000000</v>
      </c>
      <c r="I547" s="22" t="n">
        <v>0</v>
      </c>
      <c r="J547" s="0" t="n">
        <v>2010</v>
      </c>
      <c r="K547" s="23" t="n">
        <v>40179</v>
      </c>
      <c r="L547" s="23" t="n">
        <v>43831</v>
      </c>
      <c r="M547" s="23" t="n">
        <v>43831</v>
      </c>
      <c r="N547" s="23" t="n">
        <v>44196</v>
      </c>
      <c r="O547" s="24" t="s">
        <v>98</v>
      </c>
      <c r="P547" s="24" t="s">
        <v>98</v>
      </c>
      <c r="Q547" s="22" t="s">
        <v>99</v>
      </c>
      <c r="R547" s="24" t="s">
        <v>98</v>
      </c>
      <c r="S547" s="24" t="s">
        <v>98</v>
      </c>
      <c r="T547" s="24" t="s">
        <v>98</v>
      </c>
      <c r="U547" s="24" t="s">
        <v>98</v>
      </c>
      <c r="V547" s="24" t="s">
        <v>98</v>
      </c>
      <c r="W547" s="24" t="s">
        <v>98</v>
      </c>
      <c r="X547" s="24" t="s">
        <v>98</v>
      </c>
      <c r="Y547" s="22" t="n">
        <v>500000</v>
      </c>
      <c r="Z547" s="23" t="n">
        <f aca="false">DATE(YEAR(M547)+1,MONTH(M547),DAY(M547))</f>
        <v>44197</v>
      </c>
      <c r="AA547" s="25" t="n">
        <f aca="false">IF(N547&lt;=Z547, VLOOKUP(DATEDIF(M547,N547,"m"),Parameters!$L$2:$M$6,2,1), 0)</f>
        <v>1</v>
      </c>
      <c r="AB547" s="0" t="n">
        <f aca="false">IF(D547="Trong nước", DATEDIF(DATE(YEAR(K547),MONTH(K547),1),DATE(YEAR(L547),MONTH(L547),1),"m"), DATEDIF(DATE(J547,1,1),DATE(YEAR(L547),MONTH(L547),1),"m"))</f>
        <v>120</v>
      </c>
      <c r="AC547" s="0" t="str">
        <f aca="false">VLOOKUP(AB547,Parameters!$A$2:$B$6,2,1)</f>
        <v>&gt;=120</v>
      </c>
      <c r="AD547" s="26" t="n">
        <v>1</v>
      </c>
      <c r="AE547" s="27" t="n">
        <f aca="false">IF(G547&lt;=$AE$2,INDEX('Bieu phi VCX'!$D$8:$H$33,MATCH(C547,'Bieu phi VCX'!$A$8:$A$33,0),MATCH(AC547,'Bieu phi VCX'!$D$7:$H$7,)),INDEX('Bieu phi VCX'!$I$8:$M$33,MATCH(C547,'Bieu phi VCX'!$A$8:$A$33,0),MATCH(AC547,'Bieu phi VCX'!$I$7:$M$7,)))</f>
        <v>0.06</v>
      </c>
      <c r="AF547" s="27" t="n">
        <f aca="false">IF(O547="Y",$AF$2,0)</f>
        <v>0</v>
      </c>
      <c r="AG547" s="27" t="n">
        <f aca="false">IF(P547="Y", INDEX('Bieu phi VCX'!$P$8:$T$31,MATCH(C547,'Bieu phi VCX'!$A$8:$A$33,0),MATCH(AC547,'Bieu phi VCX'!$P$7:$T$7,0)), 0)</f>
        <v>0</v>
      </c>
      <c r="AH547" s="22" t="n">
        <f aca="false">VLOOKUP(Q547,Parameters!$F$2:$G$5,2,0)</f>
        <v>0</v>
      </c>
      <c r="AI547" s="27" t="n">
        <f aca="false">IF(R547="Y", INDEX('Bieu phi VCX'!$V$8:$Z$31,MATCH(C547,'Bieu phi VCX'!$A$8:$A$33,0),MATCH(AC547,'Bieu phi VCX'!$V$7:$Z$7,0)),0)</f>
        <v>0</v>
      </c>
      <c r="AJ547" s="27" t="n">
        <f aca="false">IF(S547="Y",INDEX('Bieu phi VCX'!$AG$8:$AI$31,MATCH(C547,'Bieu phi VCX'!$A$8:$A$33,0),MATCH(VLOOKUP(I547,Parameters!$I$2:$J$4,2),'Bieu phi VCX'!$AG$7:$AI$7,0))-AE547, 0)</f>
        <v>0</v>
      </c>
      <c r="AK547" s="0" t="n">
        <f aca="false">IF(T547="Y",$AK$2,1)</f>
        <v>1</v>
      </c>
      <c r="AL547" s="27" t="n">
        <f aca="false">IF(U547="Y", INDEX('Bieu phi VCX'!$AB$8:$AB$33,MATCH(C547,'Bieu phi VCX'!$A$8:$A$33,0),0),0)</f>
        <v>0</v>
      </c>
      <c r="AM547" s="27" t="n">
        <f aca="false">IF(V547="Y",IF(AB547&lt;120,IF(OR(C547='Bieu phi VCX'!$A$24,C547='Bieu phi VCX'!$A$25,C547='Bieu phi VCX'!$A$27),0.2%,IF(OR(AND(OR(E547="SEDAN",E547="HATCHBACK"),G547&gt;$AM$2),AND(OR(E547="SEDAN",E547="HATCHBACK"),F547="GERMANY")),INDEX('Bieu phi VCX'!$AC$8:$AC$33,MATCH(C547,'Bieu phi VCX'!$A$8:$A$33,0),0),INDEX('Bieu phi VCX'!$AD$8:$AD$33,MATCH(C547,'Bieu phi VCX'!$A$8:$A$33,0),0))),"NA"),0)</f>
        <v>0</v>
      </c>
      <c r="AN547" s="28" t="n">
        <f aca="false">IF(X547="Y",$AN$2,0)</f>
        <v>0</v>
      </c>
      <c r="AO547" s="29" t="n">
        <f aca="false">IF(W547="Y",IF(N547-M547&gt;$AO$2,1.5%*15/365,1.5%*(N547-M547)/365),0)</f>
        <v>0</v>
      </c>
      <c r="AP547" s="30" t="n">
        <f aca="false">IF(N547&lt;=Z547,VLOOKUP(DATEDIF(M547,N547,"m"),Parameters!$L$2:$M$6,2,1),(DATEDIF(M547,N547,"m")+1)/12)</f>
        <v>1</v>
      </c>
      <c r="AQ547" s="31" t="n">
        <f aca="false">(AK547*(SUM(AE547,AF547,AG547,AI547,AJ547,AL547,AM547,AN547)*H547+AH547)+AO547*H547)*AP547</f>
        <v>6000000</v>
      </c>
    </row>
    <row r="548" customFormat="false" ht="15" hidden="false" customHeight="false" outlineLevel="0" collapsed="false">
      <c r="A548" s="20" t="s">
        <v>103</v>
      </c>
      <c r="B548" s="20" t="s">
        <v>93</v>
      </c>
      <c r="C548" s="21" t="s">
        <v>141</v>
      </c>
      <c r="D548" s="21" t="s">
        <v>95</v>
      </c>
      <c r="E548" s="21" t="s">
        <v>131</v>
      </c>
      <c r="F548" s="21" t="s">
        <v>97</v>
      </c>
      <c r="G548" s="22" t="n">
        <v>400000000</v>
      </c>
      <c r="H548" s="22" t="n">
        <v>400000000</v>
      </c>
      <c r="I548" s="22" t="n">
        <v>0</v>
      </c>
      <c r="J548" s="0" t="n">
        <v>2020</v>
      </c>
      <c r="K548" s="23" t="n">
        <v>43831</v>
      </c>
      <c r="L548" s="23" t="n">
        <v>43831</v>
      </c>
      <c r="M548" s="23" t="n">
        <v>43831</v>
      </c>
      <c r="N548" s="23" t="n">
        <v>44196</v>
      </c>
      <c r="O548" s="24" t="s">
        <v>98</v>
      </c>
      <c r="P548" s="24" t="s">
        <v>98</v>
      </c>
      <c r="Q548" s="22" t="s">
        <v>99</v>
      </c>
      <c r="R548" s="24" t="s">
        <v>98</v>
      </c>
      <c r="S548" s="24" t="s">
        <v>98</v>
      </c>
      <c r="T548" s="24" t="s">
        <v>98</v>
      </c>
      <c r="U548" s="24" t="s">
        <v>98</v>
      </c>
      <c r="V548" s="24" t="s">
        <v>98</v>
      </c>
      <c r="W548" s="24" t="s">
        <v>98</v>
      </c>
      <c r="X548" s="24" t="s">
        <v>98</v>
      </c>
      <c r="Y548" s="22" t="n">
        <v>500000</v>
      </c>
      <c r="Z548" s="23" t="n">
        <f aca="false">DATE(YEAR(M548)+1,MONTH(M548),DAY(M548))</f>
        <v>44197</v>
      </c>
      <c r="AA548" s="25" t="n">
        <f aca="false">IF(N548&lt;=Z548, VLOOKUP(DATEDIF(M548,N548,"m"),Parameters!$L$2:$M$6,2,1), 0)</f>
        <v>1</v>
      </c>
      <c r="AB548" s="0" t="n">
        <f aca="false">IF(D548="Trong nước", DATEDIF(DATE(YEAR(K548),MONTH(K548),1),DATE(YEAR(L548),MONTH(L548),1),"m"), DATEDIF(DATE(J548,1,1),DATE(YEAR(L548),MONTH(L548),1),"m"))</f>
        <v>0</v>
      </c>
      <c r="AC548" s="0" t="str">
        <f aca="false">VLOOKUP(AB548,Parameters!$A$2:$B$6,2,1)</f>
        <v>&lt;6</v>
      </c>
      <c r="AD548" s="26" t="n">
        <v>1</v>
      </c>
      <c r="AE548" s="27" t="n">
        <f aca="false">IF(G548&lt;=$AE$2,INDEX('Bieu phi VCX'!$D$8:$H$33,MATCH(C548,'Bieu phi VCX'!$A$8:$A$33,0),MATCH(AC548,'Bieu phi VCX'!$D$7:$H$7,)),INDEX('Bieu phi VCX'!$I$8:$M$33,MATCH(C548,'Bieu phi VCX'!$A$8:$A$33,0),MATCH(AC548,'Bieu phi VCX'!$I$7:$M$7,)))</f>
        <v>0.028</v>
      </c>
      <c r="AF548" s="27" t="n">
        <f aca="false">IF(O548="Y",$AF$2,0)</f>
        <v>0</v>
      </c>
      <c r="AG548" s="27" t="n">
        <f aca="false">IF(P548="Y", INDEX('Bieu phi VCX'!$P$8:$T$31,MATCH(C548,'Bieu phi VCX'!$A$8:$A$33,0),MATCH(AC548,'Bieu phi VCX'!$P$7:$T$7,0)), 0)</f>
        <v>0</v>
      </c>
      <c r="AH548" s="22" t="n">
        <f aca="false">VLOOKUP(Q548,Parameters!$F$2:$G$5,2,0)</f>
        <v>0</v>
      </c>
      <c r="AI548" s="27" t="n">
        <f aca="false">IF(R548="Y", INDEX('Bieu phi VCX'!$V$8:$Z$31,MATCH(C548,'Bieu phi VCX'!$A$8:$A$33,0),MATCH(AC548,'Bieu phi VCX'!$V$7:$Z$7,0)),0)</f>
        <v>0</v>
      </c>
      <c r="AJ548" s="27" t="n">
        <f aca="false">IF(S548="Y",INDEX('Bieu phi VCX'!$AG$8:$AI$31,MATCH(C548,'Bieu phi VCX'!$A$8:$A$33,0),MATCH(VLOOKUP(I548,Parameters!$I$2:$J$4,2),'Bieu phi VCX'!$AG$7:$AI$7,0))-AE548, 0)</f>
        <v>0</v>
      </c>
      <c r="AK548" s="0" t="n">
        <f aca="false">IF(T548="Y",$AK$2,1)</f>
        <v>1</v>
      </c>
      <c r="AL548" s="27" t="n">
        <f aca="false">IF(U548="Y", INDEX('Bieu phi VCX'!$AB$8:$AB$33,MATCH(C548,'Bieu phi VCX'!$A$8:$A$33,0),0),0)</f>
        <v>0</v>
      </c>
      <c r="AM548" s="27" t="n">
        <f aca="false">IF(V548="Y",IF(AB548&lt;120,IF(OR(C548='Bieu phi VCX'!$A$24,C548='Bieu phi VCX'!$A$25,C548='Bieu phi VCX'!$A$27),0.2%,IF(OR(AND(OR(E548="SEDAN",E548="HATCHBACK"),G548&gt;$AM$2),AND(OR(E548="SEDAN",E548="HATCHBACK"),F548="GERMANY")),INDEX('Bieu phi VCX'!$AC$8:$AC$33,MATCH(C548,'Bieu phi VCX'!$A$8:$A$33,0),0),INDEX('Bieu phi VCX'!$AD$8:$AD$33,MATCH(C548,'Bieu phi VCX'!$A$8:$A$33,0),0))),"NA"),0)</f>
        <v>0</v>
      </c>
      <c r="AN548" s="28" t="n">
        <f aca="false">IF(X548="Y",$AN$2,0)</f>
        <v>0</v>
      </c>
      <c r="AO548" s="29" t="n">
        <f aca="false">IF(W548="Y",IF(N548-M548&gt;$AO$2,1.5%*15/365,1.5%*(N548-M548)/365),0)</f>
        <v>0</v>
      </c>
      <c r="AP548" s="30" t="n">
        <f aca="false">IF(N548&lt;=Z548,VLOOKUP(DATEDIF(M548,N548,"m"),Parameters!$L$2:$M$6,2,1),(DATEDIF(M548,N548,"m")+1)/12)</f>
        <v>1</v>
      </c>
      <c r="AQ548" s="31" t="n">
        <f aca="false">(AK548*(SUM(AE548,AF548,AG548,AI548,AJ548,AL548,AM548,AN548)*H548+AH548)+AO548*H548)*AP548</f>
        <v>11200000</v>
      </c>
    </row>
    <row r="549" customFormat="false" ht="15" hidden="false" customHeight="false" outlineLevel="0" collapsed="false">
      <c r="A549" s="20"/>
      <c r="B549" s="20" t="s">
        <v>100</v>
      </c>
      <c r="C549" s="21" t="s">
        <v>141</v>
      </c>
      <c r="D549" s="21" t="s">
        <v>95</v>
      </c>
      <c r="E549" s="21" t="s">
        <v>131</v>
      </c>
      <c r="F549" s="21" t="s">
        <v>97</v>
      </c>
      <c r="G549" s="22" t="n">
        <v>400000000</v>
      </c>
      <c r="H549" s="22" t="n">
        <v>400000000</v>
      </c>
      <c r="I549" s="22" t="n">
        <v>0</v>
      </c>
      <c r="J549" s="0" t="n">
        <v>2017</v>
      </c>
      <c r="K549" s="23" t="n">
        <v>42736</v>
      </c>
      <c r="L549" s="23" t="n">
        <v>43831</v>
      </c>
      <c r="M549" s="23" t="n">
        <v>43831</v>
      </c>
      <c r="N549" s="23" t="n">
        <v>44196</v>
      </c>
      <c r="O549" s="24" t="s">
        <v>98</v>
      </c>
      <c r="P549" s="24" t="s">
        <v>98</v>
      </c>
      <c r="Q549" s="22" t="s">
        <v>99</v>
      </c>
      <c r="R549" s="24" t="s">
        <v>98</v>
      </c>
      <c r="S549" s="24" t="s">
        <v>98</v>
      </c>
      <c r="T549" s="24" t="s">
        <v>98</v>
      </c>
      <c r="U549" s="24" t="s">
        <v>98</v>
      </c>
      <c r="V549" s="24" t="s">
        <v>98</v>
      </c>
      <c r="W549" s="24" t="s">
        <v>98</v>
      </c>
      <c r="X549" s="24" t="s">
        <v>98</v>
      </c>
      <c r="Y549" s="22" t="n">
        <v>500000</v>
      </c>
      <c r="Z549" s="23" t="n">
        <f aca="false">DATE(YEAR(M549)+1,MONTH(M549),DAY(M549))</f>
        <v>44197</v>
      </c>
      <c r="AA549" s="25" t="n">
        <f aca="false">IF(N549&lt;=Z549, VLOOKUP(DATEDIF(M549,N549,"m"),Parameters!$L$2:$M$6,2,1), 0)</f>
        <v>1</v>
      </c>
      <c r="AB549" s="0" t="n">
        <f aca="false">IF(D549="Trong nước", DATEDIF(DATE(YEAR(K549),MONTH(K549),1),DATE(YEAR(L549),MONTH(L549),1),"m"), DATEDIF(DATE(J549,1,1),DATE(YEAR(L549),MONTH(L549),1),"m"))</f>
        <v>36</v>
      </c>
      <c r="AC549" s="0" t="str">
        <f aca="false">VLOOKUP(AB549,Parameters!$A$2:$B$6,2,1)</f>
        <v>36-72</v>
      </c>
      <c r="AD549" s="26" t="n">
        <v>1</v>
      </c>
      <c r="AE549" s="27" t="n">
        <f aca="false">IF(G549&lt;=$AE$2,INDEX('Bieu phi VCX'!$D$8:$H$33,MATCH(C549,'Bieu phi VCX'!$A$8:$A$33,0),MATCH(AC549,'Bieu phi VCX'!$D$7:$H$7,)),INDEX('Bieu phi VCX'!$I$8:$M$33,MATCH(C549,'Bieu phi VCX'!$A$8:$A$33,0),MATCH(AC549,'Bieu phi VCX'!$I$7:$M$7,)))</f>
        <v>0.032</v>
      </c>
      <c r="AF549" s="27" t="n">
        <f aca="false">IF(O549="Y",$AF$2,0)</f>
        <v>0</v>
      </c>
      <c r="AG549" s="27" t="n">
        <f aca="false">IF(P549="Y", INDEX('Bieu phi VCX'!$P$8:$T$31,MATCH(C549,'Bieu phi VCX'!$A$8:$A$33,0),MATCH(AC549,'Bieu phi VCX'!$P$7:$T$7,0)), 0)</f>
        <v>0</v>
      </c>
      <c r="AH549" s="22" t="n">
        <f aca="false">VLOOKUP(Q549,Parameters!$F$2:$G$5,2,0)</f>
        <v>0</v>
      </c>
      <c r="AI549" s="27" t="n">
        <f aca="false">IF(R549="Y", INDEX('Bieu phi VCX'!$V$8:$Z$31,MATCH(C549,'Bieu phi VCX'!$A$8:$A$33,0),MATCH(AC549,'Bieu phi VCX'!$V$7:$Z$7,0)),0)</f>
        <v>0</v>
      </c>
      <c r="AJ549" s="27" t="n">
        <f aca="false">IF(S549="Y",INDEX('Bieu phi VCX'!$AG$8:$AI$31,MATCH(C549,'Bieu phi VCX'!$A$8:$A$33,0),MATCH(VLOOKUP(I549,Parameters!$I$2:$J$4,2),'Bieu phi VCX'!$AG$7:$AI$7,0))-AE549, 0)</f>
        <v>0</v>
      </c>
      <c r="AK549" s="0" t="n">
        <f aca="false">IF(T549="Y",$AK$2,1)</f>
        <v>1</v>
      </c>
      <c r="AL549" s="27" t="n">
        <f aca="false">IF(U549="Y", INDEX('Bieu phi VCX'!$AB$8:$AB$33,MATCH(C549,'Bieu phi VCX'!$A$8:$A$33,0),0),0)</f>
        <v>0</v>
      </c>
      <c r="AM549" s="27" t="n">
        <f aca="false">IF(V549="Y",IF(AB549&lt;120,IF(OR(C549='Bieu phi VCX'!$A$24,C549='Bieu phi VCX'!$A$25,C549='Bieu phi VCX'!$A$27),0.2%,IF(OR(AND(OR(E549="SEDAN",E549="HATCHBACK"),G549&gt;$AM$2),AND(OR(E549="SEDAN",E549="HATCHBACK"),F549="GERMANY")),INDEX('Bieu phi VCX'!$AC$8:$AC$33,MATCH(C549,'Bieu phi VCX'!$A$8:$A$33,0),0),INDEX('Bieu phi VCX'!$AD$8:$AD$33,MATCH(C549,'Bieu phi VCX'!$A$8:$A$33,0),0))),"NA"),0)</f>
        <v>0</v>
      </c>
      <c r="AN549" s="28" t="n">
        <f aca="false">IF(X549="Y",$AN$2,0)</f>
        <v>0</v>
      </c>
      <c r="AO549" s="29" t="n">
        <f aca="false">IF(W549="Y",IF(N549-M549&gt;$AO$2,1.5%*15/365,1.5%*(N549-M549)/365),0)</f>
        <v>0</v>
      </c>
      <c r="AP549" s="30" t="n">
        <f aca="false">IF(N549&lt;=Z549,VLOOKUP(DATEDIF(M549,N549,"m"),Parameters!$L$2:$M$6,2,1),(DATEDIF(M549,N549,"m")+1)/12)</f>
        <v>1</v>
      </c>
      <c r="AQ549" s="31" t="n">
        <f aca="false">(AK549*(SUM(AE549,AF549,AG549,AI549,AJ549,AL549,AM549,AN549)*H549+AH549)+AO549*H549)*AP549</f>
        <v>12800000</v>
      </c>
    </row>
    <row r="550" customFormat="false" ht="15" hidden="false" customHeight="false" outlineLevel="0" collapsed="false">
      <c r="A550" s="20"/>
      <c r="B550" s="20" t="s">
        <v>101</v>
      </c>
      <c r="C550" s="21" t="s">
        <v>141</v>
      </c>
      <c r="D550" s="21" t="s">
        <v>95</v>
      </c>
      <c r="E550" s="21" t="s">
        <v>131</v>
      </c>
      <c r="F550" s="21" t="s">
        <v>97</v>
      </c>
      <c r="G550" s="22" t="n">
        <v>400000000</v>
      </c>
      <c r="H550" s="22" t="n">
        <v>400000000</v>
      </c>
      <c r="I550" s="22" t="n">
        <v>0</v>
      </c>
      <c r="J550" s="0" t="n">
        <v>2014</v>
      </c>
      <c r="K550" s="23" t="n">
        <v>41640</v>
      </c>
      <c r="L550" s="23" t="n">
        <v>43831</v>
      </c>
      <c r="M550" s="23" t="n">
        <v>43831</v>
      </c>
      <c r="N550" s="23" t="n">
        <v>44196</v>
      </c>
      <c r="O550" s="24" t="s">
        <v>98</v>
      </c>
      <c r="P550" s="24" t="s">
        <v>98</v>
      </c>
      <c r="Q550" s="22" t="s">
        <v>99</v>
      </c>
      <c r="R550" s="24" t="s">
        <v>98</v>
      </c>
      <c r="S550" s="24" t="s">
        <v>98</v>
      </c>
      <c r="T550" s="24" t="s">
        <v>98</v>
      </c>
      <c r="U550" s="24" t="s">
        <v>98</v>
      </c>
      <c r="V550" s="24" t="s">
        <v>98</v>
      </c>
      <c r="W550" s="24" t="s">
        <v>98</v>
      </c>
      <c r="X550" s="24" t="s">
        <v>98</v>
      </c>
      <c r="Y550" s="22" t="n">
        <v>500000</v>
      </c>
      <c r="Z550" s="23" t="n">
        <f aca="false">DATE(YEAR(M550)+1,MONTH(M550),DAY(M550))</f>
        <v>44197</v>
      </c>
      <c r="AA550" s="25" t="n">
        <f aca="false">IF(N550&lt;=Z550, VLOOKUP(DATEDIF(M550,N550,"m"),Parameters!$L$2:$M$6,2,1), 0)</f>
        <v>1</v>
      </c>
      <c r="AB550" s="0" t="n">
        <f aca="false">IF(D550="Trong nước", DATEDIF(DATE(YEAR(K550),MONTH(K550),1),DATE(YEAR(L550),MONTH(L550),1),"m"), DATEDIF(DATE(J550,1,1),DATE(YEAR(L550),MONTH(L550),1),"m"))</f>
        <v>72</v>
      </c>
      <c r="AC550" s="0" t="str">
        <f aca="false">VLOOKUP(AB550,Parameters!$A$2:$B$6,2,1)</f>
        <v>72-120</v>
      </c>
      <c r="AD550" s="26" t="n">
        <v>1</v>
      </c>
      <c r="AE550" s="27" t="n">
        <f aca="false">IF(G550&lt;=$AE$2,INDEX('Bieu phi VCX'!$D$8:$H$33,MATCH(C550,'Bieu phi VCX'!$A$8:$A$33,0),MATCH(AC550,'Bieu phi VCX'!$D$7:$H$7,)),INDEX('Bieu phi VCX'!$I$8:$M$33,MATCH(C550,'Bieu phi VCX'!$A$8:$A$33,0),MATCH(AC550,'Bieu phi VCX'!$I$7:$M$7,)))</f>
        <v>0.052</v>
      </c>
      <c r="AF550" s="27" t="n">
        <f aca="false">IF(O550="Y",$AF$2,0)</f>
        <v>0</v>
      </c>
      <c r="AG550" s="27" t="n">
        <f aca="false">IF(P550="Y", INDEX('Bieu phi VCX'!$P$8:$T$31,MATCH(C550,'Bieu phi VCX'!$A$8:$A$33,0),MATCH(AC550,'Bieu phi VCX'!$P$7:$T$7,0)), 0)</f>
        <v>0</v>
      </c>
      <c r="AH550" s="22" t="n">
        <f aca="false">VLOOKUP(Q550,Parameters!$F$2:$G$5,2,0)</f>
        <v>0</v>
      </c>
      <c r="AI550" s="27" t="n">
        <f aca="false">IF(R550="Y", INDEX('Bieu phi VCX'!$V$8:$Z$31,MATCH(C550,'Bieu phi VCX'!$A$8:$A$33,0),MATCH(AC550,'Bieu phi VCX'!$V$7:$Z$7,0)),0)</f>
        <v>0</v>
      </c>
      <c r="AJ550" s="27" t="n">
        <f aca="false">IF(S550="Y",INDEX('Bieu phi VCX'!$AG$8:$AI$31,MATCH(C550,'Bieu phi VCX'!$A$8:$A$33,0),MATCH(VLOOKUP(I550,Parameters!$I$2:$J$4,2),'Bieu phi VCX'!$AG$7:$AI$7,0))-AE550, 0)</f>
        <v>0</v>
      </c>
      <c r="AK550" s="0" t="n">
        <f aca="false">IF(T550="Y",$AK$2,1)</f>
        <v>1</v>
      </c>
      <c r="AL550" s="27" t="n">
        <f aca="false">IF(U550="Y", INDEX('Bieu phi VCX'!$AB$8:$AB$33,MATCH(C550,'Bieu phi VCX'!$A$8:$A$33,0),0),0)</f>
        <v>0</v>
      </c>
      <c r="AM550" s="27" t="n">
        <f aca="false">IF(V550="Y",IF(AB550&lt;120,IF(OR(C550='Bieu phi VCX'!$A$24,C550='Bieu phi VCX'!$A$25,C550='Bieu phi VCX'!$A$27),0.2%,IF(OR(AND(OR(E550="SEDAN",E550="HATCHBACK"),G550&gt;$AM$2),AND(OR(E550="SEDAN",E550="HATCHBACK"),F550="GERMANY")),INDEX('Bieu phi VCX'!$AC$8:$AC$33,MATCH(C550,'Bieu phi VCX'!$A$8:$A$33,0),0),INDEX('Bieu phi VCX'!$AD$8:$AD$33,MATCH(C550,'Bieu phi VCX'!$A$8:$A$33,0),0))),"NA"),0)</f>
        <v>0</v>
      </c>
      <c r="AN550" s="28" t="n">
        <f aca="false">IF(X550="Y",$AN$2,0)</f>
        <v>0</v>
      </c>
      <c r="AO550" s="29" t="n">
        <f aca="false">IF(W550="Y",IF(N550-M550&gt;$AO$2,1.5%*15/365,1.5%*(N550-M550)/365),0)</f>
        <v>0</v>
      </c>
      <c r="AP550" s="30" t="n">
        <f aca="false">IF(N550&lt;=Z550,VLOOKUP(DATEDIF(M550,N550,"m"),Parameters!$L$2:$M$6,2,1),(DATEDIF(M550,N550,"m")+1)/12)</f>
        <v>1</v>
      </c>
      <c r="AQ550" s="31" t="n">
        <f aca="false">(AK550*(SUM(AE550,AF550,AG550,AI550,AJ550,AL550,AM550,AN550)*H550+AH550)+AO550*H550)*AP550</f>
        <v>20800000</v>
      </c>
    </row>
    <row r="551" customFormat="false" ht="15" hidden="false" customHeight="false" outlineLevel="0" collapsed="false">
      <c r="A551" s="20"/>
      <c r="B551" s="20" t="s">
        <v>102</v>
      </c>
      <c r="C551" s="21" t="s">
        <v>141</v>
      </c>
      <c r="D551" s="21" t="s">
        <v>95</v>
      </c>
      <c r="E551" s="21" t="s">
        <v>131</v>
      </c>
      <c r="F551" s="21" t="s">
        <v>97</v>
      </c>
      <c r="G551" s="22" t="n">
        <v>400000000</v>
      </c>
      <c r="H551" s="22" t="n">
        <v>400000000</v>
      </c>
      <c r="I551" s="22" t="n">
        <v>0</v>
      </c>
      <c r="J551" s="0" t="n">
        <v>2010</v>
      </c>
      <c r="K551" s="23" t="n">
        <v>40179</v>
      </c>
      <c r="L551" s="23" t="n">
        <v>43831</v>
      </c>
      <c r="M551" s="23" t="n">
        <v>43831</v>
      </c>
      <c r="N551" s="23" t="n">
        <v>44196</v>
      </c>
      <c r="O551" s="24" t="s">
        <v>98</v>
      </c>
      <c r="P551" s="24" t="s">
        <v>98</v>
      </c>
      <c r="Q551" s="22" t="s">
        <v>99</v>
      </c>
      <c r="R551" s="24" t="s">
        <v>98</v>
      </c>
      <c r="S551" s="24" t="s">
        <v>98</v>
      </c>
      <c r="T551" s="24" t="s">
        <v>98</v>
      </c>
      <c r="U551" s="24" t="s">
        <v>98</v>
      </c>
      <c r="V551" s="24" t="s">
        <v>98</v>
      </c>
      <c r="W551" s="24" t="s">
        <v>98</v>
      </c>
      <c r="X551" s="24" t="s">
        <v>98</v>
      </c>
      <c r="Y551" s="22" t="n">
        <v>500000</v>
      </c>
      <c r="Z551" s="23" t="n">
        <f aca="false">DATE(YEAR(M551)+1,MONTH(M551),DAY(M551))</f>
        <v>44197</v>
      </c>
      <c r="AA551" s="25" t="n">
        <f aca="false">IF(N551&lt;=Z551, VLOOKUP(DATEDIF(M551,N551,"m"),Parameters!$L$2:$M$6,2,1), 0)</f>
        <v>1</v>
      </c>
      <c r="AB551" s="0" t="n">
        <f aca="false">IF(D551="Trong nước", DATEDIF(DATE(YEAR(K551),MONTH(K551),1),DATE(YEAR(L551),MONTH(L551),1),"m"), DATEDIF(DATE(J551,1,1),DATE(YEAR(L551),MONTH(L551),1),"m"))</f>
        <v>120</v>
      </c>
      <c r="AC551" s="0" t="str">
        <f aca="false">VLOOKUP(AB551,Parameters!$A$2:$B$6,2,1)</f>
        <v>&gt;=120</v>
      </c>
      <c r="AD551" s="26" t="n">
        <v>1</v>
      </c>
      <c r="AE551" s="27" t="n">
        <f aca="false">IF(G551&lt;=$AE$2,INDEX('Bieu phi VCX'!$D$8:$H$33,MATCH(C551,'Bieu phi VCX'!$A$8:$A$33,0),MATCH(AC551,'Bieu phi VCX'!$D$7:$H$7,)),INDEX('Bieu phi VCX'!$I$8:$M$33,MATCH(C551,'Bieu phi VCX'!$A$8:$A$33,0),MATCH(AC551,'Bieu phi VCX'!$I$7:$M$7,)))</f>
        <v>0.06</v>
      </c>
      <c r="AF551" s="27" t="n">
        <f aca="false">IF(O551="Y",$AF$2,0)</f>
        <v>0</v>
      </c>
      <c r="AG551" s="27" t="n">
        <f aca="false">IF(P551="Y", INDEX('Bieu phi VCX'!$P$8:$T$31,MATCH(C551,'Bieu phi VCX'!$A$8:$A$33,0),MATCH(AC551,'Bieu phi VCX'!$P$7:$T$7,0)), 0)</f>
        <v>0</v>
      </c>
      <c r="AH551" s="22" t="n">
        <f aca="false">VLOOKUP(Q551,Parameters!$F$2:$G$5,2,0)</f>
        <v>0</v>
      </c>
      <c r="AI551" s="27" t="n">
        <f aca="false">IF(R551="Y", INDEX('Bieu phi VCX'!$V$8:$Z$31,MATCH(C551,'Bieu phi VCX'!$A$8:$A$33,0),MATCH(AC551,'Bieu phi VCX'!$V$7:$Z$7,0)),0)</f>
        <v>0</v>
      </c>
      <c r="AJ551" s="27" t="n">
        <f aca="false">IF(S551="Y",INDEX('Bieu phi VCX'!$AG$8:$AI$31,MATCH(C551,'Bieu phi VCX'!$A$8:$A$33,0),MATCH(VLOOKUP(I551,Parameters!$I$2:$J$4,2),'Bieu phi VCX'!$AG$7:$AI$7,0))-AE551, 0)</f>
        <v>0</v>
      </c>
      <c r="AK551" s="0" t="n">
        <f aca="false">IF(T551="Y",$AK$2,1)</f>
        <v>1</v>
      </c>
      <c r="AL551" s="27" t="n">
        <f aca="false">IF(U551="Y", INDEX('Bieu phi VCX'!$AB$8:$AB$33,MATCH(C551,'Bieu phi VCX'!$A$8:$A$33,0),0),0)</f>
        <v>0</v>
      </c>
      <c r="AM551" s="27" t="n">
        <f aca="false">IF(V551="Y",IF(AB551&lt;120,IF(OR(C551='Bieu phi VCX'!$A$24,C551='Bieu phi VCX'!$A$25,C551='Bieu phi VCX'!$A$27),0.2%,IF(OR(AND(OR(E551="SEDAN",E551="HATCHBACK"),G551&gt;$AM$2),AND(OR(E551="SEDAN",E551="HATCHBACK"),F551="GERMANY")),INDEX('Bieu phi VCX'!$AC$8:$AC$33,MATCH(C551,'Bieu phi VCX'!$A$8:$A$33,0),0),INDEX('Bieu phi VCX'!$AD$8:$AD$33,MATCH(C551,'Bieu phi VCX'!$A$8:$A$33,0),0))),"NA"),0)</f>
        <v>0</v>
      </c>
      <c r="AN551" s="28" t="n">
        <f aca="false">IF(X551="Y",$AN$2,0)</f>
        <v>0</v>
      </c>
      <c r="AO551" s="29" t="n">
        <f aca="false">IF(W551="Y",IF(N551-M551&gt;$AO$2,1.5%*15/365,1.5%*(N551-M551)/365),0)</f>
        <v>0</v>
      </c>
      <c r="AP551" s="30" t="n">
        <f aca="false">IF(N551&lt;=Z551,VLOOKUP(DATEDIF(M551,N551,"m"),Parameters!$L$2:$M$6,2,1),(DATEDIF(M551,N551,"m")+1)/12)</f>
        <v>1</v>
      </c>
      <c r="AQ551" s="31" t="n">
        <f aca="false">(AK551*(SUM(AE551,AF551,AG551,AI551,AJ551,AL551,AM551,AN551)*H551+AH551)+AO551*H551)*AP551</f>
        <v>24000000</v>
      </c>
    </row>
    <row r="552" customFormat="false" ht="15" hidden="false" customHeight="false" outlineLevel="0" collapsed="false">
      <c r="A552" s="20" t="s">
        <v>104</v>
      </c>
      <c r="B552" s="20" t="s">
        <v>105</v>
      </c>
      <c r="C552" s="21" t="s">
        <v>141</v>
      </c>
      <c r="D552" s="21" t="s">
        <v>95</v>
      </c>
      <c r="E552" s="21" t="s">
        <v>131</v>
      </c>
      <c r="F552" s="21" t="s">
        <v>97</v>
      </c>
      <c r="G552" s="22" t="n">
        <v>390000000</v>
      </c>
      <c r="H552" s="22" t="n">
        <v>100000000</v>
      </c>
      <c r="I552" s="22" t="n">
        <v>0</v>
      </c>
      <c r="J552" s="0" t="n">
        <v>2020</v>
      </c>
      <c r="K552" s="23" t="n">
        <v>43831</v>
      </c>
      <c r="L552" s="23" t="n">
        <v>43831</v>
      </c>
      <c r="M552" s="23" t="n">
        <v>43831</v>
      </c>
      <c r="N552" s="23" t="n">
        <v>44196</v>
      </c>
      <c r="O552" s="24" t="s">
        <v>106</v>
      </c>
      <c r="P552" s="24" t="s">
        <v>106</v>
      </c>
      <c r="Q552" s="22" t="n">
        <v>9000000</v>
      </c>
      <c r="R552" s="24" t="s">
        <v>106</v>
      </c>
      <c r="S552" s="24" t="s">
        <v>106</v>
      </c>
      <c r="T552" s="24" t="s">
        <v>106</v>
      </c>
      <c r="U552" s="24" t="s">
        <v>106</v>
      </c>
      <c r="V552" s="24" t="s">
        <v>106</v>
      </c>
      <c r="W552" s="24" t="s">
        <v>106</v>
      </c>
      <c r="X552" s="24" t="s">
        <v>106</v>
      </c>
      <c r="Y552" s="22" t="n">
        <v>500000</v>
      </c>
      <c r="Z552" s="23" t="n">
        <f aca="false">DATE(YEAR(M552)+1,MONTH(M552),DAY(M552))</f>
        <v>44197</v>
      </c>
      <c r="AA552" s="25" t="n">
        <f aca="false">IF(N552&lt;=Z552, VLOOKUP(DATEDIF(M552,N552,"m"),Parameters!$L$2:$M$6,2,1), 0)</f>
        <v>1</v>
      </c>
      <c r="AB552" s="0" t="n">
        <f aca="false">IF(D552="Trong nước", DATEDIF(DATE(YEAR(K552),MONTH(K552),1),DATE(YEAR(L552),MONTH(L552),1),"m"), DATEDIF(DATE(J552,1,1),DATE(YEAR(L552),MONTH(L552),1),"m"))</f>
        <v>0</v>
      </c>
      <c r="AC552" s="0" t="str">
        <f aca="false">VLOOKUP(AB552,Parameters!$A$2:$B$6,2,1)</f>
        <v>&lt;6</v>
      </c>
      <c r="AD552" s="26" t="n">
        <v>1</v>
      </c>
      <c r="AE552" s="27" t="n">
        <f aca="false">IF(G552&lt;=$AE$2,INDEX('Bieu phi VCX'!$D$8:$H$33,MATCH(C552,'Bieu phi VCX'!$A$8:$A$33,0),MATCH(AC552,'Bieu phi VCX'!$D$7:$H$7,)),INDEX('Bieu phi VCX'!$I$8:$M$33,MATCH(C552,'Bieu phi VCX'!$A$8:$A$33,0),MATCH(AC552,'Bieu phi VCX'!$I$7:$M$7,)))</f>
        <v>0.028</v>
      </c>
      <c r="AF552" s="27" t="n">
        <f aca="false">IF(O552="Y",$AF$2,0)</f>
        <v>0.0005</v>
      </c>
      <c r="AG552" s="27" t="n">
        <f aca="false">IF(P552="Y", INDEX('Bieu phi VCX'!$P$8:$T$31,MATCH(C552,'Bieu phi VCX'!$A$8:$A$33,0),MATCH(AC552,'Bieu phi VCX'!$P$7:$T$7,0)), 0)</f>
        <v>0</v>
      </c>
      <c r="AH552" s="22" t="n">
        <f aca="false">VLOOKUP(Q552,Parameters!$F$2:$G$5,2,0)</f>
        <v>1400000</v>
      </c>
      <c r="AI552" s="27" t="n">
        <f aca="false">IF(R552="Y", INDEX('Bieu phi VCX'!$V$8:$Z$31,MATCH(C552,'Bieu phi VCX'!$A$8:$A$33,0),MATCH(AC552,'Bieu phi VCX'!$V$7:$Z$7,0)),0)</f>
        <v>0.0025</v>
      </c>
      <c r="AJ552" s="27" t="n">
        <f aca="false">IF(S552="Y",INDEX('Bieu phi VCX'!$AG$8:$AI$31,MATCH(C552,'Bieu phi VCX'!$A$8:$A$33,0),MATCH(VLOOKUP(I552,Parameters!$I$2:$J$4,2),'Bieu phi VCX'!$AG$7:$AI$7,0))-AE552, 0)</f>
        <v>0.012</v>
      </c>
      <c r="AK552" s="0" t="n">
        <f aca="false">IF(T552="Y",$AK$2,1)</f>
        <v>1.5</v>
      </c>
      <c r="AL552" s="27" t="n">
        <f aca="false">IF(U552="Y", INDEX('Bieu phi VCX'!$AB$8:$AB$33,MATCH(C552,'Bieu phi VCX'!$A$8:$A$33,0),0),0)</f>
        <v>0.0025</v>
      </c>
      <c r="AM552" s="27" t="n">
        <f aca="false">IF(V552="Y",IF(AB552&lt;120,IF(OR(C552='Bieu phi VCX'!$A$24,C552='Bieu phi VCX'!$A$25,C552='Bieu phi VCX'!$A$27),0.2%,IF(OR(AND(OR(E552="SEDAN",E552="HATCHBACK"),G552&gt;$AM$2),AND(OR(E552="SEDAN",E552="HATCHBACK"),F552="GERMANY")),INDEX('Bieu phi VCX'!$AC$8:$AC$33,MATCH(C552,'Bieu phi VCX'!$A$8:$A$33,0),0),INDEX('Bieu phi VCX'!$AD$8:$AD$33,MATCH(C552,'Bieu phi VCX'!$A$8:$A$33,0),0))),"NA"),0)</f>
        <v>0.0005</v>
      </c>
      <c r="AN552" s="28" t="n">
        <f aca="false">IF(X552="Y",$AN$2,0)</f>
        <v>0.003</v>
      </c>
      <c r="AO552" s="29" t="n">
        <f aca="false">IF(W552="Y",IF(N552-M552&gt;$AO$2,1.5%*15/365,1.5%*(N552-M552)/365),0)</f>
        <v>0.000616438356164384</v>
      </c>
      <c r="AP552" s="30" t="n">
        <f aca="false">IF(N552&lt;=Z552,VLOOKUP(DATEDIF(M552,N552,"m"),Parameters!$L$2:$M$6,2,1),(DATEDIF(M552,N552,"m")+1)/12)</f>
        <v>1</v>
      </c>
      <c r="AQ552" s="31" t="n">
        <f aca="false">(AK552*(SUM(AE552,AF552,AG552,AI552,AJ552,AL552,AM552,AN552)*H552+AH552)+AO552*H552)*AP552</f>
        <v>9511643.83561644</v>
      </c>
    </row>
    <row r="553" customFormat="false" ht="15" hidden="false" customHeight="false" outlineLevel="0" collapsed="false">
      <c r="A553" s="20"/>
      <c r="B553" s="20" t="s">
        <v>107</v>
      </c>
      <c r="C553" s="21" t="s">
        <v>141</v>
      </c>
      <c r="D553" s="21" t="s">
        <v>95</v>
      </c>
      <c r="E553" s="21" t="s">
        <v>131</v>
      </c>
      <c r="F553" s="21" t="s">
        <v>97</v>
      </c>
      <c r="G553" s="22" t="n">
        <v>390000000</v>
      </c>
      <c r="H553" s="22" t="n">
        <v>100000000</v>
      </c>
      <c r="I553" s="22" t="n">
        <v>0</v>
      </c>
      <c r="J553" s="0" t="n">
        <v>2020</v>
      </c>
      <c r="K553" s="23" t="n">
        <v>43831</v>
      </c>
      <c r="L553" s="23" t="n">
        <v>43831</v>
      </c>
      <c r="M553" s="23" t="n">
        <v>43831</v>
      </c>
      <c r="N553" s="23" t="n">
        <v>44196</v>
      </c>
      <c r="O553" s="24" t="s">
        <v>106</v>
      </c>
      <c r="P553" s="24" t="s">
        <v>98</v>
      </c>
      <c r="Q553" s="22" t="s">
        <v>99</v>
      </c>
      <c r="R553" s="24" t="s">
        <v>98</v>
      </c>
      <c r="S553" s="24" t="s">
        <v>98</v>
      </c>
      <c r="T553" s="24" t="s">
        <v>98</v>
      </c>
      <c r="U553" s="24" t="s">
        <v>98</v>
      </c>
      <c r="V553" s="24" t="s">
        <v>98</v>
      </c>
      <c r="W553" s="24" t="s">
        <v>98</v>
      </c>
      <c r="X553" s="24" t="s">
        <v>98</v>
      </c>
      <c r="Y553" s="22" t="n">
        <v>500000</v>
      </c>
      <c r="Z553" s="23" t="n">
        <f aca="false">DATE(YEAR(M553)+1,MONTH(M553),DAY(M553))</f>
        <v>44197</v>
      </c>
      <c r="AA553" s="25" t="n">
        <f aca="false">IF(N553&lt;=Z553, VLOOKUP(DATEDIF(M553,N553,"m"),Parameters!$L$2:$M$6,2,1), 0)</f>
        <v>1</v>
      </c>
      <c r="AB553" s="0" t="n">
        <f aca="false">IF(D553="Trong nước", DATEDIF(DATE(YEAR(K553),MONTH(K553),1),DATE(YEAR(L553),MONTH(L553),1),"m"), DATEDIF(DATE(J553,1,1),DATE(YEAR(L553),MONTH(L553),1),"m"))</f>
        <v>0</v>
      </c>
      <c r="AC553" s="0" t="str">
        <f aca="false">VLOOKUP(AB553,Parameters!$A$2:$B$6,2,1)</f>
        <v>&lt;6</v>
      </c>
      <c r="AD553" s="26" t="n">
        <v>1</v>
      </c>
      <c r="AE553" s="27" t="n">
        <f aca="false">IF(G553&lt;=$AE$2,INDEX('Bieu phi VCX'!$D$8:$H$33,MATCH(C553,'Bieu phi VCX'!$A$8:$A$33,0),MATCH(AC553,'Bieu phi VCX'!$D$7:$H$7,)),INDEX('Bieu phi VCX'!$I$8:$M$33,MATCH(C553,'Bieu phi VCX'!$A$8:$A$33,0),MATCH(AC553,'Bieu phi VCX'!$I$7:$M$7,)))</f>
        <v>0.028</v>
      </c>
      <c r="AF553" s="27" t="n">
        <f aca="false">IF(O553="Y",$AF$2,0)</f>
        <v>0.0005</v>
      </c>
      <c r="AG553" s="27" t="n">
        <f aca="false">IF(P553="Y", INDEX('Bieu phi VCX'!$P$8:$T$31,MATCH(C553,'Bieu phi VCX'!$A$8:$A$33,0),MATCH(AC553,'Bieu phi VCX'!$P$7:$T$7,0)), 0)</f>
        <v>0</v>
      </c>
      <c r="AH553" s="22" t="n">
        <f aca="false">VLOOKUP(Q553,Parameters!$F$2:$G$5,2,0)</f>
        <v>0</v>
      </c>
      <c r="AI553" s="27" t="n">
        <f aca="false">IF(R553="Y", INDEX('Bieu phi VCX'!$V$8:$Z$31,MATCH(C553,'Bieu phi VCX'!$A$8:$A$33,0),MATCH(AC553,'Bieu phi VCX'!$V$7:$Z$7,0)),0)</f>
        <v>0</v>
      </c>
      <c r="AJ553" s="27" t="n">
        <f aca="false">IF(S553="Y",INDEX('Bieu phi VCX'!$AG$8:$AI$31,MATCH(C553,'Bieu phi VCX'!$A$8:$A$33,0),MATCH(VLOOKUP(I553,Parameters!$I$2:$J$4,2),'Bieu phi VCX'!$AG$7:$AI$7,0))-AE553, 0)</f>
        <v>0</v>
      </c>
      <c r="AK553" s="0" t="n">
        <f aca="false">IF(T553="Y",$AK$2,1)</f>
        <v>1</v>
      </c>
      <c r="AL553" s="27" t="n">
        <f aca="false">IF(U553="Y", INDEX('Bieu phi VCX'!$AB$8:$AB$33,MATCH(C553,'Bieu phi VCX'!$A$8:$A$33,0),0),0)</f>
        <v>0</v>
      </c>
      <c r="AM553" s="27" t="n">
        <f aca="false">IF(V553="Y",IF(AB553&lt;120,IF(OR(C553='Bieu phi VCX'!$A$24,C553='Bieu phi VCX'!$A$25,C553='Bieu phi VCX'!$A$27),0.2%,IF(OR(AND(OR(E553="SEDAN",E553="HATCHBACK"),G553&gt;$AM$2),AND(OR(E553="SEDAN",E553="HATCHBACK"),F553="GERMANY")),INDEX('Bieu phi VCX'!$AC$8:$AC$33,MATCH(C553,'Bieu phi VCX'!$A$8:$A$33,0),0),INDEX('Bieu phi VCX'!$AD$8:$AD$33,MATCH(C553,'Bieu phi VCX'!$A$8:$A$33,0),0))),"NA"),0)</f>
        <v>0</v>
      </c>
      <c r="AN553" s="28" t="n">
        <f aca="false">IF(X553="Y",$AN$2,0)</f>
        <v>0</v>
      </c>
      <c r="AO553" s="29" t="n">
        <f aca="false">IF(W553="Y",IF(N553-M553&gt;$AO$2,1.5%*15/365,1.5%*(N553-M553)/365),0)</f>
        <v>0</v>
      </c>
      <c r="AP553" s="30" t="n">
        <f aca="false">IF(N553&lt;=Z553,VLOOKUP(DATEDIF(M553,N553,"m"),Parameters!$L$2:$M$6,2,1),(DATEDIF(M553,N553,"m")+1)/12)</f>
        <v>1</v>
      </c>
      <c r="AQ553" s="31" t="n">
        <f aca="false">(AK553*(SUM(AE553,AF553,AG553,AI553,AJ553,AL553,AM553,AN553)*H553+AH553)+AO553*H553)*AP553</f>
        <v>2850000</v>
      </c>
    </row>
    <row r="554" customFormat="false" ht="15" hidden="false" customHeight="false" outlineLevel="0" collapsed="false">
      <c r="A554" s="20"/>
      <c r="B554" s="20" t="s">
        <v>108</v>
      </c>
      <c r="C554" s="21" t="s">
        <v>141</v>
      </c>
      <c r="D554" s="21" t="s">
        <v>95</v>
      </c>
      <c r="E554" s="21" t="s">
        <v>131</v>
      </c>
      <c r="F554" s="21" t="s">
        <v>97</v>
      </c>
      <c r="G554" s="22" t="n">
        <v>390000000</v>
      </c>
      <c r="H554" s="22" t="n">
        <v>100000000</v>
      </c>
      <c r="I554" s="22" t="n">
        <v>0</v>
      </c>
      <c r="J554" s="0" t="n">
        <v>2020</v>
      </c>
      <c r="K554" s="23" t="n">
        <v>43831</v>
      </c>
      <c r="L554" s="23" t="n">
        <v>43831</v>
      </c>
      <c r="M554" s="23" t="n">
        <v>43831</v>
      </c>
      <c r="N554" s="23" t="n">
        <v>44196</v>
      </c>
      <c r="O554" s="24" t="s">
        <v>98</v>
      </c>
      <c r="P554" s="24" t="s">
        <v>106</v>
      </c>
      <c r="Q554" s="22" t="s">
        <v>99</v>
      </c>
      <c r="R554" s="24" t="s">
        <v>98</v>
      </c>
      <c r="S554" s="24" t="s">
        <v>98</v>
      </c>
      <c r="T554" s="24" t="s">
        <v>98</v>
      </c>
      <c r="U554" s="24" t="s">
        <v>98</v>
      </c>
      <c r="V554" s="24" t="s">
        <v>98</v>
      </c>
      <c r="W554" s="24" t="s">
        <v>98</v>
      </c>
      <c r="X554" s="24" t="s">
        <v>98</v>
      </c>
      <c r="Y554" s="22" t="n">
        <v>500000</v>
      </c>
      <c r="Z554" s="23" t="n">
        <f aca="false">DATE(YEAR(M554)+1,MONTH(M554),DAY(M554))</f>
        <v>44197</v>
      </c>
      <c r="AA554" s="25" t="n">
        <f aca="false">IF(N554&lt;=Z554, VLOOKUP(DATEDIF(M554,N554,"m"),Parameters!$L$2:$M$6,2,1), 0)</f>
        <v>1</v>
      </c>
      <c r="AB554" s="0" t="n">
        <f aca="false">IF(D554="Trong nước", DATEDIF(DATE(YEAR(K554),MONTH(K554),1),DATE(YEAR(L554),MONTH(L554),1),"m"), DATEDIF(DATE(J554,1,1),DATE(YEAR(L554),MONTH(L554),1),"m"))</f>
        <v>0</v>
      </c>
      <c r="AC554" s="0" t="str">
        <f aca="false">VLOOKUP(AB554,Parameters!$A$2:$B$6,2,1)</f>
        <v>&lt;6</v>
      </c>
      <c r="AD554" s="26" t="n">
        <v>1</v>
      </c>
      <c r="AE554" s="27" t="n">
        <f aca="false">IF(G554&lt;=$AE$2,INDEX('Bieu phi VCX'!$D$8:$H$33,MATCH(C554,'Bieu phi VCX'!$A$8:$A$33,0),MATCH(AC554,'Bieu phi VCX'!$D$7:$H$7,)),INDEX('Bieu phi VCX'!$I$8:$M$33,MATCH(C554,'Bieu phi VCX'!$A$8:$A$33,0),MATCH(AC554,'Bieu phi VCX'!$I$7:$M$7,)))</f>
        <v>0.028</v>
      </c>
      <c r="AF554" s="27" t="n">
        <f aca="false">IF(O554="Y",$AF$2,0)</f>
        <v>0</v>
      </c>
      <c r="AG554" s="27" t="n">
        <f aca="false">IF(P554="Y", INDEX('Bieu phi VCX'!$P$8:$T$31,MATCH(C554,'Bieu phi VCX'!$A$8:$A$33,0),MATCH(AC554,'Bieu phi VCX'!$P$7:$T$7,0)), 0)</f>
        <v>0</v>
      </c>
      <c r="AH554" s="22" t="n">
        <f aca="false">VLOOKUP(Q554,Parameters!$F$2:$G$5,2,0)</f>
        <v>0</v>
      </c>
      <c r="AI554" s="27" t="n">
        <f aca="false">IF(R554="Y", INDEX('Bieu phi VCX'!$V$8:$Z$31,MATCH(C554,'Bieu phi VCX'!$A$8:$A$33,0),MATCH(AC554,'Bieu phi VCX'!$V$7:$Z$7,0)),0)</f>
        <v>0</v>
      </c>
      <c r="AJ554" s="27" t="n">
        <f aca="false">IF(S554="Y",INDEX('Bieu phi VCX'!$AG$8:$AI$31,MATCH(C554,'Bieu phi VCX'!$A$8:$A$33,0),MATCH(VLOOKUP(I554,Parameters!$I$2:$J$4,2),'Bieu phi VCX'!$AG$7:$AI$7,0))-AE554, 0)</f>
        <v>0</v>
      </c>
      <c r="AK554" s="0" t="n">
        <f aca="false">IF(T554="Y",$AK$2,1)</f>
        <v>1</v>
      </c>
      <c r="AL554" s="27" t="n">
        <f aca="false">IF(U554="Y", INDEX('Bieu phi VCX'!$AB$8:$AB$33,MATCH(C554,'Bieu phi VCX'!$A$8:$A$33,0),0),0)</f>
        <v>0</v>
      </c>
      <c r="AM554" s="27" t="n">
        <f aca="false">IF(V554="Y",IF(AB554&lt;120,IF(OR(C554='Bieu phi VCX'!$A$24,C554='Bieu phi VCX'!$A$25,C554='Bieu phi VCX'!$A$27),0.2%,IF(OR(AND(OR(E554="SEDAN",E554="HATCHBACK"),G554&gt;$AM$2),AND(OR(E554="SEDAN",E554="HATCHBACK"),F554="GERMANY")),INDEX('Bieu phi VCX'!$AC$8:$AC$33,MATCH(C554,'Bieu phi VCX'!$A$8:$A$33,0),0),INDEX('Bieu phi VCX'!$AD$8:$AD$33,MATCH(C554,'Bieu phi VCX'!$A$8:$A$33,0),0))),"NA"),0)</f>
        <v>0</v>
      </c>
      <c r="AN554" s="28" t="n">
        <f aca="false">IF(X554="Y",$AN$2,0)</f>
        <v>0</v>
      </c>
      <c r="AO554" s="29" t="n">
        <f aca="false">IF(W554="Y",IF(N554-M554&gt;$AO$2,1.5%*15/365,1.5%*(N554-M554)/365),0)</f>
        <v>0</v>
      </c>
      <c r="AP554" s="30" t="n">
        <f aca="false">IF(N554&lt;=Z554,VLOOKUP(DATEDIF(M554,N554,"m"),Parameters!$L$2:$M$6,2,1),(DATEDIF(M554,N554,"m")+1)/12)</f>
        <v>1</v>
      </c>
      <c r="AQ554" s="31" t="n">
        <f aca="false">(AK554*(SUM(AE554,AF554,AG554,AI554,AJ554,AL554,AM554,AN554)*H554+AH554)+AO554*H554)*AP554</f>
        <v>2800000</v>
      </c>
    </row>
    <row r="555" customFormat="false" ht="15" hidden="false" customHeight="false" outlineLevel="0" collapsed="false">
      <c r="A555" s="20"/>
      <c r="B555" s="20" t="s">
        <v>109</v>
      </c>
      <c r="C555" s="21" t="s">
        <v>141</v>
      </c>
      <c r="D555" s="21" t="s">
        <v>95</v>
      </c>
      <c r="E555" s="21" t="s">
        <v>131</v>
      </c>
      <c r="F555" s="21" t="s">
        <v>97</v>
      </c>
      <c r="G555" s="22" t="n">
        <v>390000000</v>
      </c>
      <c r="H555" s="22" t="n">
        <v>100000000</v>
      </c>
      <c r="I555" s="22" t="n">
        <v>0</v>
      </c>
      <c r="J555" s="0" t="n">
        <v>2020</v>
      </c>
      <c r="K555" s="23" t="n">
        <v>43831</v>
      </c>
      <c r="L555" s="23" t="n">
        <v>43831</v>
      </c>
      <c r="M555" s="23" t="n">
        <v>43831</v>
      </c>
      <c r="N555" s="23" t="n">
        <v>44196</v>
      </c>
      <c r="O555" s="24" t="s">
        <v>98</v>
      </c>
      <c r="P555" s="24" t="s">
        <v>98</v>
      </c>
      <c r="Q555" s="22" t="n">
        <v>9000000</v>
      </c>
      <c r="R555" s="24" t="s">
        <v>98</v>
      </c>
      <c r="S555" s="24" t="s">
        <v>98</v>
      </c>
      <c r="T555" s="24" t="s">
        <v>98</v>
      </c>
      <c r="U555" s="24" t="s">
        <v>98</v>
      </c>
      <c r="V555" s="24" t="s">
        <v>98</v>
      </c>
      <c r="W555" s="24" t="s">
        <v>98</v>
      </c>
      <c r="X555" s="24" t="s">
        <v>98</v>
      </c>
      <c r="Y555" s="22" t="n">
        <v>500000</v>
      </c>
      <c r="Z555" s="23" t="n">
        <f aca="false">DATE(YEAR(M555)+1,MONTH(M555),DAY(M555))</f>
        <v>44197</v>
      </c>
      <c r="AA555" s="25" t="n">
        <f aca="false">IF(N555&lt;=Z555, VLOOKUP(DATEDIF(M555,N555,"m"),Parameters!$L$2:$M$6,2,1), 0)</f>
        <v>1</v>
      </c>
      <c r="AB555" s="0" t="n">
        <f aca="false">IF(D555="Trong nước", DATEDIF(DATE(YEAR(K555),MONTH(K555),1),DATE(YEAR(L555),MONTH(L555),1),"m"), DATEDIF(DATE(J555,1,1),DATE(YEAR(L555),MONTH(L555),1),"m"))</f>
        <v>0</v>
      </c>
      <c r="AC555" s="0" t="str">
        <f aca="false">VLOOKUP(AB555,Parameters!$A$2:$B$6,2,1)</f>
        <v>&lt;6</v>
      </c>
      <c r="AD555" s="26" t="n">
        <v>1</v>
      </c>
      <c r="AE555" s="27" t="n">
        <f aca="false">IF(G555&lt;=$AE$2,INDEX('Bieu phi VCX'!$D$8:$H$33,MATCH(C555,'Bieu phi VCX'!$A$8:$A$33,0),MATCH(AC555,'Bieu phi VCX'!$D$7:$H$7,)),INDEX('Bieu phi VCX'!$I$8:$M$33,MATCH(C555,'Bieu phi VCX'!$A$8:$A$33,0),MATCH(AC555,'Bieu phi VCX'!$I$7:$M$7,)))</f>
        <v>0.028</v>
      </c>
      <c r="AF555" s="27" t="n">
        <f aca="false">IF(O555="Y",$AF$2,0)</f>
        <v>0</v>
      </c>
      <c r="AG555" s="27" t="n">
        <f aca="false">IF(P555="Y", INDEX('Bieu phi VCX'!$P$8:$T$31,MATCH(C555,'Bieu phi VCX'!$A$8:$A$33,0),MATCH(AC555,'Bieu phi VCX'!$P$7:$T$7,0)), 0)</f>
        <v>0</v>
      </c>
      <c r="AH555" s="22" t="n">
        <f aca="false">VLOOKUP(Q555,Parameters!$F$2:$G$5,2,0)</f>
        <v>1400000</v>
      </c>
      <c r="AI555" s="27" t="n">
        <f aca="false">IF(R555="Y", INDEX('Bieu phi VCX'!$V$8:$Z$31,MATCH(C555,'Bieu phi VCX'!$A$8:$A$33,0),MATCH(AC555,'Bieu phi VCX'!$V$7:$Z$7,0)),0)</f>
        <v>0</v>
      </c>
      <c r="AJ555" s="27" t="n">
        <f aca="false">IF(S555="Y",INDEX('Bieu phi VCX'!$AG$8:$AI$31,MATCH(C555,'Bieu phi VCX'!$A$8:$A$33,0),MATCH(VLOOKUP(I555,Parameters!$I$2:$J$4,2),'Bieu phi VCX'!$AG$7:$AI$7,0))-AE555, 0)</f>
        <v>0</v>
      </c>
      <c r="AK555" s="0" t="n">
        <f aca="false">IF(T555="Y",$AK$2,1)</f>
        <v>1</v>
      </c>
      <c r="AL555" s="27" t="n">
        <f aca="false">IF(U555="Y", INDEX('Bieu phi VCX'!$AB$8:$AB$33,MATCH(C555,'Bieu phi VCX'!$A$8:$A$33,0),0),0)</f>
        <v>0</v>
      </c>
      <c r="AM555" s="27" t="n">
        <f aca="false">IF(V555="Y",IF(AB555&lt;120,IF(OR(C555='Bieu phi VCX'!$A$24,C555='Bieu phi VCX'!$A$25,C555='Bieu phi VCX'!$A$27),0.2%,IF(OR(AND(OR(E555="SEDAN",E555="HATCHBACK"),G555&gt;$AM$2),AND(OR(E555="SEDAN",E555="HATCHBACK"),F555="GERMANY")),INDEX('Bieu phi VCX'!$AC$8:$AC$33,MATCH(C555,'Bieu phi VCX'!$A$8:$A$33,0),0),INDEX('Bieu phi VCX'!$AD$8:$AD$33,MATCH(C555,'Bieu phi VCX'!$A$8:$A$33,0),0))),"NA"),0)</f>
        <v>0</v>
      </c>
      <c r="AN555" s="28" t="n">
        <f aca="false">IF(X555="Y",$AN$2,0)</f>
        <v>0</v>
      </c>
      <c r="AO555" s="29" t="n">
        <f aca="false">IF(W555="Y",IF(N555-M555&gt;$AO$2,1.5%*15/365,1.5%*(N555-M555)/365),0)</f>
        <v>0</v>
      </c>
      <c r="AP555" s="30" t="n">
        <f aca="false">IF(N555&lt;=Z555,VLOOKUP(DATEDIF(M555,N555,"m"),Parameters!$L$2:$M$6,2,1),(DATEDIF(M555,N555,"m")+1)/12)</f>
        <v>1</v>
      </c>
      <c r="AQ555" s="31" t="n">
        <f aca="false">(AK555*(SUM(AE555,AF555,AG555,AI555,AJ555,AL555,AM555,AN555)*H555+AH555)+AO555*H555)*AP555</f>
        <v>4200000</v>
      </c>
    </row>
    <row r="556" customFormat="false" ht="15" hidden="false" customHeight="false" outlineLevel="0" collapsed="false">
      <c r="A556" s="20"/>
      <c r="B556" s="20" t="s">
        <v>110</v>
      </c>
      <c r="C556" s="21" t="s">
        <v>141</v>
      </c>
      <c r="D556" s="21" t="s">
        <v>95</v>
      </c>
      <c r="E556" s="21" t="s">
        <v>131</v>
      </c>
      <c r="F556" s="21" t="s">
        <v>97</v>
      </c>
      <c r="G556" s="22" t="n">
        <v>390000000</v>
      </c>
      <c r="H556" s="22" t="n">
        <v>100000000</v>
      </c>
      <c r="I556" s="22" t="n">
        <v>0</v>
      </c>
      <c r="J556" s="0" t="n">
        <v>2020</v>
      </c>
      <c r="K556" s="23" t="n">
        <v>43831</v>
      </c>
      <c r="L556" s="23" t="n">
        <v>43831</v>
      </c>
      <c r="M556" s="23" t="n">
        <v>43831</v>
      </c>
      <c r="N556" s="23" t="n">
        <v>44196</v>
      </c>
      <c r="O556" s="24" t="s">
        <v>98</v>
      </c>
      <c r="P556" s="24" t="s">
        <v>98</v>
      </c>
      <c r="Q556" s="22" t="s">
        <v>99</v>
      </c>
      <c r="R556" s="24" t="s">
        <v>106</v>
      </c>
      <c r="S556" s="24" t="s">
        <v>98</v>
      </c>
      <c r="T556" s="24" t="s">
        <v>98</v>
      </c>
      <c r="U556" s="24" t="s">
        <v>98</v>
      </c>
      <c r="V556" s="24" t="s">
        <v>98</v>
      </c>
      <c r="W556" s="24" t="s">
        <v>98</v>
      </c>
      <c r="X556" s="24" t="s">
        <v>98</v>
      </c>
      <c r="Y556" s="22" t="n">
        <v>500000</v>
      </c>
      <c r="Z556" s="23" t="n">
        <f aca="false">DATE(YEAR(M556)+1,MONTH(M556),DAY(M556))</f>
        <v>44197</v>
      </c>
      <c r="AA556" s="25" t="n">
        <f aca="false">IF(N556&lt;=Z556, VLOOKUP(DATEDIF(M556,N556,"m"),Parameters!$L$2:$M$6,2,1), 0)</f>
        <v>1</v>
      </c>
      <c r="AB556" s="0" t="n">
        <f aca="false">IF(D556="Trong nước", DATEDIF(DATE(YEAR(K556),MONTH(K556),1),DATE(YEAR(L556),MONTH(L556),1),"m"), DATEDIF(DATE(J556,1,1),DATE(YEAR(L556),MONTH(L556),1),"m"))</f>
        <v>0</v>
      </c>
      <c r="AC556" s="0" t="str">
        <f aca="false">VLOOKUP(AB556,Parameters!$A$2:$B$6,2,1)</f>
        <v>&lt;6</v>
      </c>
      <c r="AD556" s="26" t="n">
        <v>1</v>
      </c>
      <c r="AE556" s="27" t="n">
        <f aca="false">IF(G556&lt;=$AE$2,INDEX('Bieu phi VCX'!$D$8:$H$33,MATCH(C556,'Bieu phi VCX'!$A$8:$A$33,0),MATCH(AC556,'Bieu phi VCX'!$D$7:$H$7,)),INDEX('Bieu phi VCX'!$I$8:$M$33,MATCH(C556,'Bieu phi VCX'!$A$8:$A$33,0),MATCH(AC556,'Bieu phi VCX'!$I$7:$M$7,)))</f>
        <v>0.028</v>
      </c>
      <c r="AF556" s="27" t="n">
        <f aca="false">IF(O556="Y",$AF$2,0)</f>
        <v>0</v>
      </c>
      <c r="AG556" s="27" t="n">
        <f aca="false">IF(P556="Y", INDEX('Bieu phi VCX'!$P$8:$T$31,MATCH(C556,'Bieu phi VCX'!$A$8:$A$33,0),MATCH(AC556,'Bieu phi VCX'!$P$7:$T$7,0)), 0)</f>
        <v>0</v>
      </c>
      <c r="AH556" s="22" t="n">
        <f aca="false">VLOOKUP(Q556,Parameters!$F$2:$G$5,2,0)</f>
        <v>0</v>
      </c>
      <c r="AI556" s="27" t="n">
        <f aca="false">IF(R556="Y", INDEX('Bieu phi VCX'!$V$8:$Z$31,MATCH(C556,'Bieu phi VCX'!$A$8:$A$33,0),MATCH(AC556,'Bieu phi VCX'!$V$7:$Z$7,0)),0)</f>
        <v>0.0025</v>
      </c>
      <c r="AJ556" s="27" t="n">
        <f aca="false">IF(S556="Y",INDEX('Bieu phi VCX'!$AG$8:$AI$31,MATCH(C556,'Bieu phi VCX'!$A$8:$A$33,0),MATCH(VLOOKUP(I556,Parameters!$I$2:$J$4,2),'Bieu phi VCX'!$AG$7:$AI$7,0))-AE556, 0)</f>
        <v>0</v>
      </c>
      <c r="AK556" s="0" t="n">
        <f aca="false">IF(T556="Y",$AK$2,1)</f>
        <v>1</v>
      </c>
      <c r="AL556" s="27" t="n">
        <f aca="false">IF(U556="Y", INDEX('Bieu phi VCX'!$AB$8:$AB$33,MATCH(C556,'Bieu phi VCX'!$A$8:$A$33,0),0),0)</f>
        <v>0</v>
      </c>
      <c r="AM556" s="27" t="n">
        <f aca="false">IF(V556="Y",IF(AB556&lt;120,IF(OR(C556='Bieu phi VCX'!$A$24,C556='Bieu phi VCX'!$A$25,C556='Bieu phi VCX'!$A$27),0.2%,IF(OR(AND(OR(E556="SEDAN",E556="HATCHBACK"),G556&gt;$AM$2),AND(OR(E556="SEDAN",E556="HATCHBACK"),F556="GERMANY")),INDEX('Bieu phi VCX'!$AC$8:$AC$33,MATCH(C556,'Bieu phi VCX'!$A$8:$A$33,0),0),INDEX('Bieu phi VCX'!$AD$8:$AD$33,MATCH(C556,'Bieu phi VCX'!$A$8:$A$33,0),0))),"NA"),0)</f>
        <v>0</v>
      </c>
      <c r="AN556" s="28" t="n">
        <f aca="false">IF(X556="Y",$AN$2,0)</f>
        <v>0</v>
      </c>
      <c r="AO556" s="29" t="n">
        <f aca="false">IF(W556="Y",IF(N556-M556&gt;$AO$2,1.5%*15/365,1.5%*(N556-M556)/365),0)</f>
        <v>0</v>
      </c>
      <c r="AP556" s="30" t="n">
        <f aca="false">IF(N556&lt;=Z556,VLOOKUP(DATEDIF(M556,N556,"m"),Parameters!$L$2:$M$6,2,1),(DATEDIF(M556,N556,"m")+1)/12)</f>
        <v>1</v>
      </c>
      <c r="AQ556" s="31" t="n">
        <f aca="false">(AK556*(SUM(AE556,AF556,AG556,AI556,AJ556,AL556,AM556,AN556)*H556+AH556)+AO556*H556)*AP556</f>
        <v>3050000</v>
      </c>
    </row>
    <row r="557" customFormat="false" ht="15" hidden="false" customHeight="false" outlineLevel="0" collapsed="false">
      <c r="A557" s="20"/>
      <c r="B557" s="20" t="s">
        <v>111</v>
      </c>
      <c r="C557" s="21" t="s">
        <v>141</v>
      </c>
      <c r="D557" s="21" t="s">
        <v>95</v>
      </c>
      <c r="E557" s="21" t="s">
        <v>131</v>
      </c>
      <c r="F557" s="21" t="s">
        <v>97</v>
      </c>
      <c r="G557" s="22" t="n">
        <v>390000000</v>
      </c>
      <c r="H557" s="22" t="n">
        <v>100000000</v>
      </c>
      <c r="I557" s="22" t="n">
        <v>0</v>
      </c>
      <c r="J557" s="0" t="n">
        <v>2020</v>
      </c>
      <c r="K557" s="23" t="n">
        <v>43831</v>
      </c>
      <c r="L557" s="23" t="n">
        <v>43831</v>
      </c>
      <c r="M557" s="23" t="n">
        <v>43831</v>
      </c>
      <c r="N557" s="23" t="n">
        <v>44196</v>
      </c>
      <c r="O557" s="24" t="s">
        <v>98</v>
      </c>
      <c r="P557" s="24" t="s">
        <v>98</v>
      </c>
      <c r="Q557" s="22" t="s">
        <v>99</v>
      </c>
      <c r="R557" s="24" t="s">
        <v>98</v>
      </c>
      <c r="S557" s="24" t="s">
        <v>106</v>
      </c>
      <c r="T557" s="24" t="s">
        <v>98</v>
      </c>
      <c r="U557" s="24" t="s">
        <v>98</v>
      </c>
      <c r="V557" s="24" t="s">
        <v>98</v>
      </c>
      <c r="W557" s="24" t="s">
        <v>98</v>
      </c>
      <c r="X557" s="24" t="s">
        <v>98</v>
      </c>
      <c r="Y557" s="22" t="n">
        <v>500000</v>
      </c>
      <c r="Z557" s="23" t="n">
        <f aca="false">DATE(YEAR(M557)+1,MONTH(M557),DAY(M557))</f>
        <v>44197</v>
      </c>
      <c r="AA557" s="25" t="n">
        <f aca="false">IF(N557&lt;=Z557, VLOOKUP(DATEDIF(M557,N557,"m"),Parameters!$L$2:$M$6,2,1), 0)</f>
        <v>1</v>
      </c>
      <c r="AB557" s="0" t="n">
        <f aca="false">IF(D557="Trong nước", DATEDIF(DATE(YEAR(K557),MONTH(K557),1),DATE(YEAR(L557),MONTH(L557),1),"m"), DATEDIF(DATE(J557,1,1),DATE(YEAR(L557),MONTH(L557),1),"m"))</f>
        <v>0</v>
      </c>
      <c r="AC557" s="0" t="str">
        <f aca="false">VLOOKUP(AB557,Parameters!$A$2:$B$6,2,1)</f>
        <v>&lt;6</v>
      </c>
      <c r="AD557" s="26" t="n">
        <v>1</v>
      </c>
      <c r="AE557" s="27" t="n">
        <f aca="false">IF(G557&lt;=$AE$2,INDEX('Bieu phi VCX'!$D$8:$H$33,MATCH(C557,'Bieu phi VCX'!$A$8:$A$33,0),MATCH(AC557,'Bieu phi VCX'!$D$7:$H$7,)),INDEX('Bieu phi VCX'!$I$8:$M$33,MATCH(C557,'Bieu phi VCX'!$A$8:$A$33,0),MATCH(AC557,'Bieu phi VCX'!$I$7:$M$7,)))</f>
        <v>0.028</v>
      </c>
      <c r="AF557" s="27" t="n">
        <f aca="false">IF(O557="Y",$AF$2,0)</f>
        <v>0</v>
      </c>
      <c r="AG557" s="27" t="n">
        <f aca="false">IF(P557="Y", INDEX('Bieu phi VCX'!$P$8:$T$31,MATCH(C557,'Bieu phi VCX'!$A$8:$A$33,0),MATCH(AC557,'Bieu phi VCX'!$P$7:$T$7,0)), 0)</f>
        <v>0</v>
      </c>
      <c r="AH557" s="22" t="n">
        <f aca="false">VLOOKUP(Q557,Parameters!$F$2:$G$5,2,0)</f>
        <v>0</v>
      </c>
      <c r="AI557" s="27" t="n">
        <f aca="false">IF(R557="Y", INDEX('Bieu phi VCX'!$V$8:$Z$31,MATCH(C557,'Bieu phi VCX'!$A$8:$A$33,0),MATCH(AC557,'Bieu phi VCX'!$V$7:$Z$7,0)),0)</f>
        <v>0</v>
      </c>
      <c r="AJ557" s="27" t="n">
        <f aca="false">IF(S557="Y",INDEX('Bieu phi VCX'!$AG$8:$AI$31,MATCH(C557,'Bieu phi VCX'!$A$8:$A$33,0),MATCH(VLOOKUP(I557,Parameters!$I$2:$J$4,2),'Bieu phi VCX'!$AG$7:$AI$7,0))-AE557, 0)</f>
        <v>0.012</v>
      </c>
      <c r="AK557" s="0" t="n">
        <f aca="false">IF(T557="Y",$AK$2,1)</f>
        <v>1</v>
      </c>
      <c r="AL557" s="27" t="n">
        <f aca="false">IF(U557="Y", INDEX('Bieu phi VCX'!$AB$8:$AB$33,MATCH(C557,'Bieu phi VCX'!$A$8:$A$33,0),0),0)</f>
        <v>0</v>
      </c>
      <c r="AM557" s="27" t="n">
        <f aca="false">IF(V557="Y",IF(AB557&lt;120,IF(OR(C557='Bieu phi VCX'!$A$24,C557='Bieu phi VCX'!$A$25,C557='Bieu phi VCX'!$A$27),0.2%,IF(OR(AND(OR(E557="SEDAN",E557="HATCHBACK"),G557&gt;$AM$2),AND(OR(E557="SEDAN",E557="HATCHBACK"),F557="GERMANY")),INDEX('Bieu phi VCX'!$AC$8:$AC$33,MATCH(C557,'Bieu phi VCX'!$A$8:$A$33,0),0),INDEX('Bieu phi VCX'!$AD$8:$AD$33,MATCH(C557,'Bieu phi VCX'!$A$8:$A$33,0),0))),"NA"),0)</f>
        <v>0</v>
      </c>
      <c r="AN557" s="28" t="n">
        <f aca="false">IF(X557="Y",$AN$2,0)</f>
        <v>0</v>
      </c>
      <c r="AO557" s="29" t="n">
        <f aca="false">IF(W557="Y",IF(N557-M557&gt;$AO$2,1.5%*15/365,1.5%*(N557-M557)/365),0)</f>
        <v>0</v>
      </c>
      <c r="AP557" s="30" t="n">
        <f aca="false">IF(N557&lt;=Z557,VLOOKUP(DATEDIF(M557,N557,"m"),Parameters!$L$2:$M$6,2,1),(DATEDIF(M557,N557,"m")+1)/12)</f>
        <v>1</v>
      </c>
      <c r="AQ557" s="31" t="n">
        <f aca="false">(AK557*(SUM(AE557,AF557,AG557,AI557,AJ557,AL557,AM557,AN557)*H557+AH557)+AO557*H557)*AP557</f>
        <v>4000000</v>
      </c>
    </row>
    <row r="558" customFormat="false" ht="15" hidden="false" customHeight="false" outlineLevel="0" collapsed="false">
      <c r="A558" s="20"/>
      <c r="B558" s="20" t="s">
        <v>112</v>
      </c>
      <c r="C558" s="21" t="s">
        <v>141</v>
      </c>
      <c r="D558" s="21" t="s">
        <v>95</v>
      </c>
      <c r="E558" s="21" t="s">
        <v>131</v>
      </c>
      <c r="F558" s="21" t="s">
        <v>97</v>
      </c>
      <c r="G558" s="22" t="n">
        <v>390000000</v>
      </c>
      <c r="H558" s="22" t="n">
        <v>100000000</v>
      </c>
      <c r="I558" s="22" t="n">
        <v>0</v>
      </c>
      <c r="J558" s="0" t="n">
        <v>2020</v>
      </c>
      <c r="K558" s="23" t="n">
        <v>43831</v>
      </c>
      <c r="L558" s="23" t="n">
        <v>43831</v>
      </c>
      <c r="M558" s="23" t="n">
        <v>43831</v>
      </c>
      <c r="N558" s="23" t="n">
        <v>44196</v>
      </c>
      <c r="O558" s="24" t="s">
        <v>98</v>
      </c>
      <c r="P558" s="24" t="s">
        <v>98</v>
      </c>
      <c r="Q558" s="22" t="s">
        <v>99</v>
      </c>
      <c r="R558" s="24" t="s">
        <v>98</v>
      </c>
      <c r="S558" s="24" t="s">
        <v>98</v>
      </c>
      <c r="T558" s="24" t="s">
        <v>106</v>
      </c>
      <c r="U558" s="24" t="s">
        <v>98</v>
      </c>
      <c r="V558" s="24" t="s">
        <v>98</v>
      </c>
      <c r="W558" s="24" t="s">
        <v>98</v>
      </c>
      <c r="X558" s="24" t="s">
        <v>98</v>
      </c>
      <c r="Y558" s="22" t="n">
        <v>500000</v>
      </c>
      <c r="Z558" s="23" t="n">
        <f aca="false">DATE(YEAR(M558)+1,MONTH(M558),DAY(M558))</f>
        <v>44197</v>
      </c>
      <c r="AA558" s="25" t="n">
        <f aca="false">IF(N558&lt;=Z558, VLOOKUP(DATEDIF(M558,N558,"m"),Parameters!$L$2:$M$6,2,1), 0)</f>
        <v>1</v>
      </c>
      <c r="AB558" s="0" t="n">
        <f aca="false">IF(D558="Trong nước", DATEDIF(DATE(YEAR(K558),MONTH(K558),1),DATE(YEAR(L558),MONTH(L558),1),"m"), DATEDIF(DATE(J558,1,1),DATE(YEAR(L558),MONTH(L558),1),"m"))</f>
        <v>0</v>
      </c>
      <c r="AC558" s="0" t="str">
        <f aca="false">VLOOKUP(AB558,Parameters!$A$2:$B$6,2,1)</f>
        <v>&lt;6</v>
      </c>
      <c r="AD558" s="26" t="n">
        <v>1</v>
      </c>
      <c r="AE558" s="27" t="n">
        <f aca="false">IF(G558&lt;=$AE$2,INDEX('Bieu phi VCX'!$D$8:$H$33,MATCH(C558,'Bieu phi VCX'!$A$8:$A$33,0),MATCH(AC558,'Bieu phi VCX'!$D$7:$H$7,)),INDEX('Bieu phi VCX'!$I$8:$M$33,MATCH(C558,'Bieu phi VCX'!$A$8:$A$33,0),MATCH(AC558,'Bieu phi VCX'!$I$7:$M$7,)))</f>
        <v>0.028</v>
      </c>
      <c r="AF558" s="27" t="n">
        <f aca="false">IF(O558="Y",$AF$2,0)</f>
        <v>0</v>
      </c>
      <c r="AG558" s="27" t="n">
        <f aca="false">IF(P558="Y", INDEX('Bieu phi VCX'!$P$8:$T$31,MATCH(C558,'Bieu phi VCX'!$A$8:$A$33,0),MATCH(AC558,'Bieu phi VCX'!$P$7:$T$7,0)), 0)</f>
        <v>0</v>
      </c>
      <c r="AH558" s="22" t="n">
        <f aca="false">VLOOKUP(Q558,Parameters!$F$2:$G$5,2,0)</f>
        <v>0</v>
      </c>
      <c r="AI558" s="27" t="n">
        <f aca="false">IF(R558="Y", INDEX('Bieu phi VCX'!$V$8:$Z$31,MATCH(C558,'Bieu phi VCX'!$A$8:$A$33,0),MATCH(AC558,'Bieu phi VCX'!$V$7:$Z$7,0)),0)</f>
        <v>0</v>
      </c>
      <c r="AJ558" s="27" t="n">
        <f aca="false">IF(S558="Y",INDEX('Bieu phi VCX'!$AG$8:$AI$31,MATCH(C558,'Bieu phi VCX'!$A$8:$A$33,0),MATCH(VLOOKUP(I558,Parameters!$I$2:$J$4,2),'Bieu phi VCX'!$AG$7:$AI$7,0))-AE558, 0)</f>
        <v>0</v>
      </c>
      <c r="AK558" s="0" t="n">
        <f aca="false">IF(T558="Y",$AK$2,1)</f>
        <v>1.5</v>
      </c>
      <c r="AL558" s="27" t="n">
        <f aca="false">IF(U558="Y", INDEX('Bieu phi VCX'!$AB$8:$AB$33,MATCH(C558,'Bieu phi VCX'!$A$8:$A$33,0),0),0)</f>
        <v>0</v>
      </c>
      <c r="AM558" s="27" t="n">
        <f aca="false">IF(V558="Y",IF(AB558&lt;120,IF(OR(C558='Bieu phi VCX'!$A$24,C558='Bieu phi VCX'!$A$25,C558='Bieu phi VCX'!$A$27),0.2%,IF(OR(AND(OR(E558="SEDAN",E558="HATCHBACK"),G558&gt;$AM$2),AND(OR(E558="SEDAN",E558="HATCHBACK"),F558="GERMANY")),INDEX('Bieu phi VCX'!$AC$8:$AC$33,MATCH(C558,'Bieu phi VCX'!$A$8:$A$33,0),0),INDEX('Bieu phi VCX'!$AD$8:$AD$33,MATCH(C558,'Bieu phi VCX'!$A$8:$A$33,0),0))),"NA"),0)</f>
        <v>0</v>
      </c>
      <c r="AN558" s="28" t="n">
        <f aca="false">IF(X558="Y",$AN$2,0)</f>
        <v>0</v>
      </c>
      <c r="AO558" s="29" t="n">
        <f aca="false">IF(W558="Y",IF(N558-M558&gt;$AO$2,1.5%*15/365,1.5%*(N558-M558)/365),0)</f>
        <v>0</v>
      </c>
      <c r="AP558" s="30" t="n">
        <f aca="false">IF(N558&lt;=Z558,VLOOKUP(DATEDIF(M558,N558,"m"),Parameters!$L$2:$M$6,2,1),(DATEDIF(M558,N558,"m")+1)/12)</f>
        <v>1</v>
      </c>
      <c r="AQ558" s="31" t="n">
        <f aca="false">(AK558*(SUM(AE558,AF558,AG558,AI558,AJ558,AL558,AM558,AN558)*H558+AH558)+AO558*H558)*AP558</f>
        <v>4200000</v>
      </c>
    </row>
    <row r="559" customFormat="false" ht="15" hidden="false" customHeight="false" outlineLevel="0" collapsed="false">
      <c r="A559" s="20"/>
      <c r="B559" s="20" t="s">
        <v>113</v>
      </c>
      <c r="C559" s="21" t="s">
        <v>141</v>
      </c>
      <c r="D559" s="21" t="s">
        <v>95</v>
      </c>
      <c r="E559" s="21" t="s">
        <v>131</v>
      </c>
      <c r="F559" s="21" t="s">
        <v>97</v>
      </c>
      <c r="G559" s="22" t="n">
        <v>390000000</v>
      </c>
      <c r="H559" s="22" t="n">
        <v>100000000</v>
      </c>
      <c r="I559" s="22" t="n">
        <v>0</v>
      </c>
      <c r="J559" s="0" t="n">
        <v>2020</v>
      </c>
      <c r="K559" s="23" t="n">
        <v>43831</v>
      </c>
      <c r="L559" s="23" t="n">
        <v>43831</v>
      </c>
      <c r="M559" s="23" t="n">
        <v>43831</v>
      </c>
      <c r="N559" s="23" t="n">
        <v>44196</v>
      </c>
      <c r="O559" s="24" t="s">
        <v>98</v>
      </c>
      <c r="P559" s="24" t="s">
        <v>98</v>
      </c>
      <c r="Q559" s="22" t="s">
        <v>99</v>
      </c>
      <c r="R559" s="24" t="s">
        <v>98</v>
      </c>
      <c r="S559" s="24" t="s">
        <v>98</v>
      </c>
      <c r="T559" s="24" t="s">
        <v>98</v>
      </c>
      <c r="U559" s="24" t="s">
        <v>106</v>
      </c>
      <c r="V559" s="24" t="s">
        <v>98</v>
      </c>
      <c r="W559" s="24" t="s">
        <v>98</v>
      </c>
      <c r="X559" s="24" t="s">
        <v>98</v>
      </c>
      <c r="Y559" s="22" t="n">
        <v>500000</v>
      </c>
      <c r="Z559" s="23" t="n">
        <f aca="false">DATE(YEAR(M559)+1,MONTH(M559),DAY(M559))</f>
        <v>44197</v>
      </c>
      <c r="AA559" s="25" t="n">
        <f aca="false">IF(N559&lt;=Z559, VLOOKUP(DATEDIF(M559,N559,"m"),Parameters!$L$2:$M$6,2,1), 0)</f>
        <v>1</v>
      </c>
      <c r="AB559" s="0" t="n">
        <f aca="false">IF(D559="Trong nước", DATEDIF(DATE(YEAR(K559),MONTH(K559),1),DATE(YEAR(L559),MONTH(L559),1),"m"), DATEDIF(DATE(J559,1,1),DATE(YEAR(L559),MONTH(L559),1),"m"))</f>
        <v>0</v>
      </c>
      <c r="AC559" s="0" t="str">
        <f aca="false">VLOOKUP(AB559,Parameters!$A$2:$B$6,2,1)</f>
        <v>&lt;6</v>
      </c>
      <c r="AD559" s="26" t="n">
        <v>1</v>
      </c>
      <c r="AE559" s="27" t="n">
        <f aca="false">IF(G559&lt;=$AE$2,INDEX('Bieu phi VCX'!$D$8:$H$33,MATCH(C559,'Bieu phi VCX'!$A$8:$A$33,0),MATCH(AC559,'Bieu phi VCX'!$D$7:$H$7,)),INDEX('Bieu phi VCX'!$I$8:$M$33,MATCH(C559,'Bieu phi VCX'!$A$8:$A$33,0),MATCH(AC559,'Bieu phi VCX'!$I$7:$M$7,)))</f>
        <v>0.028</v>
      </c>
      <c r="AF559" s="27" t="n">
        <f aca="false">IF(O559="Y",$AF$2,0)</f>
        <v>0</v>
      </c>
      <c r="AG559" s="27" t="n">
        <f aca="false">IF(P559="Y", INDEX('Bieu phi VCX'!$P$8:$T$31,MATCH(C559,'Bieu phi VCX'!$A$8:$A$33,0),MATCH(AC559,'Bieu phi VCX'!$P$7:$T$7,0)), 0)</f>
        <v>0</v>
      </c>
      <c r="AH559" s="22" t="n">
        <f aca="false">VLOOKUP(Q559,Parameters!$F$2:$G$5,2,0)</f>
        <v>0</v>
      </c>
      <c r="AI559" s="27" t="n">
        <f aca="false">IF(R559="Y", INDEX('Bieu phi VCX'!$V$8:$Z$31,MATCH(C559,'Bieu phi VCX'!$A$8:$A$33,0),MATCH(AC559,'Bieu phi VCX'!$V$7:$Z$7,0)),0)</f>
        <v>0</v>
      </c>
      <c r="AJ559" s="27" t="n">
        <f aca="false">IF(S559="Y",INDEX('Bieu phi VCX'!$AG$8:$AI$31,MATCH(C559,'Bieu phi VCX'!$A$8:$A$33,0),MATCH(VLOOKUP(I559,Parameters!$I$2:$J$4,2),'Bieu phi VCX'!$AG$7:$AI$7,0))-AE559, 0)</f>
        <v>0</v>
      </c>
      <c r="AK559" s="0" t="n">
        <f aca="false">IF(T559="Y",$AK$2,1)</f>
        <v>1</v>
      </c>
      <c r="AL559" s="27" t="n">
        <f aca="false">IF(U559="Y", INDEX('Bieu phi VCX'!$AB$8:$AB$33,MATCH(C559,'Bieu phi VCX'!$A$8:$A$33,0),0),0)</f>
        <v>0.0025</v>
      </c>
      <c r="AM559" s="27" t="n">
        <f aca="false">IF(V559="Y",IF(AB559&lt;120,IF(OR(C559='Bieu phi VCX'!$A$24,C559='Bieu phi VCX'!$A$25,C559='Bieu phi VCX'!$A$27),0.2%,IF(OR(AND(OR(E559="SEDAN",E559="HATCHBACK"),G559&gt;$AM$2),AND(OR(E559="SEDAN",E559="HATCHBACK"),F559="GERMANY")),INDEX('Bieu phi VCX'!$AC$8:$AC$33,MATCH(C559,'Bieu phi VCX'!$A$8:$A$33,0),0),INDEX('Bieu phi VCX'!$AD$8:$AD$33,MATCH(C559,'Bieu phi VCX'!$A$8:$A$33,0),0))),"NA"),0)</f>
        <v>0</v>
      </c>
      <c r="AN559" s="28" t="n">
        <f aca="false">IF(X559="Y",$AN$2,0)</f>
        <v>0</v>
      </c>
      <c r="AO559" s="29" t="n">
        <f aca="false">IF(W559="Y",IF(N559-M559&gt;$AO$2,1.5%*15/365,1.5%*(N559-M559)/365),0)</f>
        <v>0</v>
      </c>
      <c r="AP559" s="30" t="n">
        <f aca="false">IF(N559&lt;=Z559,VLOOKUP(DATEDIF(M559,N559,"m"),Parameters!$L$2:$M$6,2,1),(DATEDIF(M559,N559,"m")+1)/12)</f>
        <v>1</v>
      </c>
      <c r="AQ559" s="31" t="n">
        <f aca="false">(AK559*(SUM(AE559,AF559,AG559,AI559,AJ559,AL559,AM559,AN559)*H559+AH559)+AO559*H559)*AP559</f>
        <v>3050000</v>
      </c>
    </row>
    <row r="560" customFormat="false" ht="15" hidden="false" customHeight="false" outlineLevel="0" collapsed="false">
      <c r="A560" s="20"/>
      <c r="B560" s="20" t="s">
        <v>114</v>
      </c>
      <c r="C560" s="21" t="s">
        <v>141</v>
      </c>
      <c r="D560" s="21" t="s">
        <v>95</v>
      </c>
      <c r="E560" s="21" t="s">
        <v>131</v>
      </c>
      <c r="F560" s="21" t="s">
        <v>97</v>
      </c>
      <c r="G560" s="22" t="n">
        <v>390000000</v>
      </c>
      <c r="H560" s="22" t="n">
        <v>100000000</v>
      </c>
      <c r="I560" s="22" t="n">
        <v>0</v>
      </c>
      <c r="J560" s="0" t="n">
        <v>2020</v>
      </c>
      <c r="K560" s="23" t="n">
        <v>43831</v>
      </c>
      <c r="L560" s="23" t="n">
        <v>43831</v>
      </c>
      <c r="M560" s="23" t="n">
        <v>43831</v>
      </c>
      <c r="N560" s="23" t="n">
        <v>44196</v>
      </c>
      <c r="O560" s="24" t="s">
        <v>98</v>
      </c>
      <c r="P560" s="24" t="s">
        <v>98</v>
      </c>
      <c r="Q560" s="22" t="s">
        <v>99</v>
      </c>
      <c r="R560" s="24" t="s">
        <v>98</v>
      </c>
      <c r="S560" s="24" t="s">
        <v>98</v>
      </c>
      <c r="T560" s="24" t="s">
        <v>98</v>
      </c>
      <c r="U560" s="24" t="s">
        <v>98</v>
      </c>
      <c r="V560" s="24" t="s">
        <v>106</v>
      </c>
      <c r="W560" s="24" t="s">
        <v>98</v>
      </c>
      <c r="X560" s="24" t="s">
        <v>98</v>
      </c>
      <c r="Y560" s="22" t="n">
        <v>500000</v>
      </c>
      <c r="Z560" s="23" t="n">
        <f aca="false">DATE(YEAR(M560)+1,MONTH(M560),DAY(M560))</f>
        <v>44197</v>
      </c>
      <c r="AA560" s="25" t="n">
        <f aca="false">IF(N560&lt;=Z560, VLOOKUP(DATEDIF(M560,N560,"m"),Parameters!$L$2:$M$6,2,1), 0)</f>
        <v>1</v>
      </c>
      <c r="AB560" s="0" t="n">
        <f aca="false">IF(D560="Trong nước", DATEDIF(DATE(YEAR(K560),MONTH(K560),1),DATE(YEAR(L560),MONTH(L560),1),"m"), DATEDIF(DATE(J560,1,1),DATE(YEAR(L560),MONTH(L560),1),"m"))</f>
        <v>0</v>
      </c>
      <c r="AC560" s="0" t="str">
        <f aca="false">VLOOKUP(AB560,Parameters!$A$2:$B$6,2,1)</f>
        <v>&lt;6</v>
      </c>
      <c r="AD560" s="26" t="n">
        <v>1</v>
      </c>
      <c r="AE560" s="27" t="n">
        <f aca="false">IF(G560&lt;=$AE$2,INDEX('Bieu phi VCX'!$D$8:$H$33,MATCH(C560,'Bieu phi VCX'!$A$8:$A$33,0),MATCH(AC560,'Bieu phi VCX'!$D$7:$H$7,)),INDEX('Bieu phi VCX'!$I$8:$M$33,MATCH(C560,'Bieu phi VCX'!$A$8:$A$33,0),MATCH(AC560,'Bieu phi VCX'!$I$7:$M$7,)))</f>
        <v>0.028</v>
      </c>
      <c r="AF560" s="27" t="n">
        <f aca="false">IF(O560="Y",$AF$2,0)</f>
        <v>0</v>
      </c>
      <c r="AG560" s="27" t="n">
        <f aca="false">IF(P560="Y", INDEX('Bieu phi VCX'!$P$8:$T$31,MATCH(C560,'Bieu phi VCX'!$A$8:$A$33,0),MATCH(AC560,'Bieu phi VCX'!$P$7:$T$7,0)), 0)</f>
        <v>0</v>
      </c>
      <c r="AH560" s="22" t="n">
        <f aca="false">VLOOKUP(Q560,Parameters!$F$2:$G$5,2,0)</f>
        <v>0</v>
      </c>
      <c r="AI560" s="27" t="n">
        <f aca="false">IF(R560="Y", INDEX('Bieu phi VCX'!$V$8:$Z$31,MATCH(C560,'Bieu phi VCX'!$A$8:$A$33,0),MATCH(AC560,'Bieu phi VCX'!$V$7:$Z$7,0)),0)</f>
        <v>0</v>
      </c>
      <c r="AJ560" s="27" t="n">
        <f aca="false">IF(S560="Y",INDEX('Bieu phi VCX'!$AG$8:$AI$31,MATCH(C560,'Bieu phi VCX'!$A$8:$A$33,0),MATCH(VLOOKUP(I560,Parameters!$I$2:$J$4,2),'Bieu phi VCX'!$AG$7:$AI$7,0))-AE560, 0)</f>
        <v>0</v>
      </c>
      <c r="AK560" s="0" t="n">
        <f aca="false">IF(T560="Y",$AK$2,1)</f>
        <v>1</v>
      </c>
      <c r="AL560" s="27" t="n">
        <f aca="false">IF(U560="Y", INDEX('Bieu phi VCX'!$AB$8:$AB$33,MATCH(C560,'Bieu phi VCX'!$A$8:$A$33,0),0),0)</f>
        <v>0</v>
      </c>
      <c r="AM560" s="27" t="n">
        <f aca="false">IF(V560="Y",IF(AB560&lt;120,IF(OR(C560='Bieu phi VCX'!$A$24,C560='Bieu phi VCX'!$A$25,C560='Bieu phi VCX'!$A$27),0.2%,IF(OR(AND(OR(E560="SEDAN",E560="HATCHBACK"),G560&gt;$AM$2),AND(OR(E560="SEDAN",E560="HATCHBACK"),F560="GERMANY")),INDEX('Bieu phi VCX'!$AC$8:$AC$33,MATCH(C560,'Bieu phi VCX'!$A$8:$A$33,0),0),INDEX('Bieu phi VCX'!$AD$8:$AD$33,MATCH(C560,'Bieu phi VCX'!$A$8:$A$33,0),0))),"NA"),0)</f>
        <v>0.0005</v>
      </c>
      <c r="AN560" s="28" t="n">
        <f aca="false">IF(X560="Y",$AN$2,0)</f>
        <v>0</v>
      </c>
      <c r="AO560" s="29" t="n">
        <f aca="false">IF(W560="Y",IF(N560-M560&gt;$AO$2,1.5%*15/365,1.5%*(N560-M560)/365),0)</f>
        <v>0</v>
      </c>
      <c r="AP560" s="30" t="n">
        <f aca="false">IF(N560&lt;=Z560,VLOOKUP(DATEDIF(M560,N560,"m"),Parameters!$L$2:$M$6,2,1),(DATEDIF(M560,N560,"m")+1)/12)</f>
        <v>1</v>
      </c>
      <c r="AQ560" s="31" t="n">
        <f aca="false">(AK560*(SUM(AE560,AF560,AG560,AI560,AJ560,AL560,AM560,AN560)*H560+AH560)+AO560*H560)*AP560</f>
        <v>2850000</v>
      </c>
    </row>
    <row r="561" customFormat="false" ht="15" hidden="false" customHeight="false" outlineLevel="0" collapsed="false">
      <c r="A561" s="20"/>
      <c r="B561" s="20" t="s">
        <v>115</v>
      </c>
      <c r="C561" s="21" t="s">
        <v>141</v>
      </c>
      <c r="D561" s="21" t="s">
        <v>95</v>
      </c>
      <c r="E561" s="21" t="s">
        <v>131</v>
      </c>
      <c r="F561" s="21" t="s">
        <v>97</v>
      </c>
      <c r="G561" s="22" t="n">
        <v>390000000</v>
      </c>
      <c r="H561" s="22" t="n">
        <v>100000000</v>
      </c>
      <c r="I561" s="22" t="n">
        <v>0</v>
      </c>
      <c r="J561" s="0" t="n">
        <v>2020</v>
      </c>
      <c r="K561" s="23" t="n">
        <v>43831</v>
      </c>
      <c r="L561" s="23" t="n">
        <v>43831</v>
      </c>
      <c r="M561" s="23" t="n">
        <v>43831</v>
      </c>
      <c r="N561" s="23" t="n">
        <v>44196</v>
      </c>
      <c r="O561" s="24" t="s">
        <v>98</v>
      </c>
      <c r="P561" s="24" t="s">
        <v>98</v>
      </c>
      <c r="Q561" s="22" t="s">
        <v>99</v>
      </c>
      <c r="R561" s="24" t="s">
        <v>98</v>
      </c>
      <c r="S561" s="24" t="s">
        <v>98</v>
      </c>
      <c r="T561" s="24" t="s">
        <v>98</v>
      </c>
      <c r="U561" s="24" t="s">
        <v>98</v>
      </c>
      <c r="V561" s="24" t="s">
        <v>98</v>
      </c>
      <c r="W561" s="24" t="s">
        <v>106</v>
      </c>
      <c r="X561" s="24" t="s">
        <v>98</v>
      </c>
      <c r="Y561" s="22" t="n">
        <v>500000</v>
      </c>
      <c r="Z561" s="23" t="n">
        <f aca="false">DATE(YEAR(M561)+1,MONTH(M561),DAY(M561))</f>
        <v>44197</v>
      </c>
      <c r="AA561" s="25" t="n">
        <f aca="false">IF(N561&lt;=Z561, VLOOKUP(DATEDIF(M561,N561,"m"),Parameters!$L$2:$M$6,2,1), 0)</f>
        <v>1</v>
      </c>
      <c r="AB561" s="0" t="n">
        <f aca="false">IF(D561="Trong nước", DATEDIF(DATE(YEAR(K561),MONTH(K561),1),DATE(YEAR(L561),MONTH(L561),1),"m"), DATEDIF(DATE(J561,1,1),DATE(YEAR(L561),MONTH(L561),1),"m"))</f>
        <v>0</v>
      </c>
      <c r="AC561" s="0" t="str">
        <f aca="false">VLOOKUP(AB561,Parameters!$A$2:$B$6,2,1)</f>
        <v>&lt;6</v>
      </c>
      <c r="AD561" s="26" t="n">
        <v>1</v>
      </c>
      <c r="AE561" s="27" t="n">
        <f aca="false">IF(G561&lt;=$AE$2,INDEX('Bieu phi VCX'!$D$8:$H$33,MATCH(C561,'Bieu phi VCX'!$A$8:$A$33,0),MATCH(AC561,'Bieu phi VCX'!$D$7:$H$7,)),INDEX('Bieu phi VCX'!$I$8:$M$33,MATCH(C561,'Bieu phi VCX'!$A$8:$A$33,0),MATCH(AC561,'Bieu phi VCX'!$I$7:$M$7,)))</f>
        <v>0.028</v>
      </c>
      <c r="AF561" s="27" t="n">
        <f aca="false">IF(O561="Y",$AF$2,0)</f>
        <v>0</v>
      </c>
      <c r="AG561" s="27" t="n">
        <f aca="false">IF(P561="Y", INDEX('Bieu phi VCX'!$P$8:$T$31,MATCH(C561,'Bieu phi VCX'!$A$8:$A$33,0),MATCH(AC561,'Bieu phi VCX'!$P$7:$T$7,0)), 0)</f>
        <v>0</v>
      </c>
      <c r="AH561" s="22" t="n">
        <f aca="false">VLOOKUP(Q561,Parameters!$F$2:$G$5,2,0)</f>
        <v>0</v>
      </c>
      <c r="AI561" s="27" t="n">
        <f aca="false">IF(R561="Y", INDEX('Bieu phi VCX'!$V$8:$Z$31,MATCH(C561,'Bieu phi VCX'!$A$8:$A$33,0),MATCH(AC561,'Bieu phi VCX'!$V$7:$Z$7,0)),0)</f>
        <v>0</v>
      </c>
      <c r="AJ561" s="27" t="n">
        <f aca="false">IF(S561="Y",INDEX('Bieu phi VCX'!$AG$8:$AI$31,MATCH(C561,'Bieu phi VCX'!$A$8:$A$33,0),MATCH(VLOOKUP(I561,Parameters!$I$2:$J$4,2),'Bieu phi VCX'!$AG$7:$AI$7,0))-AE561, 0)</f>
        <v>0</v>
      </c>
      <c r="AK561" s="0" t="n">
        <f aca="false">IF(T561="Y",$AK$2,1)</f>
        <v>1</v>
      </c>
      <c r="AL561" s="27" t="n">
        <f aca="false">IF(U561="Y", INDEX('Bieu phi VCX'!$AB$8:$AB$33,MATCH(C561,'Bieu phi VCX'!$A$8:$A$33,0),0),0)</f>
        <v>0</v>
      </c>
      <c r="AM561" s="27" t="n">
        <f aca="false">IF(V561="Y",IF(AB561&lt;120,IF(OR(C561='Bieu phi VCX'!$A$24,C561='Bieu phi VCX'!$A$25,C561='Bieu phi VCX'!$A$27),0.2%,IF(OR(AND(OR(E561="SEDAN",E561="HATCHBACK"),G561&gt;$AM$2),AND(OR(E561="SEDAN",E561="HATCHBACK"),F561="GERMANY")),INDEX('Bieu phi VCX'!$AC$8:$AC$33,MATCH(C561,'Bieu phi VCX'!$A$8:$A$33,0),0),INDEX('Bieu phi VCX'!$AD$8:$AD$33,MATCH(C561,'Bieu phi VCX'!$A$8:$A$33,0),0))),"NA"),0)</f>
        <v>0</v>
      </c>
      <c r="AN561" s="28" t="n">
        <f aca="false">IF(X561="Y",$AN$2,0)</f>
        <v>0</v>
      </c>
      <c r="AO561" s="29" t="n">
        <f aca="false">IF(W561="Y",IF(N561-M561&gt;$AO$2,1.5%*15/365,1.5%*(N561-M561)/365),0)</f>
        <v>0.000616438356164384</v>
      </c>
      <c r="AP561" s="30" t="n">
        <f aca="false">IF(N561&lt;=Z561,VLOOKUP(DATEDIF(M561,N561,"m"),Parameters!$L$2:$M$6,2,1),(DATEDIF(M561,N561,"m")+1)/12)</f>
        <v>1</v>
      </c>
      <c r="AQ561" s="31" t="n">
        <f aca="false">(AK561*(SUM(AE561,AF561,AG561,AI561,AJ561,AL561,AM561,AN561)*H561+AH561)+AO561*H561)*AP561</f>
        <v>2861643.83561644</v>
      </c>
    </row>
    <row r="562" customFormat="false" ht="15" hidden="false" customHeight="false" outlineLevel="0" collapsed="false">
      <c r="A562" s="20"/>
      <c r="B562" s="20" t="s">
        <v>116</v>
      </c>
      <c r="C562" s="21" t="s">
        <v>141</v>
      </c>
      <c r="D562" s="21" t="s">
        <v>95</v>
      </c>
      <c r="E562" s="21" t="s">
        <v>131</v>
      </c>
      <c r="F562" s="21" t="s">
        <v>97</v>
      </c>
      <c r="G562" s="22" t="n">
        <v>390000000</v>
      </c>
      <c r="H562" s="22" t="n">
        <v>100000000</v>
      </c>
      <c r="I562" s="22" t="n">
        <v>0</v>
      </c>
      <c r="J562" s="0" t="n">
        <v>2020</v>
      </c>
      <c r="K562" s="23" t="n">
        <v>43831</v>
      </c>
      <c r="L562" s="23" t="n">
        <v>43831</v>
      </c>
      <c r="M562" s="23" t="n">
        <v>43831</v>
      </c>
      <c r="N562" s="23" t="n">
        <v>44196</v>
      </c>
      <c r="O562" s="24" t="s">
        <v>98</v>
      </c>
      <c r="P562" s="24" t="s">
        <v>98</v>
      </c>
      <c r="Q562" s="22" t="s">
        <v>99</v>
      </c>
      <c r="R562" s="24" t="s">
        <v>98</v>
      </c>
      <c r="S562" s="24" t="s">
        <v>98</v>
      </c>
      <c r="T562" s="24" t="s">
        <v>98</v>
      </c>
      <c r="U562" s="24" t="s">
        <v>98</v>
      </c>
      <c r="V562" s="24" t="s">
        <v>98</v>
      </c>
      <c r="W562" s="24" t="s">
        <v>98</v>
      </c>
      <c r="X562" s="24" t="s">
        <v>106</v>
      </c>
      <c r="Y562" s="22" t="n">
        <v>500000</v>
      </c>
      <c r="Z562" s="23" t="n">
        <f aca="false">DATE(YEAR(M562)+1,MONTH(M562),DAY(M562))</f>
        <v>44197</v>
      </c>
      <c r="AA562" s="25" t="n">
        <f aca="false">IF(N562&lt;=Z562, VLOOKUP(DATEDIF(M562,N562,"m"),Parameters!$L$2:$M$6,2,1), 0)</f>
        <v>1</v>
      </c>
      <c r="AB562" s="0" t="n">
        <f aca="false">IF(D562="Trong nước", DATEDIF(DATE(YEAR(K562),MONTH(K562),1),DATE(YEAR(L562),MONTH(L562),1),"m"), DATEDIF(DATE(J562,1,1),DATE(YEAR(L562),MONTH(L562),1),"m"))</f>
        <v>0</v>
      </c>
      <c r="AC562" s="0" t="str">
        <f aca="false">VLOOKUP(AB562,Parameters!$A$2:$B$6,2,1)</f>
        <v>&lt;6</v>
      </c>
      <c r="AD562" s="26" t="n">
        <v>1</v>
      </c>
      <c r="AE562" s="27" t="n">
        <f aca="false">IF(G562&lt;=$AE$2,INDEX('Bieu phi VCX'!$D$8:$H$33,MATCH(C562,'Bieu phi VCX'!$A$8:$A$33,0),MATCH(AC562,'Bieu phi VCX'!$D$7:$H$7,)),INDEX('Bieu phi VCX'!$I$8:$M$33,MATCH(C562,'Bieu phi VCX'!$A$8:$A$33,0),MATCH(AC562,'Bieu phi VCX'!$I$7:$M$7,)))</f>
        <v>0.028</v>
      </c>
      <c r="AF562" s="27" t="n">
        <f aca="false">IF(O562="Y",$AF$2,0)</f>
        <v>0</v>
      </c>
      <c r="AG562" s="27" t="n">
        <f aca="false">IF(P562="Y", INDEX('Bieu phi VCX'!$P$8:$T$31,MATCH(C562,'Bieu phi VCX'!$A$8:$A$33,0),MATCH(AC562,'Bieu phi VCX'!$P$7:$T$7,0)), 0)</f>
        <v>0</v>
      </c>
      <c r="AH562" s="22" t="n">
        <f aca="false">VLOOKUP(Q562,Parameters!$F$2:$G$5,2,0)</f>
        <v>0</v>
      </c>
      <c r="AI562" s="27" t="n">
        <f aca="false">IF(R562="Y", INDEX('Bieu phi VCX'!$V$8:$Z$31,MATCH(C562,'Bieu phi VCX'!$A$8:$A$33,0),MATCH(AC562,'Bieu phi VCX'!$V$7:$Z$7,0)),0)</f>
        <v>0</v>
      </c>
      <c r="AJ562" s="27" t="n">
        <f aca="false">IF(S562="Y",INDEX('Bieu phi VCX'!$AG$8:$AI$31,MATCH(C562,'Bieu phi VCX'!$A$8:$A$33,0),MATCH(VLOOKUP(I562,Parameters!$I$2:$J$4,2),'Bieu phi VCX'!$AG$7:$AI$7,0))-AE562, 0)</f>
        <v>0</v>
      </c>
      <c r="AK562" s="0" t="n">
        <f aca="false">IF(T562="Y",$AK$2,1)</f>
        <v>1</v>
      </c>
      <c r="AL562" s="27" t="n">
        <f aca="false">IF(U562="Y", INDEX('Bieu phi VCX'!$AB$8:$AB$33,MATCH(C562,'Bieu phi VCX'!$A$8:$A$33,0),0),0)</f>
        <v>0</v>
      </c>
      <c r="AM562" s="27" t="n">
        <f aca="false">IF(V562="Y",IF(AB562&lt;120,IF(OR(C562='Bieu phi VCX'!$A$24,C562='Bieu phi VCX'!$A$25,C562='Bieu phi VCX'!$A$27),0.2%,IF(OR(AND(OR(E562="SEDAN",E562="HATCHBACK"),G562&gt;$AM$2),AND(OR(E562="SEDAN",E562="HATCHBACK"),F562="GERMANY")),INDEX('Bieu phi VCX'!$AC$8:$AC$33,MATCH(C562,'Bieu phi VCX'!$A$8:$A$33,0),0),INDEX('Bieu phi VCX'!$AD$8:$AD$33,MATCH(C562,'Bieu phi VCX'!$A$8:$A$33,0),0))),"NA"),0)</f>
        <v>0</v>
      </c>
      <c r="AN562" s="28" t="n">
        <f aca="false">IF(X562="Y",$AN$2,0)</f>
        <v>0.003</v>
      </c>
      <c r="AO562" s="29" t="n">
        <f aca="false">IF(W562="Y",IF(N562-M562&gt;$AO$2,1.5%*15/365,1.5%*(N562-M562)/365),0)</f>
        <v>0</v>
      </c>
      <c r="AP562" s="30" t="n">
        <f aca="false">IF(N562&lt;=Z562,VLOOKUP(DATEDIF(M562,N562,"m"),Parameters!$L$2:$M$6,2,1),(DATEDIF(M562,N562,"m")+1)/12)</f>
        <v>1</v>
      </c>
      <c r="AQ562" s="31" t="n">
        <f aca="false">(AK562*(SUM(AE562,AF562,AG562,AI562,AJ562,AL562,AM562,AN562)*H562+AH562)+AO562*H562)*AP562</f>
        <v>3100000</v>
      </c>
    </row>
    <row r="563" customFormat="false" ht="15" hidden="false" customHeight="false" outlineLevel="0" collapsed="false">
      <c r="A563" s="20" t="s">
        <v>117</v>
      </c>
      <c r="B563" s="20" t="s">
        <v>105</v>
      </c>
      <c r="C563" s="21" t="s">
        <v>141</v>
      </c>
      <c r="D563" s="21" t="s">
        <v>95</v>
      </c>
      <c r="E563" s="21" t="s">
        <v>131</v>
      </c>
      <c r="F563" s="21" t="s">
        <v>97</v>
      </c>
      <c r="G563" s="22" t="n">
        <v>400000000</v>
      </c>
      <c r="H563" s="22" t="n">
        <v>400000000</v>
      </c>
      <c r="I563" s="22" t="n">
        <v>0</v>
      </c>
      <c r="J563" s="0" t="n">
        <v>2020</v>
      </c>
      <c r="K563" s="23" t="n">
        <v>43831</v>
      </c>
      <c r="L563" s="23" t="n">
        <v>43831</v>
      </c>
      <c r="M563" s="23" t="n">
        <v>43831</v>
      </c>
      <c r="N563" s="23" t="n">
        <v>44196</v>
      </c>
      <c r="O563" s="24" t="s">
        <v>106</v>
      </c>
      <c r="P563" s="24" t="s">
        <v>106</v>
      </c>
      <c r="Q563" s="22" t="n">
        <v>9000000</v>
      </c>
      <c r="R563" s="24" t="s">
        <v>106</v>
      </c>
      <c r="S563" s="24" t="s">
        <v>106</v>
      </c>
      <c r="T563" s="24" t="s">
        <v>106</v>
      </c>
      <c r="U563" s="24" t="s">
        <v>106</v>
      </c>
      <c r="V563" s="24" t="s">
        <v>106</v>
      </c>
      <c r="W563" s="24" t="s">
        <v>106</v>
      </c>
      <c r="X563" s="24" t="s">
        <v>106</v>
      </c>
      <c r="Y563" s="22" t="n">
        <v>500000</v>
      </c>
      <c r="Z563" s="23" t="n">
        <f aca="false">DATE(YEAR(M563)+1,MONTH(M563),DAY(M563))</f>
        <v>44197</v>
      </c>
      <c r="AA563" s="25" t="n">
        <f aca="false">IF(N563&lt;=Z563, VLOOKUP(DATEDIF(M563,N563,"m"),Parameters!$L$2:$M$6,2,1), 0)</f>
        <v>1</v>
      </c>
      <c r="AB563" s="0" t="n">
        <f aca="false">IF(D563="Trong nước", DATEDIF(DATE(YEAR(K563),MONTH(K563),1),DATE(YEAR(L563),MONTH(L563),1),"m"), DATEDIF(DATE(J563,1,1),DATE(YEAR(L563),MONTH(L563),1),"m"))</f>
        <v>0</v>
      </c>
      <c r="AC563" s="0" t="str">
        <f aca="false">VLOOKUP(AB563,Parameters!$A$2:$B$6,2,1)</f>
        <v>&lt;6</v>
      </c>
      <c r="AD563" s="26" t="n">
        <v>1</v>
      </c>
      <c r="AE563" s="27" t="n">
        <f aca="false">IF(G563&lt;=$AE$2,INDEX('Bieu phi VCX'!$D$8:$H$33,MATCH(C563,'Bieu phi VCX'!$A$8:$A$33,0),MATCH(AC563,'Bieu phi VCX'!$D$7:$H$7,)),INDEX('Bieu phi VCX'!$I$8:$M$33,MATCH(C563,'Bieu phi VCX'!$A$8:$A$33,0),MATCH(AC563,'Bieu phi VCX'!$I$7:$M$7,)))</f>
        <v>0.028</v>
      </c>
      <c r="AF563" s="27" t="n">
        <f aca="false">IF(O563="Y",$AF$2,0)</f>
        <v>0.0005</v>
      </c>
      <c r="AG563" s="27" t="n">
        <f aca="false">IF(P563="Y", INDEX('Bieu phi VCX'!$P$8:$T$31,MATCH(C563,'Bieu phi VCX'!$A$8:$A$33,0),MATCH(AC563,'Bieu phi VCX'!$P$7:$T$7,0)), 0)</f>
        <v>0</v>
      </c>
      <c r="AH563" s="22" t="n">
        <f aca="false">VLOOKUP(Q563,Parameters!$F$2:$G$5,2,0)</f>
        <v>1400000</v>
      </c>
      <c r="AI563" s="27" t="n">
        <f aca="false">IF(R563="Y", INDEX('Bieu phi VCX'!$V$8:$Z$31,MATCH(C563,'Bieu phi VCX'!$A$8:$A$33,0),MATCH(AC563,'Bieu phi VCX'!$V$7:$Z$7,0)),0)</f>
        <v>0.0025</v>
      </c>
      <c r="AJ563" s="27" t="n">
        <f aca="false">IF(S563="Y",INDEX('Bieu phi VCX'!$AG$8:$AI$31,MATCH(C563,'Bieu phi VCX'!$A$8:$A$33,0),MATCH(VLOOKUP(I563,Parameters!$I$2:$J$4,2),'Bieu phi VCX'!$AG$7:$AI$7,0))-AE563, 0)</f>
        <v>0.012</v>
      </c>
      <c r="AK563" s="0" t="n">
        <f aca="false">IF(T563="Y",$AK$2,1)</f>
        <v>1.5</v>
      </c>
      <c r="AL563" s="27" t="n">
        <f aca="false">IF(U563="Y", INDEX('Bieu phi VCX'!$AB$8:$AB$33,MATCH(C563,'Bieu phi VCX'!$A$8:$A$33,0),0),0)</f>
        <v>0.0025</v>
      </c>
      <c r="AM563" s="27" t="n">
        <f aca="false">IF(V563="Y",IF(AB563&lt;120,IF(OR(C563='Bieu phi VCX'!$A$24,C563='Bieu phi VCX'!$A$25,C563='Bieu phi VCX'!$A$27),0.2%,IF(OR(AND(OR(E563="SEDAN",E563="HATCHBACK"),G563&gt;$AM$2),AND(OR(E563="SEDAN",E563="HATCHBACK"),F563="GERMANY")),INDEX('Bieu phi VCX'!$AC$8:$AC$33,MATCH(C563,'Bieu phi VCX'!$A$8:$A$33,0),0),INDEX('Bieu phi VCX'!$AD$8:$AD$33,MATCH(C563,'Bieu phi VCX'!$A$8:$A$33,0),0))),"NA"),0)</f>
        <v>0.0005</v>
      </c>
      <c r="AN563" s="28" t="n">
        <f aca="false">IF(X563="Y",$AN$2,0)</f>
        <v>0.003</v>
      </c>
      <c r="AO563" s="29" t="n">
        <f aca="false">IF(W563="Y",IF(N563-M563&gt;$AO$2,1.5%*15/365,1.5%*(N563-M563)/365),0)</f>
        <v>0.000616438356164384</v>
      </c>
      <c r="AP563" s="30" t="n">
        <f aca="false">IF(N563&lt;=Z563,VLOOKUP(DATEDIF(M563,N563,"m"),Parameters!$L$2:$M$6,2,1),(DATEDIF(M563,N563,"m")+1)/12)</f>
        <v>1</v>
      </c>
      <c r="AQ563" s="31" t="n">
        <f aca="false">(AK563*(SUM(AE563,AF563,AG563,AI563,AJ563,AL563,AM563,AN563)*H563+AH563)+AO563*H563)*AP563</f>
        <v>31746575.3424658</v>
      </c>
    </row>
    <row r="564" customFormat="false" ht="15" hidden="false" customHeight="false" outlineLevel="0" collapsed="false">
      <c r="A564" s="20"/>
      <c r="B564" s="20" t="s">
        <v>107</v>
      </c>
      <c r="C564" s="21" t="s">
        <v>141</v>
      </c>
      <c r="D564" s="21" t="s">
        <v>95</v>
      </c>
      <c r="E564" s="21" t="s">
        <v>131</v>
      </c>
      <c r="F564" s="21" t="s">
        <v>97</v>
      </c>
      <c r="G564" s="22" t="n">
        <v>400000000</v>
      </c>
      <c r="H564" s="22" t="n">
        <v>400000000</v>
      </c>
      <c r="I564" s="22" t="n">
        <v>0</v>
      </c>
      <c r="J564" s="0" t="n">
        <v>2020</v>
      </c>
      <c r="K564" s="23" t="n">
        <v>43831</v>
      </c>
      <c r="L564" s="23" t="n">
        <v>43831</v>
      </c>
      <c r="M564" s="23" t="n">
        <v>43831</v>
      </c>
      <c r="N564" s="23" t="n">
        <v>44196</v>
      </c>
      <c r="O564" s="24" t="s">
        <v>106</v>
      </c>
      <c r="P564" s="24" t="s">
        <v>98</v>
      </c>
      <c r="Q564" s="22" t="s">
        <v>99</v>
      </c>
      <c r="R564" s="24" t="s">
        <v>98</v>
      </c>
      <c r="S564" s="24" t="s">
        <v>98</v>
      </c>
      <c r="T564" s="24" t="s">
        <v>98</v>
      </c>
      <c r="U564" s="24" t="s">
        <v>98</v>
      </c>
      <c r="V564" s="24" t="s">
        <v>98</v>
      </c>
      <c r="W564" s="24" t="s">
        <v>98</v>
      </c>
      <c r="X564" s="24" t="s">
        <v>98</v>
      </c>
      <c r="Y564" s="22" t="n">
        <v>500000</v>
      </c>
      <c r="Z564" s="23" t="n">
        <f aca="false">DATE(YEAR(M564)+1,MONTH(M564),DAY(M564))</f>
        <v>44197</v>
      </c>
      <c r="AA564" s="25" t="n">
        <f aca="false">IF(N564&lt;=Z564, VLOOKUP(DATEDIF(M564,N564,"m"),Parameters!$L$2:$M$6,2,1), 0)</f>
        <v>1</v>
      </c>
      <c r="AB564" s="0" t="n">
        <f aca="false">IF(D564="Trong nước", DATEDIF(DATE(YEAR(K564),MONTH(K564),1),DATE(YEAR(L564),MONTH(L564),1),"m"), DATEDIF(DATE(J564,1,1),DATE(YEAR(L564),MONTH(L564),1),"m"))</f>
        <v>0</v>
      </c>
      <c r="AC564" s="0" t="str">
        <f aca="false">VLOOKUP(AB564,Parameters!$A$2:$B$6,2,1)</f>
        <v>&lt;6</v>
      </c>
      <c r="AD564" s="26" t="n">
        <v>1</v>
      </c>
      <c r="AE564" s="27" t="n">
        <f aca="false">IF(G564&lt;=$AE$2,INDEX('Bieu phi VCX'!$D$8:$H$33,MATCH(C564,'Bieu phi VCX'!$A$8:$A$33,0),MATCH(AC564,'Bieu phi VCX'!$D$7:$H$7,)),INDEX('Bieu phi VCX'!$I$8:$M$33,MATCH(C564,'Bieu phi VCX'!$A$8:$A$33,0),MATCH(AC564,'Bieu phi VCX'!$I$7:$M$7,)))</f>
        <v>0.028</v>
      </c>
      <c r="AF564" s="27" t="n">
        <f aca="false">IF(O564="Y",$AF$2,0)</f>
        <v>0.0005</v>
      </c>
      <c r="AG564" s="27" t="n">
        <f aca="false">IF(P564="Y", INDEX('Bieu phi VCX'!$P$8:$T$31,MATCH(C564,'Bieu phi VCX'!$A$8:$A$33,0),MATCH(AC564,'Bieu phi VCX'!$P$7:$T$7,0)), 0)</f>
        <v>0</v>
      </c>
      <c r="AH564" s="22" t="n">
        <f aca="false">VLOOKUP(Q564,Parameters!$F$2:$G$5,2,0)</f>
        <v>0</v>
      </c>
      <c r="AI564" s="27" t="n">
        <f aca="false">IF(R564="Y", INDEX('Bieu phi VCX'!$V$8:$Z$31,MATCH(C564,'Bieu phi VCX'!$A$8:$A$33,0),MATCH(AC564,'Bieu phi VCX'!$V$7:$Z$7,0)),0)</f>
        <v>0</v>
      </c>
      <c r="AJ564" s="27" t="n">
        <f aca="false">IF(S564="Y",INDEX('Bieu phi VCX'!$AG$8:$AI$31,MATCH(C564,'Bieu phi VCX'!$A$8:$A$33,0),MATCH(VLOOKUP(I564,Parameters!$I$2:$J$4,2),'Bieu phi VCX'!$AG$7:$AI$7,0))-AE564, 0)</f>
        <v>0</v>
      </c>
      <c r="AK564" s="0" t="n">
        <f aca="false">IF(T564="Y",$AK$2,1)</f>
        <v>1</v>
      </c>
      <c r="AL564" s="27" t="n">
        <f aca="false">IF(U564="Y", INDEX('Bieu phi VCX'!$AB$8:$AB$33,MATCH(C564,'Bieu phi VCX'!$A$8:$A$33,0),0),0)</f>
        <v>0</v>
      </c>
      <c r="AM564" s="27" t="n">
        <f aca="false">IF(V564="Y",IF(AB564&lt;120,IF(OR(C564='Bieu phi VCX'!$A$24,C564='Bieu phi VCX'!$A$25,C564='Bieu phi VCX'!$A$27),0.2%,IF(OR(AND(OR(E564="SEDAN",E564="HATCHBACK"),G564&gt;$AM$2),AND(OR(E564="SEDAN",E564="HATCHBACK"),F564="GERMANY")),INDEX('Bieu phi VCX'!$AC$8:$AC$33,MATCH(C564,'Bieu phi VCX'!$A$8:$A$33,0),0),INDEX('Bieu phi VCX'!$AD$8:$AD$33,MATCH(C564,'Bieu phi VCX'!$A$8:$A$33,0),0))),"NA"),0)</f>
        <v>0</v>
      </c>
      <c r="AN564" s="28" t="n">
        <f aca="false">IF(X564="Y",$AN$2,0)</f>
        <v>0</v>
      </c>
      <c r="AO564" s="29" t="n">
        <f aca="false">IF(W564="Y",IF(N564-M564&gt;$AO$2,1.5%*15/365,1.5%*(N564-M564)/365),0)</f>
        <v>0</v>
      </c>
      <c r="AP564" s="30" t="n">
        <f aca="false">IF(N564&lt;=Z564,VLOOKUP(DATEDIF(M564,N564,"m"),Parameters!$L$2:$M$6,2,1),(DATEDIF(M564,N564,"m")+1)/12)</f>
        <v>1</v>
      </c>
      <c r="AQ564" s="31" t="n">
        <f aca="false">(AK564*(SUM(AE564,AF564,AG564,AI564,AJ564,AL564,AM564,AN564)*H564+AH564)+AO564*H564)*AP564</f>
        <v>11400000</v>
      </c>
    </row>
    <row r="565" customFormat="false" ht="15" hidden="false" customHeight="false" outlineLevel="0" collapsed="false">
      <c r="A565" s="20"/>
      <c r="B565" s="20" t="s">
        <v>108</v>
      </c>
      <c r="C565" s="21" t="s">
        <v>141</v>
      </c>
      <c r="D565" s="21" t="s">
        <v>95</v>
      </c>
      <c r="E565" s="21" t="s">
        <v>131</v>
      </c>
      <c r="F565" s="21" t="s">
        <v>97</v>
      </c>
      <c r="G565" s="22" t="n">
        <v>400000000</v>
      </c>
      <c r="H565" s="22" t="n">
        <v>400000000</v>
      </c>
      <c r="I565" s="22" t="n">
        <v>0</v>
      </c>
      <c r="J565" s="0" t="n">
        <v>2020</v>
      </c>
      <c r="K565" s="23" t="n">
        <v>43831</v>
      </c>
      <c r="L565" s="23" t="n">
        <v>43831</v>
      </c>
      <c r="M565" s="23" t="n">
        <v>43831</v>
      </c>
      <c r="N565" s="23" t="n">
        <v>44196</v>
      </c>
      <c r="O565" s="24" t="s">
        <v>98</v>
      </c>
      <c r="P565" s="24" t="s">
        <v>106</v>
      </c>
      <c r="Q565" s="22" t="s">
        <v>99</v>
      </c>
      <c r="R565" s="24" t="s">
        <v>98</v>
      </c>
      <c r="S565" s="24" t="s">
        <v>98</v>
      </c>
      <c r="T565" s="24" t="s">
        <v>98</v>
      </c>
      <c r="U565" s="24" t="s">
        <v>98</v>
      </c>
      <c r="V565" s="24" t="s">
        <v>98</v>
      </c>
      <c r="W565" s="24" t="s">
        <v>98</v>
      </c>
      <c r="X565" s="24" t="s">
        <v>98</v>
      </c>
      <c r="Y565" s="22" t="n">
        <v>500000</v>
      </c>
      <c r="Z565" s="23" t="n">
        <f aca="false">DATE(YEAR(M565)+1,MONTH(M565),DAY(M565))</f>
        <v>44197</v>
      </c>
      <c r="AA565" s="25" t="n">
        <f aca="false">IF(N565&lt;=Z565, VLOOKUP(DATEDIF(M565,N565,"m"),Parameters!$L$2:$M$6,2,1), 0)</f>
        <v>1</v>
      </c>
      <c r="AB565" s="0" t="n">
        <f aca="false">IF(D565="Trong nước", DATEDIF(DATE(YEAR(K565),MONTH(K565),1),DATE(YEAR(L565),MONTH(L565),1),"m"), DATEDIF(DATE(J565,1,1),DATE(YEAR(L565),MONTH(L565),1),"m"))</f>
        <v>0</v>
      </c>
      <c r="AC565" s="0" t="str">
        <f aca="false">VLOOKUP(AB565,Parameters!$A$2:$B$6,2,1)</f>
        <v>&lt;6</v>
      </c>
      <c r="AD565" s="26" t="n">
        <v>1</v>
      </c>
      <c r="AE565" s="27" t="n">
        <f aca="false">IF(G565&lt;=$AE$2,INDEX('Bieu phi VCX'!$D$8:$H$33,MATCH(C565,'Bieu phi VCX'!$A$8:$A$33,0),MATCH(AC565,'Bieu phi VCX'!$D$7:$H$7,)),INDEX('Bieu phi VCX'!$I$8:$M$33,MATCH(C565,'Bieu phi VCX'!$A$8:$A$33,0),MATCH(AC565,'Bieu phi VCX'!$I$7:$M$7,)))</f>
        <v>0.028</v>
      </c>
      <c r="AF565" s="27" t="n">
        <f aca="false">IF(O565="Y",$AF$2,0)</f>
        <v>0</v>
      </c>
      <c r="AG565" s="27" t="n">
        <f aca="false">IF(P565="Y", INDEX('Bieu phi VCX'!$P$8:$T$31,MATCH(C565,'Bieu phi VCX'!$A$8:$A$33,0),MATCH(AC565,'Bieu phi VCX'!$P$7:$T$7,0)), 0)</f>
        <v>0</v>
      </c>
      <c r="AH565" s="22" t="n">
        <f aca="false">VLOOKUP(Q565,Parameters!$F$2:$G$5,2,0)</f>
        <v>0</v>
      </c>
      <c r="AI565" s="27" t="n">
        <f aca="false">IF(R565="Y", INDEX('Bieu phi VCX'!$V$8:$Z$31,MATCH(C565,'Bieu phi VCX'!$A$8:$A$33,0),MATCH(AC565,'Bieu phi VCX'!$V$7:$Z$7,0)),0)</f>
        <v>0</v>
      </c>
      <c r="AJ565" s="27" t="n">
        <f aca="false">IF(S565="Y",INDEX('Bieu phi VCX'!$AG$8:$AI$31,MATCH(C565,'Bieu phi VCX'!$A$8:$A$33,0),MATCH(VLOOKUP(I565,Parameters!$I$2:$J$4,2),'Bieu phi VCX'!$AG$7:$AI$7,0))-AE565, 0)</f>
        <v>0</v>
      </c>
      <c r="AK565" s="0" t="n">
        <f aca="false">IF(T565="Y",$AK$2,1)</f>
        <v>1</v>
      </c>
      <c r="AL565" s="27" t="n">
        <f aca="false">IF(U565="Y", INDEX('Bieu phi VCX'!$AB$8:$AB$33,MATCH(C565,'Bieu phi VCX'!$A$8:$A$33,0),0),0)</f>
        <v>0</v>
      </c>
      <c r="AM565" s="27" t="n">
        <f aca="false">IF(V565="Y",IF(AB565&lt;120,IF(OR(C565='Bieu phi VCX'!$A$24,C565='Bieu phi VCX'!$A$25,C565='Bieu phi VCX'!$A$27),0.2%,IF(OR(AND(OR(E565="SEDAN",E565="HATCHBACK"),G565&gt;$AM$2),AND(OR(E565="SEDAN",E565="HATCHBACK"),F565="GERMANY")),INDEX('Bieu phi VCX'!$AC$8:$AC$33,MATCH(C565,'Bieu phi VCX'!$A$8:$A$33,0),0),INDEX('Bieu phi VCX'!$AD$8:$AD$33,MATCH(C565,'Bieu phi VCX'!$A$8:$A$33,0),0))),"NA"),0)</f>
        <v>0</v>
      </c>
      <c r="AN565" s="28" t="n">
        <f aca="false">IF(X565="Y",$AN$2,0)</f>
        <v>0</v>
      </c>
      <c r="AO565" s="29" t="n">
        <f aca="false">IF(W565="Y",IF(N565-M565&gt;$AO$2,1.5%*15/365,1.5%*(N565-M565)/365),0)</f>
        <v>0</v>
      </c>
      <c r="AP565" s="30" t="n">
        <f aca="false">IF(N565&lt;=Z565,VLOOKUP(DATEDIF(M565,N565,"m"),Parameters!$L$2:$M$6,2,1),(DATEDIF(M565,N565,"m")+1)/12)</f>
        <v>1</v>
      </c>
      <c r="AQ565" s="31" t="n">
        <f aca="false">(AK565*(SUM(AE565,AF565,AG565,AI565,AJ565,AL565,AM565,AN565)*H565+AH565)+AO565*H565)*AP565</f>
        <v>11200000</v>
      </c>
    </row>
    <row r="566" customFormat="false" ht="15" hidden="false" customHeight="false" outlineLevel="0" collapsed="false">
      <c r="A566" s="20"/>
      <c r="B566" s="20" t="s">
        <v>109</v>
      </c>
      <c r="C566" s="21" t="s">
        <v>141</v>
      </c>
      <c r="D566" s="21" t="s">
        <v>95</v>
      </c>
      <c r="E566" s="21" t="s">
        <v>131</v>
      </c>
      <c r="F566" s="21" t="s">
        <v>97</v>
      </c>
      <c r="G566" s="22" t="n">
        <v>400000000</v>
      </c>
      <c r="H566" s="22" t="n">
        <v>400000000</v>
      </c>
      <c r="I566" s="22" t="n">
        <v>0</v>
      </c>
      <c r="J566" s="0" t="n">
        <v>2020</v>
      </c>
      <c r="K566" s="23" t="n">
        <v>43831</v>
      </c>
      <c r="L566" s="23" t="n">
        <v>43831</v>
      </c>
      <c r="M566" s="23" t="n">
        <v>43831</v>
      </c>
      <c r="N566" s="23" t="n">
        <v>44196</v>
      </c>
      <c r="O566" s="24" t="s">
        <v>98</v>
      </c>
      <c r="P566" s="24" t="s">
        <v>98</v>
      </c>
      <c r="Q566" s="22" t="n">
        <v>9000000</v>
      </c>
      <c r="R566" s="24" t="s">
        <v>98</v>
      </c>
      <c r="S566" s="24" t="s">
        <v>98</v>
      </c>
      <c r="T566" s="24" t="s">
        <v>98</v>
      </c>
      <c r="U566" s="24" t="s">
        <v>98</v>
      </c>
      <c r="V566" s="24" t="s">
        <v>98</v>
      </c>
      <c r="W566" s="24" t="s">
        <v>98</v>
      </c>
      <c r="X566" s="24" t="s">
        <v>98</v>
      </c>
      <c r="Y566" s="22" t="n">
        <v>500000</v>
      </c>
      <c r="Z566" s="23" t="n">
        <f aca="false">DATE(YEAR(M566)+1,MONTH(M566),DAY(M566))</f>
        <v>44197</v>
      </c>
      <c r="AA566" s="25" t="n">
        <f aca="false">IF(N566&lt;=Z566, VLOOKUP(DATEDIF(M566,N566,"m"),Parameters!$L$2:$M$6,2,1), 0)</f>
        <v>1</v>
      </c>
      <c r="AB566" s="0" t="n">
        <f aca="false">IF(D566="Trong nước", DATEDIF(DATE(YEAR(K566),MONTH(K566),1),DATE(YEAR(L566),MONTH(L566),1),"m"), DATEDIF(DATE(J566,1,1),DATE(YEAR(L566),MONTH(L566),1),"m"))</f>
        <v>0</v>
      </c>
      <c r="AC566" s="0" t="str">
        <f aca="false">VLOOKUP(AB566,Parameters!$A$2:$B$6,2,1)</f>
        <v>&lt;6</v>
      </c>
      <c r="AD566" s="26" t="n">
        <v>1</v>
      </c>
      <c r="AE566" s="27" t="n">
        <f aca="false">IF(G566&lt;=$AE$2,INDEX('Bieu phi VCX'!$D$8:$H$33,MATCH(C566,'Bieu phi VCX'!$A$8:$A$33,0),MATCH(AC566,'Bieu phi VCX'!$D$7:$H$7,)),INDEX('Bieu phi VCX'!$I$8:$M$33,MATCH(C566,'Bieu phi VCX'!$A$8:$A$33,0),MATCH(AC566,'Bieu phi VCX'!$I$7:$M$7,)))</f>
        <v>0.028</v>
      </c>
      <c r="AF566" s="27" t="n">
        <f aca="false">IF(O566="Y",$AF$2,0)</f>
        <v>0</v>
      </c>
      <c r="AG566" s="27" t="n">
        <f aca="false">IF(P566="Y", INDEX('Bieu phi VCX'!$P$8:$T$31,MATCH(C566,'Bieu phi VCX'!$A$8:$A$33,0),MATCH(AC566,'Bieu phi VCX'!$P$7:$T$7,0)), 0)</f>
        <v>0</v>
      </c>
      <c r="AH566" s="22" t="n">
        <f aca="false">VLOOKUP(Q566,Parameters!$F$2:$G$5,2,0)</f>
        <v>1400000</v>
      </c>
      <c r="AI566" s="27" t="n">
        <f aca="false">IF(R566="Y", INDEX('Bieu phi VCX'!$V$8:$Z$31,MATCH(C566,'Bieu phi VCX'!$A$8:$A$33,0),MATCH(AC566,'Bieu phi VCX'!$V$7:$Z$7,0)),0)</f>
        <v>0</v>
      </c>
      <c r="AJ566" s="27" t="n">
        <f aca="false">IF(S566="Y",INDEX('Bieu phi VCX'!$AG$8:$AI$31,MATCH(C566,'Bieu phi VCX'!$A$8:$A$33,0),MATCH(VLOOKUP(I566,Parameters!$I$2:$J$4,2),'Bieu phi VCX'!$AG$7:$AI$7,0))-AE566, 0)</f>
        <v>0</v>
      </c>
      <c r="AK566" s="0" t="n">
        <f aca="false">IF(T566="Y",$AK$2,1)</f>
        <v>1</v>
      </c>
      <c r="AL566" s="27" t="n">
        <f aca="false">IF(U566="Y", INDEX('Bieu phi VCX'!$AB$8:$AB$33,MATCH(C566,'Bieu phi VCX'!$A$8:$A$33,0),0),0)</f>
        <v>0</v>
      </c>
      <c r="AM566" s="27" t="n">
        <f aca="false">IF(V566="Y",IF(AB566&lt;120,IF(OR(C566='Bieu phi VCX'!$A$24,C566='Bieu phi VCX'!$A$25,C566='Bieu phi VCX'!$A$27),0.2%,IF(OR(AND(OR(E566="SEDAN",E566="HATCHBACK"),G566&gt;$AM$2),AND(OR(E566="SEDAN",E566="HATCHBACK"),F566="GERMANY")),INDEX('Bieu phi VCX'!$AC$8:$AC$33,MATCH(C566,'Bieu phi VCX'!$A$8:$A$33,0),0),INDEX('Bieu phi VCX'!$AD$8:$AD$33,MATCH(C566,'Bieu phi VCX'!$A$8:$A$33,0),0))),"NA"),0)</f>
        <v>0</v>
      </c>
      <c r="AN566" s="28" t="n">
        <f aca="false">IF(X566="Y",$AN$2,0)</f>
        <v>0</v>
      </c>
      <c r="AO566" s="29" t="n">
        <f aca="false">IF(W566="Y",IF(N566-M566&gt;$AO$2,1.5%*15/365,1.5%*(N566-M566)/365),0)</f>
        <v>0</v>
      </c>
      <c r="AP566" s="30" t="n">
        <f aca="false">IF(N566&lt;=Z566,VLOOKUP(DATEDIF(M566,N566,"m"),Parameters!$L$2:$M$6,2,1),(DATEDIF(M566,N566,"m")+1)/12)</f>
        <v>1</v>
      </c>
      <c r="AQ566" s="31" t="n">
        <f aca="false">(AK566*(SUM(AE566,AF566,AG566,AI566,AJ566,AL566,AM566,AN566)*H566+AH566)+AO566*H566)*AP566</f>
        <v>12600000</v>
      </c>
    </row>
    <row r="567" customFormat="false" ht="15" hidden="false" customHeight="false" outlineLevel="0" collapsed="false">
      <c r="A567" s="20"/>
      <c r="B567" s="20" t="s">
        <v>110</v>
      </c>
      <c r="C567" s="21" t="s">
        <v>141</v>
      </c>
      <c r="D567" s="21" t="s">
        <v>95</v>
      </c>
      <c r="E567" s="21" t="s">
        <v>131</v>
      </c>
      <c r="F567" s="21" t="s">
        <v>97</v>
      </c>
      <c r="G567" s="22" t="n">
        <v>400000000</v>
      </c>
      <c r="H567" s="22" t="n">
        <v>400000000</v>
      </c>
      <c r="I567" s="22" t="n">
        <v>0</v>
      </c>
      <c r="J567" s="0" t="n">
        <v>2020</v>
      </c>
      <c r="K567" s="23" t="n">
        <v>43831</v>
      </c>
      <c r="L567" s="23" t="n">
        <v>43831</v>
      </c>
      <c r="M567" s="23" t="n">
        <v>43831</v>
      </c>
      <c r="N567" s="23" t="n">
        <v>44196</v>
      </c>
      <c r="O567" s="24" t="s">
        <v>98</v>
      </c>
      <c r="P567" s="24" t="s">
        <v>98</v>
      </c>
      <c r="Q567" s="22" t="s">
        <v>99</v>
      </c>
      <c r="R567" s="24" t="s">
        <v>106</v>
      </c>
      <c r="S567" s="24" t="s">
        <v>98</v>
      </c>
      <c r="T567" s="24" t="s">
        <v>98</v>
      </c>
      <c r="U567" s="24" t="s">
        <v>98</v>
      </c>
      <c r="V567" s="24" t="s">
        <v>98</v>
      </c>
      <c r="W567" s="24" t="s">
        <v>98</v>
      </c>
      <c r="X567" s="24" t="s">
        <v>98</v>
      </c>
      <c r="Y567" s="22" t="n">
        <v>500000</v>
      </c>
      <c r="Z567" s="23" t="n">
        <f aca="false">DATE(YEAR(M567)+1,MONTH(M567),DAY(M567))</f>
        <v>44197</v>
      </c>
      <c r="AA567" s="25" t="n">
        <f aca="false">IF(N567&lt;=Z567, VLOOKUP(DATEDIF(M567,N567,"m"),Parameters!$L$2:$M$6,2,1), 0)</f>
        <v>1</v>
      </c>
      <c r="AB567" s="0" t="n">
        <f aca="false">IF(D567="Trong nước", DATEDIF(DATE(YEAR(K567),MONTH(K567),1),DATE(YEAR(L567),MONTH(L567),1),"m"), DATEDIF(DATE(J567,1,1),DATE(YEAR(L567),MONTH(L567),1),"m"))</f>
        <v>0</v>
      </c>
      <c r="AC567" s="0" t="str">
        <f aca="false">VLOOKUP(AB567,Parameters!$A$2:$B$6,2,1)</f>
        <v>&lt;6</v>
      </c>
      <c r="AD567" s="26" t="n">
        <v>1</v>
      </c>
      <c r="AE567" s="27" t="n">
        <f aca="false">IF(G567&lt;=$AE$2,INDEX('Bieu phi VCX'!$D$8:$H$33,MATCH(C567,'Bieu phi VCX'!$A$8:$A$33,0),MATCH(AC567,'Bieu phi VCX'!$D$7:$H$7,)),INDEX('Bieu phi VCX'!$I$8:$M$33,MATCH(C567,'Bieu phi VCX'!$A$8:$A$33,0),MATCH(AC567,'Bieu phi VCX'!$I$7:$M$7,)))</f>
        <v>0.028</v>
      </c>
      <c r="AF567" s="27" t="n">
        <f aca="false">IF(O567="Y",$AF$2,0)</f>
        <v>0</v>
      </c>
      <c r="AG567" s="27" t="n">
        <f aca="false">IF(P567="Y", INDEX('Bieu phi VCX'!$P$8:$T$31,MATCH(C567,'Bieu phi VCX'!$A$8:$A$33,0),MATCH(AC567,'Bieu phi VCX'!$P$7:$T$7,0)), 0)</f>
        <v>0</v>
      </c>
      <c r="AH567" s="22" t="n">
        <f aca="false">VLOOKUP(Q567,Parameters!$F$2:$G$5,2,0)</f>
        <v>0</v>
      </c>
      <c r="AI567" s="27" t="n">
        <f aca="false">IF(R567="Y", INDEX('Bieu phi VCX'!$V$8:$Z$31,MATCH(C567,'Bieu phi VCX'!$A$8:$A$33,0),MATCH(AC567,'Bieu phi VCX'!$V$7:$Z$7,0)),0)</f>
        <v>0.0025</v>
      </c>
      <c r="AJ567" s="27" t="n">
        <f aca="false">IF(S567="Y",INDEX('Bieu phi VCX'!$AG$8:$AI$31,MATCH(C567,'Bieu phi VCX'!$A$8:$A$33,0),MATCH(VLOOKUP(I567,Parameters!$I$2:$J$4,2),'Bieu phi VCX'!$AG$7:$AI$7,0))-AE567, 0)</f>
        <v>0</v>
      </c>
      <c r="AK567" s="0" t="n">
        <f aca="false">IF(T567="Y",$AK$2,1)</f>
        <v>1</v>
      </c>
      <c r="AL567" s="27" t="n">
        <f aca="false">IF(U567="Y", INDEX('Bieu phi VCX'!$AB$8:$AB$33,MATCH(C567,'Bieu phi VCX'!$A$8:$A$33,0),0),0)</f>
        <v>0</v>
      </c>
      <c r="AM567" s="27" t="n">
        <f aca="false">IF(V567="Y",IF(AB567&lt;120,IF(OR(C567='Bieu phi VCX'!$A$24,C567='Bieu phi VCX'!$A$25,C567='Bieu phi VCX'!$A$27),0.2%,IF(OR(AND(OR(E567="SEDAN",E567="HATCHBACK"),G567&gt;$AM$2),AND(OR(E567="SEDAN",E567="HATCHBACK"),F567="GERMANY")),INDEX('Bieu phi VCX'!$AC$8:$AC$33,MATCH(C567,'Bieu phi VCX'!$A$8:$A$33,0),0),INDEX('Bieu phi VCX'!$AD$8:$AD$33,MATCH(C567,'Bieu phi VCX'!$A$8:$A$33,0),0))),"NA"),0)</f>
        <v>0</v>
      </c>
      <c r="AN567" s="28" t="n">
        <f aca="false">IF(X567="Y",$AN$2,0)</f>
        <v>0</v>
      </c>
      <c r="AO567" s="29" t="n">
        <f aca="false">IF(W567="Y",IF(N567-M567&gt;$AO$2,1.5%*15/365,1.5%*(N567-M567)/365),0)</f>
        <v>0</v>
      </c>
      <c r="AP567" s="30" t="n">
        <f aca="false">IF(N567&lt;=Z567,VLOOKUP(DATEDIF(M567,N567,"m"),Parameters!$L$2:$M$6,2,1),(DATEDIF(M567,N567,"m")+1)/12)</f>
        <v>1</v>
      </c>
      <c r="AQ567" s="31" t="n">
        <f aca="false">(AK567*(SUM(AE567,AF567,AG567,AI567,AJ567,AL567,AM567,AN567)*H567+AH567)+AO567*H567)*AP567</f>
        <v>12200000</v>
      </c>
    </row>
    <row r="568" customFormat="false" ht="15" hidden="false" customHeight="false" outlineLevel="0" collapsed="false">
      <c r="A568" s="20"/>
      <c r="B568" s="20" t="s">
        <v>111</v>
      </c>
      <c r="C568" s="21" t="s">
        <v>141</v>
      </c>
      <c r="D568" s="21" t="s">
        <v>95</v>
      </c>
      <c r="E568" s="21" t="s">
        <v>131</v>
      </c>
      <c r="F568" s="21" t="s">
        <v>97</v>
      </c>
      <c r="G568" s="22" t="n">
        <v>400000000</v>
      </c>
      <c r="H568" s="22" t="n">
        <v>400000000</v>
      </c>
      <c r="I568" s="22" t="n">
        <v>0</v>
      </c>
      <c r="J568" s="0" t="n">
        <v>2020</v>
      </c>
      <c r="K568" s="23" t="n">
        <v>43831</v>
      </c>
      <c r="L568" s="23" t="n">
        <v>43831</v>
      </c>
      <c r="M568" s="23" t="n">
        <v>43831</v>
      </c>
      <c r="N568" s="23" t="n">
        <v>44196</v>
      </c>
      <c r="O568" s="24" t="s">
        <v>98</v>
      </c>
      <c r="P568" s="24" t="s">
        <v>98</v>
      </c>
      <c r="Q568" s="22" t="s">
        <v>99</v>
      </c>
      <c r="R568" s="24" t="s">
        <v>98</v>
      </c>
      <c r="S568" s="24" t="s">
        <v>106</v>
      </c>
      <c r="T568" s="24" t="s">
        <v>98</v>
      </c>
      <c r="U568" s="24" t="s">
        <v>98</v>
      </c>
      <c r="V568" s="24" t="s">
        <v>98</v>
      </c>
      <c r="W568" s="24" t="s">
        <v>98</v>
      </c>
      <c r="X568" s="24" t="s">
        <v>98</v>
      </c>
      <c r="Y568" s="22" t="n">
        <v>500000</v>
      </c>
      <c r="Z568" s="23" t="n">
        <f aca="false">DATE(YEAR(M568)+1,MONTH(M568),DAY(M568))</f>
        <v>44197</v>
      </c>
      <c r="AA568" s="25" t="n">
        <f aca="false">IF(N568&lt;=Z568, VLOOKUP(DATEDIF(M568,N568,"m"),Parameters!$L$2:$M$6,2,1), 0)</f>
        <v>1</v>
      </c>
      <c r="AB568" s="0" t="n">
        <f aca="false">IF(D568="Trong nước", DATEDIF(DATE(YEAR(K568),MONTH(K568),1),DATE(YEAR(L568),MONTH(L568),1),"m"), DATEDIF(DATE(J568,1,1),DATE(YEAR(L568),MONTH(L568),1),"m"))</f>
        <v>0</v>
      </c>
      <c r="AC568" s="0" t="str">
        <f aca="false">VLOOKUP(AB568,Parameters!$A$2:$B$6,2,1)</f>
        <v>&lt;6</v>
      </c>
      <c r="AD568" s="26" t="n">
        <v>1</v>
      </c>
      <c r="AE568" s="27" t="n">
        <f aca="false">IF(G568&lt;=$AE$2,INDEX('Bieu phi VCX'!$D$8:$H$33,MATCH(C568,'Bieu phi VCX'!$A$8:$A$33,0),MATCH(AC568,'Bieu phi VCX'!$D$7:$H$7,)),INDEX('Bieu phi VCX'!$I$8:$M$33,MATCH(C568,'Bieu phi VCX'!$A$8:$A$33,0),MATCH(AC568,'Bieu phi VCX'!$I$7:$M$7,)))</f>
        <v>0.028</v>
      </c>
      <c r="AF568" s="27" t="n">
        <f aca="false">IF(O568="Y",$AF$2,0)</f>
        <v>0</v>
      </c>
      <c r="AG568" s="27" t="n">
        <f aca="false">IF(P568="Y", INDEX('Bieu phi VCX'!$P$8:$T$31,MATCH(C568,'Bieu phi VCX'!$A$8:$A$33,0),MATCH(AC568,'Bieu phi VCX'!$P$7:$T$7,0)), 0)</f>
        <v>0</v>
      </c>
      <c r="AH568" s="22" t="n">
        <f aca="false">VLOOKUP(Q568,Parameters!$F$2:$G$5,2,0)</f>
        <v>0</v>
      </c>
      <c r="AI568" s="27" t="n">
        <f aca="false">IF(R568="Y", INDEX('Bieu phi VCX'!$V$8:$Z$31,MATCH(C568,'Bieu phi VCX'!$A$8:$A$33,0),MATCH(AC568,'Bieu phi VCX'!$V$7:$Z$7,0)),0)</f>
        <v>0</v>
      </c>
      <c r="AJ568" s="27" t="n">
        <f aca="false">IF(S568="Y",INDEX('Bieu phi VCX'!$AG$8:$AI$31,MATCH(C568,'Bieu phi VCX'!$A$8:$A$33,0),MATCH(VLOOKUP(I568,Parameters!$I$2:$J$4,2),'Bieu phi VCX'!$AG$7:$AI$7,0))-AE568, 0)</f>
        <v>0.012</v>
      </c>
      <c r="AK568" s="0" t="n">
        <f aca="false">IF(T568="Y",$AK$2,1)</f>
        <v>1</v>
      </c>
      <c r="AL568" s="27" t="n">
        <f aca="false">IF(U568="Y", INDEX('Bieu phi VCX'!$AB$8:$AB$33,MATCH(C568,'Bieu phi VCX'!$A$8:$A$33,0),0),0)</f>
        <v>0</v>
      </c>
      <c r="AM568" s="27" t="n">
        <f aca="false">IF(V568="Y",IF(AB568&lt;120,IF(OR(C568='Bieu phi VCX'!$A$24,C568='Bieu phi VCX'!$A$25,C568='Bieu phi VCX'!$A$27),0.2%,IF(OR(AND(OR(E568="SEDAN",E568="HATCHBACK"),G568&gt;$AM$2),AND(OR(E568="SEDAN",E568="HATCHBACK"),F568="GERMANY")),INDEX('Bieu phi VCX'!$AC$8:$AC$33,MATCH(C568,'Bieu phi VCX'!$A$8:$A$33,0),0),INDEX('Bieu phi VCX'!$AD$8:$AD$33,MATCH(C568,'Bieu phi VCX'!$A$8:$A$33,0),0))),"NA"),0)</f>
        <v>0</v>
      </c>
      <c r="AN568" s="28" t="n">
        <f aca="false">IF(X568="Y",$AN$2,0)</f>
        <v>0</v>
      </c>
      <c r="AO568" s="29" t="n">
        <f aca="false">IF(W568="Y",IF(N568-M568&gt;$AO$2,1.5%*15/365,1.5%*(N568-M568)/365),0)</f>
        <v>0</v>
      </c>
      <c r="AP568" s="30" t="n">
        <f aca="false">IF(N568&lt;=Z568,VLOOKUP(DATEDIF(M568,N568,"m"),Parameters!$L$2:$M$6,2,1),(DATEDIF(M568,N568,"m")+1)/12)</f>
        <v>1</v>
      </c>
      <c r="AQ568" s="31" t="n">
        <f aca="false">(AK568*(SUM(AE568,AF568,AG568,AI568,AJ568,AL568,AM568,AN568)*H568+AH568)+AO568*H568)*AP568</f>
        <v>16000000</v>
      </c>
    </row>
    <row r="569" customFormat="false" ht="15" hidden="false" customHeight="false" outlineLevel="0" collapsed="false">
      <c r="A569" s="20"/>
      <c r="B569" s="20" t="s">
        <v>112</v>
      </c>
      <c r="C569" s="21" t="s">
        <v>141</v>
      </c>
      <c r="D569" s="21" t="s">
        <v>95</v>
      </c>
      <c r="E569" s="21" t="s">
        <v>131</v>
      </c>
      <c r="F569" s="21" t="s">
        <v>97</v>
      </c>
      <c r="G569" s="22" t="n">
        <v>400000000</v>
      </c>
      <c r="H569" s="22" t="n">
        <v>400000000</v>
      </c>
      <c r="I569" s="22" t="n">
        <v>0</v>
      </c>
      <c r="J569" s="0" t="n">
        <v>2020</v>
      </c>
      <c r="K569" s="23" t="n">
        <v>43831</v>
      </c>
      <c r="L569" s="23" t="n">
        <v>43831</v>
      </c>
      <c r="M569" s="23" t="n">
        <v>43831</v>
      </c>
      <c r="N569" s="23" t="n">
        <v>44196</v>
      </c>
      <c r="O569" s="24" t="s">
        <v>98</v>
      </c>
      <c r="P569" s="24" t="s">
        <v>98</v>
      </c>
      <c r="Q569" s="22" t="s">
        <v>99</v>
      </c>
      <c r="R569" s="24" t="s">
        <v>98</v>
      </c>
      <c r="S569" s="24" t="s">
        <v>98</v>
      </c>
      <c r="T569" s="24" t="s">
        <v>106</v>
      </c>
      <c r="U569" s="24" t="s">
        <v>98</v>
      </c>
      <c r="V569" s="24" t="s">
        <v>98</v>
      </c>
      <c r="W569" s="24" t="s">
        <v>98</v>
      </c>
      <c r="X569" s="24" t="s">
        <v>98</v>
      </c>
      <c r="Y569" s="22" t="n">
        <v>500000</v>
      </c>
      <c r="Z569" s="23" t="n">
        <f aca="false">DATE(YEAR(M569)+1,MONTH(M569),DAY(M569))</f>
        <v>44197</v>
      </c>
      <c r="AA569" s="25" t="n">
        <f aca="false">IF(N569&lt;=Z569, VLOOKUP(DATEDIF(M569,N569,"m"),Parameters!$L$2:$M$6,2,1), 0)</f>
        <v>1</v>
      </c>
      <c r="AB569" s="0" t="n">
        <f aca="false">IF(D569="Trong nước", DATEDIF(DATE(YEAR(K569),MONTH(K569),1),DATE(YEAR(L569),MONTH(L569),1),"m"), DATEDIF(DATE(J569,1,1),DATE(YEAR(L569),MONTH(L569),1),"m"))</f>
        <v>0</v>
      </c>
      <c r="AC569" s="0" t="str">
        <f aca="false">VLOOKUP(AB569,Parameters!$A$2:$B$6,2,1)</f>
        <v>&lt;6</v>
      </c>
      <c r="AD569" s="26" t="n">
        <v>1</v>
      </c>
      <c r="AE569" s="27" t="n">
        <f aca="false">IF(G569&lt;=$AE$2,INDEX('Bieu phi VCX'!$D$8:$H$33,MATCH(C569,'Bieu phi VCX'!$A$8:$A$33,0),MATCH(AC569,'Bieu phi VCX'!$D$7:$H$7,)),INDEX('Bieu phi VCX'!$I$8:$M$33,MATCH(C569,'Bieu phi VCX'!$A$8:$A$33,0),MATCH(AC569,'Bieu phi VCX'!$I$7:$M$7,)))</f>
        <v>0.028</v>
      </c>
      <c r="AF569" s="27" t="n">
        <f aca="false">IF(O569="Y",$AF$2,0)</f>
        <v>0</v>
      </c>
      <c r="AG569" s="27" t="n">
        <f aca="false">IF(P569="Y", INDEX('Bieu phi VCX'!$P$8:$T$31,MATCH(C569,'Bieu phi VCX'!$A$8:$A$33,0),MATCH(AC569,'Bieu phi VCX'!$P$7:$T$7,0)), 0)</f>
        <v>0</v>
      </c>
      <c r="AH569" s="22" t="n">
        <f aca="false">VLOOKUP(Q569,Parameters!$F$2:$G$5,2,0)</f>
        <v>0</v>
      </c>
      <c r="AI569" s="27" t="n">
        <f aca="false">IF(R569="Y", INDEX('Bieu phi VCX'!$V$8:$Z$31,MATCH(C569,'Bieu phi VCX'!$A$8:$A$33,0),MATCH(AC569,'Bieu phi VCX'!$V$7:$Z$7,0)),0)</f>
        <v>0</v>
      </c>
      <c r="AJ569" s="27" t="n">
        <f aca="false">IF(S569="Y",INDEX('Bieu phi VCX'!$AG$8:$AI$31,MATCH(C569,'Bieu phi VCX'!$A$8:$A$33,0),MATCH(VLOOKUP(I569,Parameters!$I$2:$J$4,2),'Bieu phi VCX'!$AG$7:$AI$7,0))-AE569, 0)</f>
        <v>0</v>
      </c>
      <c r="AK569" s="0" t="n">
        <f aca="false">IF(T569="Y",$AK$2,1)</f>
        <v>1.5</v>
      </c>
      <c r="AL569" s="27" t="n">
        <f aca="false">IF(U569="Y", INDEX('Bieu phi VCX'!$AB$8:$AB$33,MATCH(C569,'Bieu phi VCX'!$A$8:$A$33,0),0),0)</f>
        <v>0</v>
      </c>
      <c r="AM569" s="27" t="n">
        <f aca="false">IF(V569="Y",IF(AB569&lt;120,IF(OR(C569='Bieu phi VCX'!$A$24,C569='Bieu phi VCX'!$A$25,C569='Bieu phi VCX'!$A$27),0.2%,IF(OR(AND(OR(E569="SEDAN",E569="HATCHBACK"),G569&gt;$AM$2),AND(OR(E569="SEDAN",E569="HATCHBACK"),F569="GERMANY")),INDEX('Bieu phi VCX'!$AC$8:$AC$33,MATCH(C569,'Bieu phi VCX'!$A$8:$A$33,0),0),INDEX('Bieu phi VCX'!$AD$8:$AD$33,MATCH(C569,'Bieu phi VCX'!$A$8:$A$33,0),0))),"NA"),0)</f>
        <v>0</v>
      </c>
      <c r="AN569" s="28" t="n">
        <f aca="false">IF(X569="Y",$AN$2,0)</f>
        <v>0</v>
      </c>
      <c r="AO569" s="29" t="n">
        <f aca="false">IF(W569="Y",IF(N569-M569&gt;$AO$2,1.5%*15/365,1.5%*(N569-M569)/365),0)</f>
        <v>0</v>
      </c>
      <c r="AP569" s="30" t="n">
        <f aca="false">IF(N569&lt;=Z569,VLOOKUP(DATEDIF(M569,N569,"m"),Parameters!$L$2:$M$6,2,1),(DATEDIF(M569,N569,"m")+1)/12)</f>
        <v>1</v>
      </c>
      <c r="AQ569" s="31" t="n">
        <f aca="false">(AK569*(SUM(AE569,AF569,AG569,AI569,AJ569,AL569,AM569,AN569)*H569+AH569)+AO569*H569)*AP569</f>
        <v>16800000</v>
      </c>
    </row>
    <row r="570" customFormat="false" ht="15" hidden="false" customHeight="false" outlineLevel="0" collapsed="false">
      <c r="A570" s="20"/>
      <c r="B570" s="20" t="s">
        <v>113</v>
      </c>
      <c r="C570" s="21" t="s">
        <v>141</v>
      </c>
      <c r="D570" s="21" t="s">
        <v>95</v>
      </c>
      <c r="E570" s="21" t="s">
        <v>131</v>
      </c>
      <c r="F570" s="21" t="s">
        <v>97</v>
      </c>
      <c r="G570" s="22" t="n">
        <v>400000000</v>
      </c>
      <c r="H570" s="22" t="n">
        <v>400000000</v>
      </c>
      <c r="I570" s="22" t="n">
        <v>0</v>
      </c>
      <c r="J570" s="0" t="n">
        <v>2020</v>
      </c>
      <c r="K570" s="23" t="n">
        <v>43831</v>
      </c>
      <c r="L570" s="23" t="n">
        <v>43831</v>
      </c>
      <c r="M570" s="23" t="n">
        <v>43831</v>
      </c>
      <c r="N570" s="23" t="n">
        <v>44196</v>
      </c>
      <c r="O570" s="24" t="s">
        <v>98</v>
      </c>
      <c r="P570" s="24" t="s">
        <v>98</v>
      </c>
      <c r="Q570" s="22" t="s">
        <v>99</v>
      </c>
      <c r="R570" s="24" t="s">
        <v>98</v>
      </c>
      <c r="S570" s="24" t="s">
        <v>98</v>
      </c>
      <c r="T570" s="24" t="s">
        <v>98</v>
      </c>
      <c r="U570" s="24" t="s">
        <v>106</v>
      </c>
      <c r="V570" s="24" t="s">
        <v>98</v>
      </c>
      <c r="W570" s="24" t="s">
        <v>98</v>
      </c>
      <c r="X570" s="24" t="s">
        <v>98</v>
      </c>
      <c r="Y570" s="22" t="n">
        <v>500000</v>
      </c>
      <c r="Z570" s="23" t="n">
        <f aca="false">DATE(YEAR(M570)+1,MONTH(M570),DAY(M570))</f>
        <v>44197</v>
      </c>
      <c r="AA570" s="25" t="n">
        <f aca="false">IF(N570&lt;=Z570, VLOOKUP(DATEDIF(M570,N570,"m"),Parameters!$L$2:$M$6,2,1), 0)</f>
        <v>1</v>
      </c>
      <c r="AB570" s="0" t="n">
        <f aca="false">IF(D570="Trong nước", DATEDIF(DATE(YEAR(K570),MONTH(K570),1),DATE(YEAR(L570),MONTH(L570),1),"m"), DATEDIF(DATE(J570,1,1),DATE(YEAR(L570),MONTH(L570),1),"m"))</f>
        <v>0</v>
      </c>
      <c r="AC570" s="0" t="str">
        <f aca="false">VLOOKUP(AB570,Parameters!$A$2:$B$6,2,1)</f>
        <v>&lt;6</v>
      </c>
      <c r="AD570" s="26" t="n">
        <v>1</v>
      </c>
      <c r="AE570" s="27" t="n">
        <f aca="false">IF(G570&lt;=$AE$2,INDEX('Bieu phi VCX'!$D$8:$H$33,MATCH(C570,'Bieu phi VCX'!$A$8:$A$33,0),MATCH(AC570,'Bieu phi VCX'!$D$7:$H$7,)),INDEX('Bieu phi VCX'!$I$8:$M$33,MATCH(C570,'Bieu phi VCX'!$A$8:$A$33,0),MATCH(AC570,'Bieu phi VCX'!$I$7:$M$7,)))</f>
        <v>0.028</v>
      </c>
      <c r="AF570" s="27" t="n">
        <f aca="false">IF(O570="Y",$AF$2,0)</f>
        <v>0</v>
      </c>
      <c r="AG570" s="27" t="n">
        <f aca="false">IF(P570="Y", INDEX('Bieu phi VCX'!$P$8:$T$31,MATCH(C570,'Bieu phi VCX'!$A$8:$A$33,0),MATCH(AC570,'Bieu phi VCX'!$P$7:$T$7,0)), 0)</f>
        <v>0</v>
      </c>
      <c r="AH570" s="22" t="n">
        <f aca="false">VLOOKUP(Q570,Parameters!$F$2:$G$5,2,0)</f>
        <v>0</v>
      </c>
      <c r="AI570" s="27" t="n">
        <f aca="false">IF(R570="Y", INDEX('Bieu phi VCX'!$V$8:$Z$31,MATCH(C570,'Bieu phi VCX'!$A$8:$A$33,0),MATCH(AC570,'Bieu phi VCX'!$V$7:$Z$7,0)),0)</f>
        <v>0</v>
      </c>
      <c r="AJ570" s="27" t="n">
        <f aca="false">IF(S570="Y",INDEX('Bieu phi VCX'!$AG$8:$AI$31,MATCH(C570,'Bieu phi VCX'!$A$8:$A$33,0),MATCH(VLOOKUP(I570,Parameters!$I$2:$J$4,2),'Bieu phi VCX'!$AG$7:$AI$7,0))-AE570, 0)</f>
        <v>0</v>
      </c>
      <c r="AK570" s="0" t="n">
        <f aca="false">IF(T570="Y",$AK$2,1)</f>
        <v>1</v>
      </c>
      <c r="AL570" s="27" t="n">
        <f aca="false">IF(U570="Y", INDEX('Bieu phi VCX'!$AB$8:$AB$33,MATCH(C570,'Bieu phi VCX'!$A$8:$A$33,0),0),0)</f>
        <v>0.0025</v>
      </c>
      <c r="AM570" s="27" t="n">
        <f aca="false">IF(V570="Y",IF(AB570&lt;120,IF(OR(C570='Bieu phi VCX'!$A$24,C570='Bieu phi VCX'!$A$25,C570='Bieu phi VCX'!$A$27),0.2%,IF(OR(AND(OR(E570="SEDAN",E570="HATCHBACK"),G570&gt;$AM$2),AND(OR(E570="SEDAN",E570="HATCHBACK"),F570="GERMANY")),INDEX('Bieu phi VCX'!$AC$8:$AC$33,MATCH(C570,'Bieu phi VCX'!$A$8:$A$33,0),0),INDEX('Bieu phi VCX'!$AD$8:$AD$33,MATCH(C570,'Bieu phi VCX'!$A$8:$A$33,0),0))),"NA"),0)</f>
        <v>0</v>
      </c>
      <c r="AN570" s="28" t="n">
        <f aca="false">IF(X570="Y",$AN$2,0)</f>
        <v>0</v>
      </c>
      <c r="AO570" s="29" t="n">
        <f aca="false">IF(W570="Y",IF(N570-M570&gt;$AO$2,1.5%*15/365,1.5%*(N570-M570)/365),0)</f>
        <v>0</v>
      </c>
      <c r="AP570" s="30" t="n">
        <f aca="false">IF(N570&lt;=Z570,VLOOKUP(DATEDIF(M570,N570,"m"),Parameters!$L$2:$M$6,2,1),(DATEDIF(M570,N570,"m")+1)/12)</f>
        <v>1</v>
      </c>
      <c r="AQ570" s="31" t="n">
        <f aca="false">(AK570*(SUM(AE570,AF570,AG570,AI570,AJ570,AL570,AM570,AN570)*H570+AH570)+AO570*H570)*AP570</f>
        <v>12200000</v>
      </c>
    </row>
    <row r="571" customFormat="false" ht="15" hidden="false" customHeight="false" outlineLevel="0" collapsed="false">
      <c r="A571" s="20"/>
      <c r="B571" s="20" t="s">
        <v>114</v>
      </c>
      <c r="C571" s="21" t="s">
        <v>141</v>
      </c>
      <c r="D571" s="21" t="s">
        <v>95</v>
      </c>
      <c r="E571" s="21" t="s">
        <v>131</v>
      </c>
      <c r="F571" s="21" t="s">
        <v>97</v>
      </c>
      <c r="G571" s="22" t="n">
        <v>400000000</v>
      </c>
      <c r="H571" s="22" t="n">
        <v>400000000</v>
      </c>
      <c r="I571" s="22" t="n">
        <v>0</v>
      </c>
      <c r="J571" s="0" t="n">
        <v>2020</v>
      </c>
      <c r="K571" s="23" t="n">
        <v>43831</v>
      </c>
      <c r="L571" s="23" t="n">
        <v>43831</v>
      </c>
      <c r="M571" s="23" t="n">
        <v>43831</v>
      </c>
      <c r="N571" s="23" t="n">
        <v>44196</v>
      </c>
      <c r="O571" s="24" t="s">
        <v>98</v>
      </c>
      <c r="P571" s="24" t="s">
        <v>98</v>
      </c>
      <c r="Q571" s="22" t="s">
        <v>99</v>
      </c>
      <c r="R571" s="24" t="s">
        <v>98</v>
      </c>
      <c r="S571" s="24" t="s">
        <v>98</v>
      </c>
      <c r="T571" s="24" t="s">
        <v>98</v>
      </c>
      <c r="U571" s="24" t="s">
        <v>98</v>
      </c>
      <c r="V571" s="24" t="s">
        <v>106</v>
      </c>
      <c r="W571" s="24" t="s">
        <v>98</v>
      </c>
      <c r="X571" s="24" t="s">
        <v>98</v>
      </c>
      <c r="Y571" s="22" t="n">
        <v>500000</v>
      </c>
      <c r="Z571" s="23" t="n">
        <f aca="false">DATE(YEAR(M571)+1,MONTH(M571),DAY(M571))</f>
        <v>44197</v>
      </c>
      <c r="AA571" s="25" t="n">
        <f aca="false">IF(N571&lt;=Z571, VLOOKUP(DATEDIF(M571,N571,"m"),Parameters!$L$2:$M$6,2,1), 0)</f>
        <v>1</v>
      </c>
      <c r="AB571" s="0" t="n">
        <f aca="false">IF(D571="Trong nước", DATEDIF(DATE(YEAR(K571),MONTH(K571),1),DATE(YEAR(L571),MONTH(L571),1),"m"), DATEDIF(DATE(J571,1,1),DATE(YEAR(L571),MONTH(L571),1),"m"))</f>
        <v>0</v>
      </c>
      <c r="AC571" s="0" t="str">
        <f aca="false">VLOOKUP(AB571,Parameters!$A$2:$B$6,2,1)</f>
        <v>&lt;6</v>
      </c>
      <c r="AD571" s="26" t="n">
        <v>1</v>
      </c>
      <c r="AE571" s="27" t="n">
        <f aca="false">IF(G571&lt;=$AE$2,INDEX('Bieu phi VCX'!$D$8:$H$33,MATCH(C571,'Bieu phi VCX'!$A$8:$A$33,0),MATCH(AC571,'Bieu phi VCX'!$D$7:$H$7,)),INDEX('Bieu phi VCX'!$I$8:$M$33,MATCH(C571,'Bieu phi VCX'!$A$8:$A$33,0),MATCH(AC571,'Bieu phi VCX'!$I$7:$M$7,)))</f>
        <v>0.028</v>
      </c>
      <c r="AF571" s="27" t="n">
        <f aca="false">IF(O571="Y",$AF$2,0)</f>
        <v>0</v>
      </c>
      <c r="AG571" s="27" t="n">
        <f aca="false">IF(P571="Y", INDEX('Bieu phi VCX'!$P$8:$T$31,MATCH(C571,'Bieu phi VCX'!$A$8:$A$33,0),MATCH(AC571,'Bieu phi VCX'!$P$7:$T$7,0)), 0)</f>
        <v>0</v>
      </c>
      <c r="AH571" s="22" t="n">
        <f aca="false">VLOOKUP(Q571,Parameters!$F$2:$G$5,2,0)</f>
        <v>0</v>
      </c>
      <c r="AI571" s="27" t="n">
        <f aca="false">IF(R571="Y", INDEX('Bieu phi VCX'!$V$8:$Z$31,MATCH(C571,'Bieu phi VCX'!$A$8:$A$33,0),MATCH(AC571,'Bieu phi VCX'!$V$7:$Z$7,0)),0)</f>
        <v>0</v>
      </c>
      <c r="AJ571" s="27" t="n">
        <f aca="false">IF(S571="Y",INDEX('Bieu phi VCX'!$AG$8:$AI$31,MATCH(C571,'Bieu phi VCX'!$A$8:$A$33,0),MATCH(VLOOKUP(I571,Parameters!$I$2:$J$4,2),'Bieu phi VCX'!$AG$7:$AI$7,0))-AE571, 0)</f>
        <v>0</v>
      </c>
      <c r="AK571" s="0" t="n">
        <f aca="false">IF(T571="Y",$AK$2,1)</f>
        <v>1</v>
      </c>
      <c r="AL571" s="27" t="n">
        <f aca="false">IF(U571="Y", INDEX('Bieu phi VCX'!$AB$8:$AB$33,MATCH(C571,'Bieu phi VCX'!$A$8:$A$33,0),0),0)</f>
        <v>0</v>
      </c>
      <c r="AM571" s="27" t="n">
        <f aca="false">IF(V571="Y",IF(AB571&lt;120,IF(OR(C571='Bieu phi VCX'!$A$24,C571='Bieu phi VCX'!$A$25,C571='Bieu phi VCX'!$A$27),0.2%,IF(OR(AND(OR(E571="SEDAN",E571="HATCHBACK"),G571&gt;$AM$2),AND(OR(E571="SEDAN",E571="HATCHBACK"),F571="GERMANY")),INDEX('Bieu phi VCX'!$AC$8:$AC$33,MATCH(C571,'Bieu phi VCX'!$A$8:$A$33,0),0),INDEX('Bieu phi VCX'!$AD$8:$AD$33,MATCH(C571,'Bieu phi VCX'!$A$8:$A$33,0),0))),"NA"),0)</f>
        <v>0.0005</v>
      </c>
      <c r="AN571" s="28" t="n">
        <f aca="false">IF(X571="Y",$AN$2,0)</f>
        <v>0</v>
      </c>
      <c r="AO571" s="29" t="n">
        <f aca="false">IF(W571="Y",IF(N571-M571&gt;$AO$2,1.5%*15/365,1.5%*(N571-M571)/365),0)</f>
        <v>0</v>
      </c>
      <c r="AP571" s="30" t="n">
        <f aca="false">IF(N571&lt;=Z571,VLOOKUP(DATEDIF(M571,N571,"m"),Parameters!$L$2:$M$6,2,1),(DATEDIF(M571,N571,"m")+1)/12)</f>
        <v>1</v>
      </c>
      <c r="AQ571" s="31" t="n">
        <f aca="false">(AK571*(SUM(AE571,AF571,AG571,AI571,AJ571,AL571,AM571,AN571)*H571+AH571)+AO571*H571)*AP571</f>
        <v>11400000</v>
      </c>
    </row>
    <row r="572" customFormat="false" ht="15" hidden="false" customHeight="false" outlineLevel="0" collapsed="false">
      <c r="A572" s="20"/>
      <c r="B572" s="20" t="s">
        <v>115</v>
      </c>
      <c r="C572" s="21" t="s">
        <v>141</v>
      </c>
      <c r="D572" s="21" t="s">
        <v>95</v>
      </c>
      <c r="E572" s="21" t="s">
        <v>131</v>
      </c>
      <c r="F572" s="21" t="s">
        <v>97</v>
      </c>
      <c r="G572" s="22" t="n">
        <v>400000000</v>
      </c>
      <c r="H572" s="22" t="n">
        <v>400000000</v>
      </c>
      <c r="I572" s="22" t="n">
        <v>0</v>
      </c>
      <c r="J572" s="0" t="n">
        <v>2020</v>
      </c>
      <c r="K572" s="23" t="n">
        <v>43831</v>
      </c>
      <c r="L572" s="23" t="n">
        <v>43831</v>
      </c>
      <c r="M572" s="23" t="n">
        <v>43831</v>
      </c>
      <c r="N572" s="23" t="n">
        <v>44196</v>
      </c>
      <c r="O572" s="24" t="s">
        <v>98</v>
      </c>
      <c r="P572" s="24" t="s">
        <v>98</v>
      </c>
      <c r="Q572" s="22" t="s">
        <v>99</v>
      </c>
      <c r="R572" s="24" t="s">
        <v>98</v>
      </c>
      <c r="S572" s="24" t="s">
        <v>98</v>
      </c>
      <c r="T572" s="24" t="s">
        <v>98</v>
      </c>
      <c r="U572" s="24" t="s">
        <v>98</v>
      </c>
      <c r="V572" s="24" t="s">
        <v>98</v>
      </c>
      <c r="W572" s="24" t="s">
        <v>106</v>
      </c>
      <c r="X572" s="24" t="s">
        <v>98</v>
      </c>
      <c r="Y572" s="22" t="n">
        <v>500000</v>
      </c>
      <c r="Z572" s="23" t="n">
        <f aca="false">DATE(YEAR(M572)+1,MONTH(M572),DAY(M572))</f>
        <v>44197</v>
      </c>
      <c r="AA572" s="25" t="n">
        <f aca="false">IF(N572&lt;=Z572, VLOOKUP(DATEDIF(M572,N572,"m"),Parameters!$L$2:$M$6,2,1), 0)</f>
        <v>1</v>
      </c>
      <c r="AB572" s="0" t="n">
        <f aca="false">IF(D572="Trong nước", DATEDIF(DATE(YEAR(K572),MONTH(K572),1),DATE(YEAR(L572),MONTH(L572),1),"m"), DATEDIF(DATE(J572,1,1),DATE(YEAR(L572),MONTH(L572),1),"m"))</f>
        <v>0</v>
      </c>
      <c r="AC572" s="0" t="str">
        <f aca="false">VLOOKUP(AB572,Parameters!$A$2:$B$6,2,1)</f>
        <v>&lt;6</v>
      </c>
      <c r="AD572" s="26" t="n">
        <v>1</v>
      </c>
      <c r="AE572" s="27" t="n">
        <f aca="false">IF(G572&lt;=$AE$2,INDEX('Bieu phi VCX'!$D$8:$H$33,MATCH(C572,'Bieu phi VCX'!$A$8:$A$33,0),MATCH(AC572,'Bieu phi VCX'!$D$7:$H$7,)),INDEX('Bieu phi VCX'!$I$8:$M$33,MATCH(C572,'Bieu phi VCX'!$A$8:$A$33,0),MATCH(AC572,'Bieu phi VCX'!$I$7:$M$7,)))</f>
        <v>0.028</v>
      </c>
      <c r="AF572" s="27" t="n">
        <f aca="false">IF(O572="Y",$AF$2,0)</f>
        <v>0</v>
      </c>
      <c r="AG572" s="27" t="n">
        <f aca="false">IF(P572="Y", INDEX('Bieu phi VCX'!$P$8:$T$31,MATCH(C572,'Bieu phi VCX'!$A$8:$A$33,0),MATCH(AC572,'Bieu phi VCX'!$P$7:$T$7,0)), 0)</f>
        <v>0</v>
      </c>
      <c r="AH572" s="22" t="n">
        <f aca="false">VLOOKUP(Q572,Parameters!$F$2:$G$5,2,0)</f>
        <v>0</v>
      </c>
      <c r="AI572" s="27" t="n">
        <f aca="false">IF(R572="Y", INDEX('Bieu phi VCX'!$V$8:$Z$31,MATCH(C572,'Bieu phi VCX'!$A$8:$A$33,0),MATCH(AC572,'Bieu phi VCX'!$V$7:$Z$7,0)),0)</f>
        <v>0</v>
      </c>
      <c r="AJ572" s="27" t="n">
        <f aca="false">IF(S572="Y",INDEX('Bieu phi VCX'!$AG$8:$AI$31,MATCH(C572,'Bieu phi VCX'!$A$8:$A$33,0),MATCH(VLOOKUP(I572,Parameters!$I$2:$J$4,2),'Bieu phi VCX'!$AG$7:$AI$7,0))-AE572, 0)</f>
        <v>0</v>
      </c>
      <c r="AK572" s="0" t="n">
        <f aca="false">IF(T572="Y",$AK$2,1)</f>
        <v>1</v>
      </c>
      <c r="AL572" s="27" t="n">
        <f aca="false">IF(U572="Y", INDEX('Bieu phi VCX'!$AB$8:$AB$33,MATCH(C572,'Bieu phi VCX'!$A$8:$A$33,0),0),0)</f>
        <v>0</v>
      </c>
      <c r="AM572" s="27" t="n">
        <f aca="false">IF(V572="Y",IF(AB572&lt;120,IF(OR(C572='Bieu phi VCX'!$A$24,C572='Bieu phi VCX'!$A$25,C572='Bieu phi VCX'!$A$27),0.2%,IF(OR(AND(OR(E572="SEDAN",E572="HATCHBACK"),G572&gt;$AM$2),AND(OR(E572="SEDAN",E572="HATCHBACK"),F572="GERMANY")),INDEX('Bieu phi VCX'!$AC$8:$AC$33,MATCH(C572,'Bieu phi VCX'!$A$8:$A$33,0),0),INDEX('Bieu phi VCX'!$AD$8:$AD$33,MATCH(C572,'Bieu phi VCX'!$A$8:$A$33,0),0))),"NA"),0)</f>
        <v>0</v>
      </c>
      <c r="AN572" s="28" t="n">
        <f aca="false">IF(X572="Y",$AN$2,0)</f>
        <v>0</v>
      </c>
      <c r="AO572" s="29" t="n">
        <f aca="false">IF(W572="Y",IF(N572-M572&gt;$AO$2,1.5%*15/365,1.5%*(N572-M572)/365),0)</f>
        <v>0.000616438356164384</v>
      </c>
      <c r="AP572" s="30" t="n">
        <f aca="false">IF(N572&lt;=Z572,VLOOKUP(DATEDIF(M572,N572,"m"),Parameters!$L$2:$M$6,2,1),(DATEDIF(M572,N572,"m")+1)/12)</f>
        <v>1</v>
      </c>
      <c r="AQ572" s="31" t="n">
        <f aca="false">(AK572*(SUM(AE572,AF572,AG572,AI572,AJ572,AL572,AM572,AN572)*H572+AH572)+AO572*H572)*AP572</f>
        <v>11446575.3424658</v>
      </c>
    </row>
    <row r="573" customFormat="false" ht="15" hidden="false" customHeight="false" outlineLevel="0" collapsed="false">
      <c r="A573" s="20"/>
      <c r="B573" s="20" t="s">
        <v>116</v>
      </c>
      <c r="C573" s="21" t="s">
        <v>141</v>
      </c>
      <c r="D573" s="21" t="s">
        <v>95</v>
      </c>
      <c r="E573" s="21" t="s">
        <v>131</v>
      </c>
      <c r="F573" s="21" t="s">
        <v>97</v>
      </c>
      <c r="G573" s="22" t="n">
        <v>400000000</v>
      </c>
      <c r="H573" s="22" t="n">
        <v>400000000</v>
      </c>
      <c r="I573" s="22" t="n">
        <v>0</v>
      </c>
      <c r="J573" s="0" t="n">
        <v>2020</v>
      </c>
      <c r="K573" s="23" t="n">
        <v>43831</v>
      </c>
      <c r="L573" s="23" t="n">
        <v>43831</v>
      </c>
      <c r="M573" s="23" t="n">
        <v>43831</v>
      </c>
      <c r="N573" s="23" t="n">
        <v>44196</v>
      </c>
      <c r="O573" s="24" t="s">
        <v>98</v>
      </c>
      <c r="P573" s="24" t="s">
        <v>98</v>
      </c>
      <c r="Q573" s="22" t="s">
        <v>99</v>
      </c>
      <c r="R573" s="24" t="s">
        <v>98</v>
      </c>
      <c r="S573" s="24" t="s">
        <v>98</v>
      </c>
      <c r="T573" s="24" t="s">
        <v>98</v>
      </c>
      <c r="U573" s="24" t="s">
        <v>98</v>
      </c>
      <c r="V573" s="24" t="s">
        <v>98</v>
      </c>
      <c r="W573" s="24" t="s">
        <v>98</v>
      </c>
      <c r="X573" s="24" t="s">
        <v>106</v>
      </c>
      <c r="Y573" s="22" t="n">
        <v>500000</v>
      </c>
      <c r="Z573" s="23" t="n">
        <f aca="false">DATE(YEAR(M573)+1,MONTH(M573),DAY(M573))</f>
        <v>44197</v>
      </c>
      <c r="AA573" s="25" t="n">
        <f aca="false">IF(N573&lt;=Z573, VLOOKUP(DATEDIF(M573,N573,"m"),Parameters!$L$2:$M$6,2,1), 0)</f>
        <v>1</v>
      </c>
      <c r="AB573" s="0" t="n">
        <f aca="false">IF(D573="Trong nước", DATEDIF(DATE(YEAR(K573),MONTH(K573),1),DATE(YEAR(L573),MONTH(L573),1),"m"), DATEDIF(DATE(J573,1,1),DATE(YEAR(L573),MONTH(L573),1),"m"))</f>
        <v>0</v>
      </c>
      <c r="AC573" s="0" t="str">
        <f aca="false">VLOOKUP(AB573,Parameters!$A$2:$B$6,2,1)</f>
        <v>&lt;6</v>
      </c>
      <c r="AD573" s="26" t="n">
        <v>1</v>
      </c>
      <c r="AE573" s="27" t="n">
        <f aca="false">IF(G573&lt;=$AE$2,INDEX('Bieu phi VCX'!$D$8:$H$33,MATCH(C573,'Bieu phi VCX'!$A$8:$A$33,0),MATCH(AC573,'Bieu phi VCX'!$D$7:$H$7,)),INDEX('Bieu phi VCX'!$I$8:$M$33,MATCH(C573,'Bieu phi VCX'!$A$8:$A$33,0),MATCH(AC573,'Bieu phi VCX'!$I$7:$M$7,)))</f>
        <v>0.028</v>
      </c>
      <c r="AF573" s="27" t="n">
        <f aca="false">IF(O573="Y",$AF$2,0)</f>
        <v>0</v>
      </c>
      <c r="AG573" s="27" t="n">
        <f aca="false">IF(P573="Y", INDEX('Bieu phi VCX'!$P$8:$T$31,MATCH(C573,'Bieu phi VCX'!$A$8:$A$33,0),MATCH(AC573,'Bieu phi VCX'!$P$7:$T$7,0)), 0)</f>
        <v>0</v>
      </c>
      <c r="AH573" s="22" t="n">
        <f aca="false">VLOOKUP(Q573,Parameters!$F$2:$G$5,2,0)</f>
        <v>0</v>
      </c>
      <c r="AI573" s="27" t="n">
        <f aca="false">IF(R573="Y", INDEX('Bieu phi VCX'!$V$8:$Z$31,MATCH(C573,'Bieu phi VCX'!$A$8:$A$33,0),MATCH(AC573,'Bieu phi VCX'!$V$7:$Z$7,0)),0)</f>
        <v>0</v>
      </c>
      <c r="AJ573" s="27" t="n">
        <f aca="false">IF(S573="Y",INDEX('Bieu phi VCX'!$AG$8:$AI$31,MATCH(C573,'Bieu phi VCX'!$A$8:$A$33,0),MATCH(VLOOKUP(I573,Parameters!$I$2:$J$4,2),'Bieu phi VCX'!$AG$7:$AI$7,0))-AE573, 0)</f>
        <v>0</v>
      </c>
      <c r="AK573" s="0" t="n">
        <f aca="false">IF(T573="Y",$AK$2,1)</f>
        <v>1</v>
      </c>
      <c r="AL573" s="27" t="n">
        <f aca="false">IF(U573="Y", INDEX('Bieu phi VCX'!$AB$8:$AB$33,MATCH(C573,'Bieu phi VCX'!$A$8:$A$33,0),0),0)</f>
        <v>0</v>
      </c>
      <c r="AM573" s="27" t="n">
        <f aca="false">IF(V573="Y",IF(AB573&lt;120,IF(OR(C573='Bieu phi VCX'!$A$24,C573='Bieu phi VCX'!$A$25,C573='Bieu phi VCX'!$A$27),0.2%,IF(OR(AND(OR(E573="SEDAN",E573="HATCHBACK"),G573&gt;$AM$2),AND(OR(E573="SEDAN",E573="HATCHBACK"),F573="GERMANY")),INDEX('Bieu phi VCX'!$AC$8:$AC$33,MATCH(C573,'Bieu phi VCX'!$A$8:$A$33,0),0),INDEX('Bieu phi VCX'!$AD$8:$AD$33,MATCH(C573,'Bieu phi VCX'!$A$8:$A$33,0),0))),"NA"),0)</f>
        <v>0</v>
      </c>
      <c r="AN573" s="28" t="n">
        <f aca="false">IF(X573="Y",$AN$2,0)</f>
        <v>0.003</v>
      </c>
      <c r="AO573" s="29" t="n">
        <f aca="false">IF(W573="Y",IF(N573-M573&gt;$AO$2,1.5%*15/365,1.5%*(N573-M573)/365),0)</f>
        <v>0</v>
      </c>
      <c r="AP573" s="30" t="n">
        <f aca="false">IF(N573&lt;=Z573,VLOOKUP(DATEDIF(M573,N573,"m"),Parameters!$L$2:$M$6,2,1),(DATEDIF(M573,N573,"m")+1)/12)</f>
        <v>1</v>
      </c>
      <c r="AQ573" s="31" t="n">
        <f aca="false">(AK573*(SUM(AE573,AF573,AG573,AI573,AJ573,AL573,AM573,AN573)*H573+AH573)+AO573*H573)*AP573</f>
        <v>12400000</v>
      </c>
    </row>
    <row r="574" customFormat="false" ht="15" hidden="false" customHeight="false" outlineLevel="0" collapsed="false">
      <c r="A574" s="20" t="s">
        <v>92</v>
      </c>
      <c r="B574" s="20" t="s">
        <v>93</v>
      </c>
      <c r="C574" s="21" t="s">
        <v>142</v>
      </c>
      <c r="D574" s="21" t="s">
        <v>95</v>
      </c>
      <c r="E574" s="21" t="s">
        <v>134</v>
      </c>
      <c r="F574" s="21" t="s">
        <v>97</v>
      </c>
      <c r="G574" s="22" t="n">
        <v>390000000</v>
      </c>
      <c r="H574" s="22" t="n">
        <v>100000000</v>
      </c>
      <c r="I574" s="22" t="n">
        <v>0</v>
      </c>
      <c r="J574" s="0" t="n">
        <v>2020</v>
      </c>
      <c r="K574" s="23" t="n">
        <v>43831</v>
      </c>
      <c r="L574" s="23" t="n">
        <v>43831</v>
      </c>
      <c r="M574" s="23" t="n">
        <v>43831</v>
      </c>
      <c r="N574" s="23" t="n">
        <v>44196</v>
      </c>
      <c r="O574" s="24" t="s">
        <v>98</v>
      </c>
      <c r="P574" s="24" t="s">
        <v>98</v>
      </c>
      <c r="Q574" s="22" t="s">
        <v>99</v>
      </c>
      <c r="R574" s="24" t="s">
        <v>98</v>
      </c>
      <c r="S574" s="24" t="s">
        <v>98</v>
      </c>
      <c r="T574" s="24" t="s">
        <v>98</v>
      </c>
      <c r="U574" s="24" t="s">
        <v>98</v>
      </c>
      <c r="V574" s="24" t="s">
        <v>98</v>
      </c>
      <c r="W574" s="24" t="s">
        <v>98</v>
      </c>
      <c r="X574" s="24" t="s">
        <v>98</v>
      </c>
      <c r="Y574" s="22" t="n">
        <v>500000</v>
      </c>
      <c r="Z574" s="23" t="n">
        <f aca="false">DATE(YEAR(M574)+1,MONTH(M574),DAY(M574))</f>
        <v>44197</v>
      </c>
      <c r="AA574" s="25" t="n">
        <f aca="false">IF(N574&lt;=Z574, VLOOKUP(DATEDIF(M574,N574,"m"),Parameters!$L$2:$M$6,2,1), 0)</f>
        <v>1</v>
      </c>
      <c r="AB574" s="0" t="n">
        <f aca="false">IF(D574="Trong nước", DATEDIF(DATE(YEAR(K574),MONTH(K574),1),DATE(YEAR(L574),MONTH(L574),1),"m"), DATEDIF(DATE(J574,1,1),DATE(YEAR(L574),MONTH(L574),1),"m"))</f>
        <v>0</v>
      </c>
      <c r="AC574" s="0" t="str">
        <f aca="false">VLOOKUP(AB574,Parameters!$A$2:$B$6,2,1)</f>
        <v>&lt;6</v>
      </c>
      <c r="AD574" s="26" t="n">
        <v>1</v>
      </c>
      <c r="AE574" s="27" t="n">
        <f aca="false">IF(G574&lt;=$AE$2,INDEX('Bieu phi VCX'!$D$8:$H$33,MATCH(C574,'Bieu phi VCX'!$A$8:$A$33,0),MATCH(AC574,'Bieu phi VCX'!$D$7:$H$7,)),INDEX('Bieu phi VCX'!$I$8:$M$33,MATCH(C574,'Bieu phi VCX'!$A$8:$A$33,0),MATCH(AC574,'Bieu phi VCX'!$I$7:$M$7,)))</f>
        <v>0.028</v>
      </c>
      <c r="AF574" s="27" t="n">
        <f aca="false">IF(O574="Y",$AF$2,0)</f>
        <v>0</v>
      </c>
      <c r="AG574" s="27" t="n">
        <f aca="false">IF(P574="Y", INDEX('Bieu phi VCX'!$P$8:$T$31,MATCH(C574,'Bieu phi VCX'!$A$8:$A$33,0),MATCH(AC574,'Bieu phi VCX'!$P$7:$T$7,0)), 0)</f>
        <v>0</v>
      </c>
      <c r="AH574" s="22" t="n">
        <f aca="false">VLOOKUP(Q574,Parameters!$F$2:$G$5,2,0)</f>
        <v>0</v>
      </c>
      <c r="AI574" s="27" t="n">
        <f aca="false">IF(R574="Y", INDEX('Bieu phi VCX'!$V$8:$Z$31,MATCH(C574,'Bieu phi VCX'!$A$8:$A$33,0),MATCH(AC574,'Bieu phi VCX'!$V$7:$Z$7,0)),0)</f>
        <v>0</v>
      </c>
      <c r="AJ574" s="27" t="n">
        <f aca="false">IF(S574="Y",INDEX('Bieu phi VCX'!$AG$8:$AI$31,MATCH(C574,'Bieu phi VCX'!$A$8:$A$33,0),MATCH(VLOOKUP(I574,Parameters!$I$2:$J$4,2),'Bieu phi VCX'!$AG$7:$AI$7,0))-AE574, 0)</f>
        <v>0</v>
      </c>
      <c r="AK574" s="0" t="n">
        <f aca="false">IF(T574="Y",$AK$2,1)</f>
        <v>1</v>
      </c>
      <c r="AL574" s="27" t="n">
        <f aca="false">IF(U574="Y", INDEX('Bieu phi VCX'!$AB$8:$AB$33,MATCH(C574,'Bieu phi VCX'!$A$8:$A$33,0),0),0)</f>
        <v>0</v>
      </c>
      <c r="AM574" s="27" t="n">
        <f aca="false">IF(V574="Y",IF(AB574&lt;120,IF(OR(C574='Bieu phi VCX'!$A$24,C574='Bieu phi VCX'!$A$25,C574='Bieu phi VCX'!$A$27),0.2%,IF(OR(AND(OR(E574="SEDAN",E574="HATCHBACK"),G574&gt;$AM$2),AND(OR(E574="SEDAN",E574="HATCHBACK"),F574="GERMANY")),INDEX('Bieu phi VCX'!$AC$8:$AC$33,MATCH(C574,'Bieu phi VCX'!$A$8:$A$33,0),0),INDEX('Bieu phi VCX'!$AD$8:$AD$33,MATCH(C574,'Bieu phi VCX'!$A$8:$A$33,0),0))),"NA"),0)</f>
        <v>0</v>
      </c>
      <c r="AN574" s="28" t="n">
        <f aca="false">IF(X574="Y",$AN$2,0)</f>
        <v>0</v>
      </c>
      <c r="AO574" s="29" t="n">
        <f aca="false">IF(W574="Y",IF(N574-M574&gt;$AO$2,1.5%*15/365,1.5%*(N574-M574)/365),0)</f>
        <v>0</v>
      </c>
      <c r="AP574" s="30" t="n">
        <f aca="false">IF(N574&lt;=Z574,VLOOKUP(DATEDIF(M574,N574,"m"),Parameters!$L$2:$M$6,2,1),(DATEDIF(M574,N574,"m")+1)/12)</f>
        <v>1</v>
      </c>
      <c r="AQ574" s="31" t="n">
        <f aca="false">(AK574*(SUM(AE574,AF574,AG574,AI574,AJ574,AL574,AM574,AN574)*H574+AH574)+AO574*H574)*AP574</f>
        <v>2800000</v>
      </c>
    </row>
    <row r="575" customFormat="false" ht="15" hidden="false" customHeight="false" outlineLevel="0" collapsed="false">
      <c r="A575" s="20"/>
      <c r="B575" s="20" t="s">
        <v>100</v>
      </c>
      <c r="C575" s="21" t="s">
        <v>142</v>
      </c>
      <c r="D575" s="21" t="s">
        <v>95</v>
      </c>
      <c r="E575" s="21" t="s">
        <v>134</v>
      </c>
      <c r="F575" s="21" t="s">
        <v>97</v>
      </c>
      <c r="G575" s="22" t="n">
        <v>390000000</v>
      </c>
      <c r="H575" s="22" t="n">
        <v>100000000</v>
      </c>
      <c r="I575" s="22" t="n">
        <v>0</v>
      </c>
      <c r="J575" s="0" t="n">
        <v>2017</v>
      </c>
      <c r="K575" s="23" t="n">
        <v>42736</v>
      </c>
      <c r="L575" s="23" t="n">
        <v>43831</v>
      </c>
      <c r="M575" s="23" t="n">
        <v>43831</v>
      </c>
      <c r="N575" s="23" t="n">
        <v>44196</v>
      </c>
      <c r="O575" s="24" t="s">
        <v>98</v>
      </c>
      <c r="P575" s="24" t="s">
        <v>98</v>
      </c>
      <c r="Q575" s="22" t="s">
        <v>99</v>
      </c>
      <c r="R575" s="24" t="s">
        <v>98</v>
      </c>
      <c r="S575" s="24" t="s">
        <v>98</v>
      </c>
      <c r="T575" s="24" t="s">
        <v>98</v>
      </c>
      <c r="U575" s="24" t="s">
        <v>98</v>
      </c>
      <c r="V575" s="24" t="s">
        <v>98</v>
      </c>
      <c r="W575" s="24" t="s">
        <v>98</v>
      </c>
      <c r="X575" s="24" t="s">
        <v>98</v>
      </c>
      <c r="Y575" s="22" t="n">
        <v>500000</v>
      </c>
      <c r="Z575" s="23" t="n">
        <f aca="false">DATE(YEAR(M575)+1,MONTH(M575),DAY(M575))</f>
        <v>44197</v>
      </c>
      <c r="AA575" s="25" t="n">
        <f aca="false">IF(N575&lt;=Z575, VLOOKUP(DATEDIF(M575,N575,"m"),Parameters!$L$2:$M$6,2,1), 0)</f>
        <v>1</v>
      </c>
      <c r="AB575" s="0" t="n">
        <f aca="false">IF(D575="Trong nước", DATEDIF(DATE(YEAR(K575),MONTH(K575),1),DATE(YEAR(L575),MONTH(L575),1),"m"), DATEDIF(DATE(J575,1,1),DATE(YEAR(L575),MONTH(L575),1),"m"))</f>
        <v>36</v>
      </c>
      <c r="AC575" s="0" t="str">
        <f aca="false">VLOOKUP(AB575,Parameters!$A$2:$B$6,2,1)</f>
        <v>36-72</v>
      </c>
      <c r="AD575" s="26" t="n">
        <v>1</v>
      </c>
      <c r="AE575" s="27" t="n">
        <f aca="false">IF(G575&lt;=$AE$2,INDEX('Bieu phi VCX'!$D$8:$H$33,MATCH(C575,'Bieu phi VCX'!$A$8:$A$33,0),MATCH(AC575,'Bieu phi VCX'!$D$7:$H$7,)),INDEX('Bieu phi VCX'!$I$8:$M$33,MATCH(C575,'Bieu phi VCX'!$A$8:$A$33,0),MATCH(AC575,'Bieu phi VCX'!$I$7:$M$7,)))</f>
        <v>0.032</v>
      </c>
      <c r="AF575" s="27" t="n">
        <f aca="false">IF(O575="Y",$AF$2,0)</f>
        <v>0</v>
      </c>
      <c r="AG575" s="27" t="n">
        <f aca="false">IF(P575="Y", INDEX('Bieu phi VCX'!$P$8:$T$31,MATCH(C575,'Bieu phi VCX'!$A$8:$A$33,0),MATCH(AC575,'Bieu phi VCX'!$P$7:$T$7,0)), 0)</f>
        <v>0</v>
      </c>
      <c r="AH575" s="22" t="n">
        <f aca="false">VLOOKUP(Q575,Parameters!$F$2:$G$5,2,0)</f>
        <v>0</v>
      </c>
      <c r="AI575" s="27" t="n">
        <f aca="false">IF(R575="Y", INDEX('Bieu phi VCX'!$V$8:$Z$31,MATCH(C575,'Bieu phi VCX'!$A$8:$A$33,0),MATCH(AC575,'Bieu phi VCX'!$V$7:$Z$7,0)),0)</f>
        <v>0</v>
      </c>
      <c r="AJ575" s="27" t="n">
        <f aca="false">IF(S575="Y",INDEX('Bieu phi VCX'!$AG$8:$AI$31,MATCH(C575,'Bieu phi VCX'!$A$8:$A$33,0),MATCH(VLOOKUP(I575,Parameters!$I$2:$J$4,2),'Bieu phi VCX'!$AG$7:$AI$7,0))-AE575, 0)</f>
        <v>0</v>
      </c>
      <c r="AK575" s="0" t="n">
        <f aca="false">IF(T575="Y",$AK$2,1)</f>
        <v>1</v>
      </c>
      <c r="AL575" s="27" t="n">
        <f aca="false">IF(U575="Y", INDEX('Bieu phi VCX'!$AB$8:$AB$33,MATCH(C575,'Bieu phi VCX'!$A$8:$A$33,0),0),0)</f>
        <v>0</v>
      </c>
      <c r="AM575" s="27" t="n">
        <f aca="false">IF(V575="Y",IF(AB575&lt;120,IF(OR(C575='Bieu phi VCX'!$A$24,C575='Bieu phi VCX'!$A$25,C575='Bieu phi VCX'!$A$27),0.2%,IF(OR(AND(OR(E575="SEDAN",E575="HATCHBACK"),G575&gt;$AM$2),AND(OR(E575="SEDAN",E575="HATCHBACK"),F575="GERMANY")),INDEX('Bieu phi VCX'!$AC$8:$AC$33,MATCH(C575,'Bieu phi VCX'!$A$8:$A$33,0),0),INDEX('Bieu phi VCX'!$AD$8:$AD$33,MATCH(C575,'Bieu phi VCX'!$A$8:$A$33,0),0))),"NA"),0)</f>
        <v>0</v>
      </c>
      <c r="AN575" s="28" t="n">
        <f aca="false">IF(X575="Y",$AN$2,0)</f>
        <v>0</v>
      </c>
      <c r="AO575" s="29" t="n">
        <f aca="false">IF(W575="Y",IF(N575-M575&gt;$AO$2,1.5%*15/365,1.5%*(N575-M575)/365),0)</f>
        <v>0</v>
      </c>
      <c r="AP575" s="30" t="n">
        <f aca="false">IF(N575&lt;=Z575,VLOOKUP(DATEDIF(M575,N575,"m"),Parameters!$L$2:$M$6,2,1),(DATEDIF(M575,N575,"m")+1)/12)</f>
        <v>1</v>
      </c>
      <c r="AQ575" s="31" t="n">
        <f aca="false">(AK575*(SUM(AE575,AF575,AG575,AI575,AJ575,AL575,AM575,AN575)*H575+AH575)+AO575*H575)*AP575</f>
        <v>3200000</v>
      </c>
    </row>
    <row r="576" customFormat="false" ht="15" hidden="false" customHeight="false" outlineLevel="0" collapsed="false">
      <c r="A576" s="20"/>
      <c r="B576" s="20" t="s">
        <v>101</v>
      </c>
      <c r="C576" s="21" t="s">
        <v>142</v>
      </c>
      <c r="D576" s="21" t="s">
        <v>95</v>
      </c>
      <c r="E576" s="21" t="s">
        <v>134</v>
      </c>
      <c r="F576" s="21" t="s">
        <v>97</v>
      </c>
      <c r="G576" s="22" t="n">
        <v>390000000</v>
      </c>
      <c r="H576" s="22" t="n">
        <v>100000000</v>
      </c>
      <c r="I576" s="22" t="n">
        <v>0</v>
      </c>
      <c r="J576" s="0" t="n">
        <v>2014</v>
      </c>
      <c r="K576" s="23" t="n">
        <v>41640</v>
      </c>
      <c r="L576" s="23" t="n">
        <v>43831</v>
      </c>
      <c r="M576" s="23" t="n">
        <v>43831</v>
      </c>
      <c r="N576" s="23" t="n">
        <v>44196</v>
      </c>
      <c r="O576" s="24" t="s">
        <v>98</v>
      </c>
      <c r="P576" s="24" t="s">
        <v>98</v>
      </c>
      <c r="Q576" s="22" t="s">
        <v>99</v>
      </c>
      <c r="R576" s="24" t="s">
        <v>98</v>
      </c>
      <c r="S576" s="24" t="s">
        <v>98</v>
      </c>
      <c r="T576" s="24" t="s">
        <v>98</v>
      </c>
      <c r="U576" s="24" t="s">
        <v>98</v>
      </c>
      <c r="V576" s="24" t="s">
        <v>98</v>
      </c>
      <c r="W576" s="24" t="s">
        <v>98</v>
      </c>
      <c r="X576" s="24" t="s">
        <v>98</v>
      </c>
      <c r="Y576" s="22" t="n">
        <v>500000</v>
      </c>
      <c r="Z576" s="23" t="n">
        <f aca="false">DATE(YEAR(M576)+1,MONTH(M576),DAY(M576))</f>
        <v>44197</v>
      </c>
      <c r="AA576" s="25" t="n">
        <f aca="false">IF(N576&lt;=Z576, VLOOKUP(DATEDIF(M576,N576,"m"),Parameters!$L$2:$M$6,2,1), 0)</f>
        <v>1</v>
      </c>
      <c r="AB576" s="0" t="n">
        <f aca="false">IF(D576="Trong nước", DATEDIF(DATE(YEAR(K576),MONTH(K576),1),DATE(YEAR(L576),MONTH(L576),1),"m"), DATEDIF(DATE(J576,1,1),DATE(YEAR(L576),MONTH(L576),1),"m"))</f>
        <v>72</v>
      </c>
      <c r="AC576" s="0" t="str">
        <f aca="false">VLOOKUP(AB576,Parameters!$A$2:$B$6,2,1)</f>
        <v>72-120</v>
      </c>
      <c r="AD576" s="26" t="n">
        <v>1</v>
      </c>
      <c r="AE576" s="27" t="n">
        <f aca="false">IF(G576&lt;=$AE$2,INDEX('Bieu phi VCX'!$D$8:$H$33,MATCH(C576,'Bieu phi VCX'!$A$8:$A$33,0),MATCH(AC576,'Bieu phi VCX'!$D$7:$H$7,)),INDEX('Bieu phi VCX'!$I$8:$M$33,MATCH(C576,'Bieu phi VCX'!$A$8:$A$33,0),MATCH(AC576,'Bieu phi VCX'!$I$7:$M$7,)))</f>
        <v>0.044</v>
      </c>
      <c r="AF576" s="27" t="n">
        <f aca="false">IF(O576="Y",$AF$2,0)</f>
        <v>0</v>
      </c>
      <c r="AG576" s="27" t="n">
        <f aca="false">IF(P576="Y", INDEX('Bieu phi VCX'!$P$8:$T$31,MATCH(C576,'Bieu phi VCX'!$A$8:$A$33,0),MATCH(AC576,'Bieu phi VCX'!$P$7:$T$7,0)), 0)</f>
        <v>0</v>
      </c>
      <c r="AH576" s="22" t="n">
        <f aca="false">VLOOKUP(Q576,Parameters!$F$2:$G$5,2,0)</f>
        <v>0</v>
      </c>
      <c r="AI576" s="27" t="n">
        <f aca="false">IF(R576="Y", INDEX('Bieu phi VCX'!$V$8:$Z$31,MATCH(C576,'Bieu phi VCX'!$A$8:$A$33,0),MATCH(AC576,'Bieu phi VCX'!$V$7:$Z$7,0)),0)</f>
        <v>0</v>
      </c>
      <c r="AJ576" s="27" t="n">
        <f aca="false">IF(S576="Y",INDEX('Bieu phi VCX'!$AG$8:$AI$31,MATCH(C576,'Bieu phi VCX'!$A$8:$A$33,0),MATCH(VLOOKUP(I576,Parameters!$I$2:$J$4,2),'Bieu phi VCX'!$AG$7:$AI$7,0))-AE576, 0)</f>
        <v>0</v>
      </c>
      <c r="AK576" s="0" t="n">
        <f aca="false">IF(T576="Y",$AK$2,1)</f>
        <v>1</v>
      </c>
      <c r="AL576" s="27" t="n">
        <f aca="false">IF(U576="Y", INDEX('Bieu phi VCX'!$AB$8:$AB$33,MATCH(C576,'Bieu phi VCX'!$A$8:$A$33,0),0),0)</f>
        <v>0</v>
      </c>
      <c r="AM576" s="27" t="n">
        <f aca="false">IF(V576="Y",IF(AB576&lt;120,IF(OR(C576='Bieu phi VCX'!$A$24,C576='Bieu phi VCX'!$A$25,C576='Bieu phi VCX'!$A$27),0.2%,IF(OR(AND(OR(E576="SEDAN",E576="HATCHBACK"),G576&gt;$AM$2),AND(OR(E576="SEDAN",E576="HATCHBACK"),F576="GERMANY")),INDEX('Bieu phi VCX'!$AC$8:$AC$33,MATCH(C576,'Bieu phi VCX'!$A$8:$A$33,0),0),INDEX('Bieu phi VCX'!$AD$8:$AD$33,MATCH(C576,'Bieu phi VCX'!$A$8:$A$33,0),0))),"NA"),0)</f>
        <v>0</v>
      </c>
      <c r="AN576" s="28" t="n">
        <f aca="false">IF(X576="Y",$AN$2,0)</f>
        <v>0</v>
      </c>
      <c r="AO576" s="29" t="n">
        <f aca="false">IF(W576="Y",IF(N576-M576&gt;$AO$2,1.5%*15/365,1.5%*(N576-M576)/365),0)</f>
        <v>0</v>
      </c>
      <c r="AP576" s="30" t="n">
        <f aca="false">IF(N576&lt;=Z576,VLOOKUP(DATEDIF(M576,N576,"m"),Parameters!$L$2:$M$6,2,1),(DATEDIF(M576,N576,"m")+1)/12)</f>
        <v>1</v>
      </c>
      <c r="AQ576" s="31" t="n">
        <f aca="false">(AK576*(SUM(AE576,AF576,AG576,AI576,AJ576,AL576,AM576,AN576)*H576+AH576)+AO576*H576)*AP576</f>
        <v>4400000</v>
      </c>
    </row>
    <row r="577" customFormat="false" ht="15" hidden="false" customHeight="false" outlineLevel="0" collapsed="false">
      <c r="A577" s="20"/>
      <c r="B577" s="20" t="s">
        <v>102</v>
      </c>
      <c r="C577" s="21" t="s">
        <v>142</v>
      </c>
      <c r="D577" s="21" t="s">
        <v>95</v>
      </c>
      <c r="E577" s="21" t="s">
        <v>134</v>
      </c>
      <c r="F577" s="21" t="s">
        <v>97</v>
      </c>
      <c r="G577" s="22" t="n">
        <v>390000000</v>
      </c>
      <c r="H577" s="22" t="n">
        <v>100000000</v>
      </c>
      <c r="I577" s="22" t="n">
        <v>0</v>
      </c>
      <c r="J577" s="0" t="n">
        <v>2010</v>
      </c>
      <c r="K577" s="23" t="n">
        <v>40179</v>
      </c>
      <c r="L577" s="23" t="n">
        <v>43831</v>
      </c>
      <c r="M577" s="23" t="n">
        <v>43831</v>
      </c>
      <c r="N577" s="23" t="n">
        <v>44196</v>
      </c>
      <c r="O577" s="24" t="s">
        <v>98</v>
      </c>
      <c r="P577" s="24" t="s">
        <v>98</v>
      </c>
      <c r="Q577" s="22" t="s">
        <v>99</v>
      </c>
      <c r="R577" s="24" t="s">
        <v>98</v>
      </c>
      <c r="S577" s="24" t="s">
        <v>98</v>
      </c>
      <c r="T577" s="24" t="s">
        <v>98</v>
      </c>
      <c r="U577" s="24" t="s">
        <v>98</v>
      </c>
      <c r="V577" s="24" t="s">
        <v>98</v>
      </c>
      <c r="W577" s="24" t="s">
        <v>98</v>
      </c>
      <c r="X577" s="24" t="s">
        <v>98</v>
      </c>
      <c r="Y577" s="22" t="n">
        <v>500000</v>
      </c>
      <c r="Z577" s="23" t="n">
        <f aca="false">DATE(YEAR(M577)+1,MONTH(M577),DAY(M577))</f>
        <v>44197</v>
      </c>
      <c r="AA577" s="25" t="n">
        <f aca="false">IF(N577&lt;=Z577, VLOOKUP(DATEDIF(M577,N577,"m"),Parameters!$L$2:$M$6,2,1), 0)</f>
        <v>1</v>
      </c>
      <c r="AB577" s="0" t="n">
        <f aca="false">IF(D577="Trong nước", DATEDIF(DATE(YEAR(K577),MONTH(K577),1),DATE(YEAR(L577),MONTH(L577),1),"m"), DATEDIF(DATE(J577,1,1),DATE(YEAR(L577),MONTH(L577),1),"m"))</f>
        <v>120</v>
      </c>
      <c r="AC577" s="0" t="str">
        <f aca="false">VLOOKUP(AB577,Parameters!$A$2:$B$6,2,1)</f>
        <v>&gt;=120</v>
      </c>
      <c r="AD577" s="26" t="n">
        <v>1</v>
      </c>
      <c r="AE577" s="27" t="n">
        <f aca="false">IF(G577&lt;=$AE$2,INDEX('Bieu phi VCX'!$D$8:$H$33,MATCH(C577,'Bieu phi VCX'!$A$8:$A$33,0),MATCH(AC577,'Bieu phi VCX'!$D$7:$H$7,)),INDEX('Bieu phi VCX'!$I$8:$M$33,MATCH(C577,'Bieu phi VCX'!$A$8:$A$33,0),MATCH(AC577,'Bieu phi VCX'!$I$7:$M$7,)))</f>
        <v>0.048</v>
      </c>
      <c r="AF577" s="27" t="n">
        <f aca="false">IF(O577="Y",$AF$2,0)</f>
        <v>0</v>
      </c>
      <c r="AG577" s="27" t="n">
        <f aca="false">IF(P577="Y", INDEX('Bieu phi VCX'!$P$8:$T$31,MATCH(C577,'Bieu phi VCX'!$A$8:$A$33,0),MATCH(AC577,'Bieu phi VCX'!$P$7:$T$7,0)), 0)</f>
        <v>0</v>
      </c>
      <c r="AH577" s="22" t="n">
        <f aca="false">VLOOKUP(Q577,Parameters!$F$2:$G$5,2,0)</f>
        <v>0</v>
      </c>
      <c r="AI577" s="27" t="n">
        <f aca="false">IF(R577="Y", INDEX('Bieu phi VCX'!$V$8:$Z$31,MATCH(C577,'Bieu phi VCX'!$A$8:$A$33,0),MATCH(AC577,'Bieu phi VCX'!$V$7:$Z$7,0)),0)</f>
        <v>0</v>
      </c>
      <c r="AJ577" s="27" t="n">
        <f aca="false">IF(S577="Y",INDEX('Bieu phi VCX'!$AG$8:$AI$31,MATCH(C577,'Bieu phi VCX'!$A$8:$A$33,0),MATCH(VLOOKUP(I577,Parameters!$I$2:$J$4,2),'Bieu phi VCX'!$AG$7:$AI$7,0))-AE577, 0)</f>
        <v>0</v>
      </c>
      <c r="AK577" s="0" t="n">
        <f aca="false">IF(T577="Y",$AK$2,1)</f>
        <v>1</v>
      </c>
      <c r="AL577" s="27" t="n">
        <f aca="false">IF(U577="Y", INDEX('Bieu phi VCX'!$AB$8:$AB$33,MATCH(C577,'Bieu phi VCX'!$A$8:$A$33,0),0),0)</f>
        <v>0</v>
      </c>
      <c r="AM577" s="27" t="n">
        <f aca="false">IF(V577="Y",IF(AB577&lt;120,IF(OR(C577='Bieu phi VCX'!$A$24,C577='Bieu phi VCX'!$A$25,C577='Bieu phi VCX'!$A$27),0.2%,IF(OR(AND(OR(E577="SEDAN",E577="HATCHBACK"),G577&gt;$AM$2),AND(OR(E577="SEDAN",E577="HATCHBACK"),F577="GERMANY")),INDEX('Bieu phi VCX'!$AC$8:$AC$33,MATCH(C577,'Bieu phi VCX'!$A$8:$A$33,0),0),INDEX('Bieu phi VCX'!$AD$8:$AD$33,MATCH(C577,'Bieu phi VCX'!$A$8:$A$33,0),0))),"NA"),0)</f>
        <v>0</v>
      </c>
      <c r="AN577" s="28" t="n">
        <f aca="false">IF(X577="Y",$AN$2,0)</f>
        <v>0</v>
      </c>
      <c r="AO577" s="29" t="n">
        <f aca="false">IF(W577="Y",IF(N577-M577&gt;$AO$2,1.5%*15/365,1.5%*(N577-M577)/365),0)</f>
        <v>0</v>
      </c>
      <c r="AP577" s="30" t="n">
        <f aca="false">IF(N577&lt;=Z577,VLOOKUP(DATEDIF(M577,N577,"m"),Parameters!$L$2:$M$6,2,1),(DATEDIF(M577,N577,"m")+1)/12)</f>
        <v>1</v>
      </c>
      <c r="AQ577" s="31" t="n">
        <f aca="false">(AK577*(SUM(AE577,AF577,AG577,AI577,AJ577,AL577,AM577,AN577)*H577+AH577)+AO577*H577)*AP577</f>
        <v>4800000</v>
      </c>
    </row>
    <row r="578" customFormat="false" ht="15" hidden="false" customHeight="false" outlineLevel="0" collapsed="false">
      <c r="A578" s="20" t="s">
        <v>103</v>
      </c>
      <c r="B578" s="20" t="s">
        <v>93</v>
      </c>
      <c r="C578" s="21" t="s">
        <v>142</v>
      </c>
      <c r="D578" s="21" t="s">
        <v>95</v>
      </c>
      <c r="E578" s="21" t="s">
        <v>134</v>
      </c>
      <c r="F578" s="21" t="s">
        <v>97</v>
      </c>
      <c r="G578" s="22" t="n">
        <v>400000000</v>
      </c>
      <c r="H578" s="22" t="n">
        <v>400000000</v>
      </c>
      <c r="I578" s="22" t="n">
        <v>0</v>
      </c>
      <c r="J578" s="0" t="n">
        <v>2020</v>
      </c>
      <c r="K578" s="23" t="n">
        <v>43831</v>
      </c>
      <c r="L578" s="23" t="n">
        <v>43831</v>
      </c>
      <c r="M578" s="23" t="n">
        <v>43831</v>
      </c>
      <c r="N578" s="23" t="n">
        <v>44196</v>
      </c>
      <c r="O578" s="24" t="s">
        <v>98</v>
      </c>
      <c r="P578" s="24" t="s">
        <v>98</v>
      </c>
      <c r="Q578" s="22" t="s">
        <v>99</v>
      </c>
      <c r="R578" s="24" t="s">
        <v>98</v>
      </c>
      <c r="S578" s="24" t="s">
        <v>98</v>
      </c>
      <c r="T578" s="24" t="s">
        <v>98</v>
      </c>
      <c r="U578" s="24" t="s">
        <v>98</v>
      </c>
      <c r="V578" s="24" t="s">
        <v>98</v>
      </c>
      <c r="W578" s="24" t="s">
        <v>98</v>
      </c>
      <c r="X578" s="24" t="s">
        <v>98</v>
      </c>
      <c r="Y578" s="22" t="n">
        <v>500000</v>
      </c>
      <c r="Z578" s="23" t="n">
        <f aca="false">DATE(YEAR(M578)+1,MONTH(M578),DAY(M578))</f>
        <v>44197</v>
      </c>
      <c r="AA578" s="25" t="n">
        <f aca="false">IF(N578&lt;=Z578, VLOOKUP(DATEDIF(M578,N578,"m"),Parameters!$L$2:$M$6,2,1), 0)</f>
        <v>1</v>
      </c>
      <c r="AB578" s="0" t="n">
        <f aca="false">IF(D578="Trong nước", DATEDIF(DATE(YEAR(K578),MONTH(K578),1),DATE(YEAR(L578),MONTH(L578),1),"m"), DATEDIF(DATE(J578,1,1),DATE(YEAR(L578),MONTH(L578),1),"m"))</f>
        <v>0</v>
      </c>
      <c r="AC578" s="0" t="str">
        <f aca="false">VLOOKUP(AB578,Parameters!$A$2:$B$6,2,1)</f>
        <v>&lt;6</v>
      </c>
      <c r="AD578" s="26" t="n">
        <v>1</v>
      </c>
      <c r="AE578" s="27" t="n">
        <f aca="false">IF(G578&lt;=$AE$2,INDEX('Bieu phi VCX'!$D$8:$H$33,MATCH(C578,'Bieu phi VCX'!$A$8:$A$33,0),MATCH(AC578,'Bieu phi VCX'!$D$7:$H$7,)),INDEX('Bieu phi VCX'!$I$8:$M$33,MATCH(C578,'Bieu phi VCX'!$A$8:$A$33,0),MATCH(AC578,'Bieu phi VCX'!$I$7:$M$7,)))</f>
        <v>0.028</v>
      </c>
      <c r="AF578" s="27" t="n">
        <f aca="false">IF(O578="Y",$AF$2,0)</f>
        <v>0</v>
      </c>
      <c r="AG578" s="27" t="n">
        <f aca="false">IF(P578="Y", INDEX('Bieu phi VCX'!$P$8:$T$31,MATCH(C578,'Bieu phi VCX'!$A$8:$A$33,0),MATCH(AC578,'Bieu phi VCX'!$P$7:$T$7,0)), 0)</f>
        <v>0</v>
      </c>
      <c r="AH578" s="22" t="n">
        <f aca="false">VLOOKUP(Q578,Parameters!$F$2:$G$5,2,0)</f>
        <v>0</v>
      </c>
      <c r="AI578" s="27" t="n">
        <f aca="false">IF(R578="Y", INDEX('Bieu phi VCX'!$V$8:$Z$31,MATCH(C578,'Bieu phi VCX'!$A$8:$A$33,0),MATCH(AC578,'Bieu phi VCX'!$V$7:$Z$7,0)),0)</f>
        <v>0</v>
      </c>
      <c r="AJ578" s="27" t="n">
        <f aca="false">IF(S578="Y",INDEX('Bieu phi VCX'!$AG$8:$AI$31,MATCH(C578,'Bieu phi VCX'!$A$8:$A$33,0),MATCH(VLOOKUP(I578,Parameters!$I$2:$J$4,2),'Bieu phi VCX'!$AG$7:$AI$7,0))-AE578, 0)</f>
        <v>0</v>
      </c>
      <c r="AK578" s="0" t="n">
        <f aca="false">IF(T578="Y",$AK$2,1)</f>
        <v>1</v>
      </c>
      <c r="AL578" s="27" t="n">
        <f aca="false">IF(U578="Y", INDEX('Bieu phi VCX'!$AB$8:$AB$33,MATCH(C578,'Bieu phi VCX'!$A$8:$A$33,0),0),0)</f>
        <v>0</v>
      </c>
      <c r="AM578" s="27" t="n">
        <f aca="false">IF(V578="Y",IF(AB578&lt;120,IF(OR(C578='Bieu phi VCX'!$A$24,C578='Bieu phi VCX'!$A$25,C578='Bieu phi VCX'!$A$27),0.2%,IF(OR(AND(OR(E578="SEDAN",E578="HATCHBACK"),G578&gt;$AM$2),AND(OR(E578="SEDAN",E578="HATCHBACK"),F578="GERMANY")),INDEX('Bieu phi VCX'!$AC$8:$AC$33,MATCH(C578,'Bieu phi VCX'!$A$8:$A$33,0),0),INDEX('Bieu phi VCX'!$AD$8:$AD$33,MATCH(C578,'Bieu phi VCX'!$A$8:$A$33,0),0))),"NA"),0)</f>
        <v>0</v>
      </c>
      <c r="AN578" s="28" t="n">
        <f aca="false">IF(X578="Y",$AN$2,0)</f>
        <v>0</v>
      </c>
      <c r="AO578" s="29" t="n">
        <f aca="false">IF(W578="Y",IF(N578-M578&gt;$AO$2,1.5%*15/365,1.5%*(N578-M578)/365),0)</f>
        <v>0</v>
      </c>
      <c r="AP578" s="30" t="n">
        <f aca="false">IF(N578&lt;=Z578,VLOOKUP(DATEDIF(M578,N578,"m"),Parameters!$L$2:$M$6,2,1),(DATEDIF(M578,N578,"m")+1)/12)</f>
        <v>1</v>
      </c>
      <c r="AQ578" s="31" t="n">
        <f aca="false">(AK578*(SUM(AE578,AF578,AG578,AI578,AJ578,AL578,AM578,AN578)*H578+AH578)+AO578*H578)*AP578</f>
        <v>11200000</v>
      </c>
    </row>
    <row r="579" customFormat="false" ht="15" hidden="false" customHeight="false" outlineLevel="0" collapsed="false">
      <c r="A579" s="20"/>
      <c r="B579" s="20" t="s">
        <v>100</v>
      </c>
      <c r="C579" s="21" t="s">
        <v>142</v>
      </c>
      <c r="D579" s="21" t="s">
        <v>95</v>
      </c>
      <c r="E579" s="21" t="s">
        <v>134</v>
      </c>
      <c r="F579" s="21" t="s">
        <v>97</v>
      </c>
      <c r="G579" s="22" t="n">
        <v>400000000</v>
      </c>
      <c r="H579" s="22" t="n">
        <v>400000000</v>
      </c>
      <c r="I579" s="22" t="n">
        <v>0</v>
      </c>
      <c r="J579" s="0" t="n">
        <v>2017</v>
      </c>
      <c r="K579" s="23" t="n">
        <v>42736</v>
      </c>
      <c r="L579" s="23" t="n">
        <v>43831</v>
      </c>
      <c r="M579" s="23" t="n">
        <v>43831</v>
      </c>
      <c r="N579" s="23" t="n">
        <v>44196</v>
      </c>
      <c r="O579" s="24" t="s">
        <v>98</v>
      </c>
      <c r="P579" s="24" t="s">
        <v>98</v>
      </c>
      <c r="Q579" s="22" t="s">
        <v>99</v>
      </c>
      <c r="R579" s="24" t="s">
        <v>98</v>
      </c>
      <c r="S579" s="24" t="s">
        <v>98</v>
      </c>
      <c r="T579" s="24" t="s">
        <v>98</v>
      </c>
      <c r="U579" s="24" t="s">
        <v>98</v>
      </c>
      <c r="V579" s="24" t="s">
        <v>98</v>
      </c>
      <c r="W579" s="24" t="s">
        <v>98</v>
      </c>
      <c r="X579" s="24" t="s">
        <v>98</v>
      </c>
      <c r="Y579" s="22" t="n">
        <v>500000</v>
      </c>
      <c r="Z579" s="23" t="n">
        <f aca="false">DATE(YEAR(M579)+1,MONTH(M579),DAY(M579))</f>
        <v>44197</v>
      </c>
      <c r="AA579" s="25" t="n">
        <f aca="false">IF(N579&lt;=Z579, VLOOKUP(DATEDIF(M579,N579,"m"),Parameters!$L$2:$M$6,2,1), 0)</f>
        <v>1</v>
      </c>
      <c r="AB579" s="0" t="n">
        <f aca="false">IF(D579="Trong nước", DATEDIF(DATE(YEAR(K579),MONTH(K579),1),DATE(YEAR(L579),MONTH(L579),1),"m"), DATEDIF(DATE(J579,1,1),DATE(YEAR(L579),MONTH(L579),1),"m"))</f>
        <v>36</v>
      </c>
      <c r="AC579" s="0" t="str">
        <f aca="false">VLOOKUP(AB579,Parameters!$A$2:$B$6,2,1)</f>
        <v>36-72</v>
      </c>
      <c r="AD579" s="26" t="n">
        <v>1</v>
      </c>
      <c r="AE579" s="27" t="n">
        <f aca="false">IF(G579&lt;=$AE$2,INDEX('Bieu phi VCX'!$D$8:$H$33,MATCH(C579,'Bieu phi VCX'!$A$8:$A$33,0),MATCH(AC579,'Bieu phi VCX'!$D$7:$H$7,)),INDEX('Bieu phi VCX'!$I$8:$M$33,MATCH(C579,'Bieu phi VCX'!$A$8:$A$33,0),MATCH(AC579,'Bieu phi VCX'!$I$7:$M$7,)))</f>
        <v>0.032</v>
      </c>
      <c r="AF579" s="27" t="n">
        <f aca="false">IF(O579="Y",$AF$2,0)</f>
        <v>0</v>
      </c>
      <c r="AG579" s="27" t="n">
        <f aca="false">IF(P579="Y", INDEX('Bieu phi VCX'!$P$8:$T$31,MATCH(C579,'Bieu phi VCX'!$A$8:$A$33,0),MATCH(AC579,'Bieu phi VCX'!$P$7:$T$7,0)), 0)</f>
        <v>0</v>
      </c>
      <c r="AH579" s="22" t="n">
        <f aca="false">VLOOKUP(Q579,Parameters!$F$2:$G$5,2,0)</f>
        <v>0</v>
      </c>
      <c r="AI579" s="27" t="n">
        <f aca="false">IF(R579="Y", INDEX('Bieu phi VCX'!$V$8:$Z$31,MATCH(C579,'Bieu phi VCX'!$A$8:$A$33,0),MATCH(AC579,'Bieu phi VCX'!$V$7:$Z$7,0)),0)</f>
        <v>0</v>
      </c>
      <c r="AJ579" s="27" t="n">
        <f aca="false">IF(S579="Y",INDEX('Bieu phi VCX'!$AG$8:$AI$31,MATCH(C579,'Bieu phi VCX'!$A$8:$A$33,0),MATCH(VLOOKUP(I579,Parameters!$I$2:$J$4,2),'Bieu phi VCX'!$AG$7:$AI$7,0))-AE579, 0)</f>
        <v>0</v>
      </c>
      <c r="AK579" s="0" t="n">
        <f aca="false">IF(T579="Y",$AK$2,1)</f>
        <v>1</v>
      </c>
      <c r="AL579" s="27" t="n">
        <f aca="false">IF(U579="Y", INDEX('Bieu phi VCX'!$AB$8:$AB$33,MATCH(C579,'Bieu phi VCX'!$A$8:$A$33,0),0),0)</f>
        <v>0</v>
      </c>
      <c r="AM579" s="27" t="n">
        <f aca="false">IF(V579="Y",IF(AB579&lt;120,IF(OR(C579='Bieu phi VCX'!$A$24,C579='Bieu phi VCX'!$A$25,C579='Bieu phi VCX'!$A$27),0.2%,IF(OR(AND(OR(E579="SEDAN",E579="HATCHBACK"),G579&gt;$AM$2),AND(OR(E579="SEDAN",E579="HATCHBACK"),F579="GERMANY")),INDEX('Bieu phi VCX'!$AC$8:$AC$33,MATCH(C579,'Bieu phi VCX'!$A$8:$A$33,0),0),INDEX('Bieu phi VCX'!$AD$8:$AD$33,MATCH(C579,'Bieu phi VCX'!$A$8:$A$33,0),0))),"NA"),0)</f>
        <v>0</v>
      </c>
      <c r="AN579" s="28" t="n">
        <f aca="false">IF(X579="Y",$AN$2,0)</f>
        <v>0</v>
      </c>
      <c r="AO579" s="29" t="n">
        <f aca="false">IF(W579="Y",IF(N579-M579&gt;$AO$2,1.5%*15/365,1.5%*(N579-M579)/365),0)</f>
        <v>0</v>
      </c>
      <c r="AP579" s="30" t="n">
        <f aca="false">IF(N579&lt;=Z579,VLOOKUP(DATEDIF(M579,N579,"m"),Parameters!$L$2:$M$6,2,1),(DATEDIF(M579,N579,"m")+1)/12)</f>
        <v>1</v>
      </c>
      <c r="AQ579" s="31" t="n">
        <f aca="false">(AK579*(SUM(AE579,AF579,AG579,AI579,AJ579,AL579,AM579,AN579)*H579+AH579)+AO579*H579)*AP579</f>
        <v>12800000</v>
      </c>
    </row>
    <row r="580" customFormat="false" ht="15" hidden="false" customHeight="false" outlineLevel="0" collapsed="false">
      <c r="A580" s="20"/>
      <c r="B580" s="20" t="s">
        <v>101</v>
      </c>
      <c r="C580" s="21" t="s">
        <v>142</v>
      </c>
      <c r="D580" s="21" t="s">
        <v>95</v>
      </c>
      <c r="E580" s="21" t="s">
        <v>134</v>
      </c>
      <c r="F580" s="21" t="s">
        <v>97</v>
      </c>
      <c r="G580" s="22" t="n">
        <v>400000000</v>
      </c>
      <c r="H580" s="22" t="n">
        <v>400000000</v>
      </c>
      <c r="I580" s="22" t="n">
        <v>0</v>
      </c>
      <c r="J580" s="0" t="n">
        <v>2014</v>
      </c>
      <c r="K580" s="23" t="n">
        <v>41640</v>
      </c>
      <c r="L580" s="23" t="n">
        <v>43831</v>
      </c>
      <c r="M580" s="23" t="n">
        <v>43831</v>
      </c>
      <c r="N580" s="23" t="n">
        <v>44196</v>
      </c>
      <c r="O580" s="24" t="s">
        <v>98</v>
      </c>
      <c r="P580" s="24" t="s">
        <v>98</v>
      </c>
      <c r="Q580" s="22" t="s">
        <v>99</v>
      </c>
      <c r="R580" s="24" t="s">
        <v>98</v>
      </c>
      <c r="S580" s="24" t="s">
        <v>98</v>
      </c>
      <c r="T580" s="24" t="s">
        <v>98</v>
      </c>
      <c r="U580" s="24" t="s">
        <v>98</v>
      </c>
      <c r="V580" s="24" t="s">
        <v>98</v>
      </c>
      <c r="W580" s="24" t="s">
        <v>98</v>
      </c>
      <c r="X580" s="24" t="s">
        <v>98</v>
      </c>
      <c r="Y580" s="22" t="n">
        <v>500000</v>
      </c>
      <c r="Z580" s="23" t="n">
        <f aca="false">DATE(YEAR(M580)+1,MONTH(M580),DAY(M580))</f>
        <v>44197</v>
      </c>
      <c r="AA580" s="25" t="n">
        <f aca="false">IF(N580&lt;=Z580, VLOOKUP(DATEDIF(M580,N580,"m"),Parameters!$L$2:$M$6,2,1), 0)</f>
        <v>1</v>
      </c>
      <c r="AB580" s="0" t="n">
        <f aca="false">IF(D580="Trong nước", DATEDIF(DATE(YEAR(K580),MONTH(K580),1),DATE(YEAR(L580),MONTH(L580),1),"m"), DATEDIF(DATE(J580,1,1),DATE(YEAR(L580),MONTH(L580),1),"m"))</f>
        <v>72</v>
      </c>
      <c r="AC580" s="0" t="str">
        <f aca="false">VLOOKUP(AB580,Parameters!$A$2:$B$6,2,1)</f>
        <v>72-120</v>
      </c>
      <c r="AD580" s="26" t="n">
        <v>1</v>
      </c>
      <c r="AE580" s="27" t="n">
        <f aca="false">IF(G580&lt;=$AE$2,INDEX('Bieu phi VCX'!$D$8:$H$33,MATCH(C580,'Bieu phi VCX'!$A$8:$A$33,0),MATCH(AC580,'Bieu phi VCX'!$D$7:$H$7,)),INDEX('Bieu phi VCX'!$I$8:$M$33,MATCH(C580,'Bieu phi VCX'!$A$8:$A$33,0),MATCH(AC580,'Bieu phi VCX'!$I$7:$M$7,)))</f>
        <v>0.044</v>
      </c>
      <c r="AF580" s="27" t="n">
        <f aca="false">IF(O580="Y",$AF$2,0)</f>
        <v>0</v>
      </c>
      <c r="AG580" s="27" t="n">
        <f aca="false">IF(P580="Y", INDEX('Bieu phi VCX'!$P$8:$T$31,MATCH(C580,'Bieu phi VCX'!$A$8:$A$33,0),MATCH(AC580,'Bieu phi VCX'!$P$7:$T$7,0)), 0)</f>
        <v>0</v>
      </c>
      <c r="AH580" s="22" t="n">
        <f aca="false">VLOOKUP(Q580,Parameters!$F$2:$G$5,2,0)</f>
        <v>0</v>
      </c>
      <c r="AI580" s="27" t="n">
        <f aca="false">IF(R580="Y", INDEX('Bieu phi VCX'!$V$8:$Z$31,MATCH(C580,'Bieu phi VCX'!$A$8:$A$33,0),MATCH(AC580,'Bieu phi VCX'!$V$7:$Z$7,0)),0)</f>
        <v>0</v>
      </c>
      <c r="AJ580" s="27" t="n">
        <f aca="false">IF(S580="Y",INDEX('Bieu phi VCX'!$AG$8:$AI$31,MATCH(C580,'Bieu phi VCX'!$A$8:$A$33,0),MATCH(VLOOKUP(I580,Parameters!$I$2:$J$4,2),'Bieu phi VCX'!$AG$7:$AI$7,0))-AE580, 0)</f>
        <v>0</v>
      </c>
      <c r="AK580" s="0" t="n">
        <f aca="false">IF(T580="Y",$AK$2,1)</f>
        <v>1</v>
      </c>
      <c r="AL580" s="27" t="n">
        <f aca="false">IF(U580="Y", INDEX('Bieu phi VCX'!$AB$8:$AB$33,MATCH(C580,'Bieu phi VCX'!$A$8:$A$33,0),0),0)</f>
        <v>0</v>
      </c>
      <c r="AM580" s="27" t="n">
        <f aca="false">IF(V580="Y",IF(AB580&lt;120,IF(OR(C580='Bieu phi VCX'!$A$24,C580='Bieu phi VCX'!$A$25,C580='Bieu phi VCX'!$A$27),0.2%,IF(OR(AND(OR(E580="SEDAN",E580="HATCHBACK"),G580&gt;$AM$2),AND(OR(E580="SEDAN",E580="HATCHBACK"),F580="GERMANY")),INDEX('Bieu phi VCX'!$AC$8:$AC$33,MATCH(C580,'Bieu phi VCX'!$A$8:$A$33,0),0),INDEX('Bieu phi VCX'!$AD$8:$AD$33,MATCH(C580,'Bieu phi VCX'!$A$8:$A$33,0),0))),"NA"),0)</f>
        <v>0</v>
      </c>
      <c r="AN580" s="28" t="n">
        <f aca="false">IF(X580="Y",$AN$2,0)</f>
        <v>0</v>
      </c>
      <c r="AO580" s="29" t="n">
        <f aca="false">IF(W580="Y",IF(N580-M580&gt;$AO$2,1.5%*15/365,1.5%*(N580-M580)/365),0)</f>
        <v>0</v>
      </c>
      <c r="AP580" s="30" t="n">
        <f aca="false">IF(N580&lt;=Z580,VLOOKUP(DATEDIF(M580,N580,"m"),Parameters!$L$2:$M$6,2,1),(DATEDIF(M580,N580,"m")+1)/12)</f>
        <v>1</v>
      </c>
      <c r="AQ580" s="31" t="n">
        <f aca="false">(AK580*(SUM(AE580,AF580,AG580,AI580,AJ580,AL580,AM580,AN580)*H580+AH580)+AO580*H580)*AP580</f>
        <v>17600000</v>
      </c>
    </row>
    <row r="581" customFormat="false" ht="15" hidden="false" customHeight="false" outlineLevel="0" collapsed="false">
      <c r="A581" s="20"/>
      <c r="B581" s="20" t="s">
        <v>102</v>
      </c>
      <c r="C581" s="21" t="s">
        <v>142</v>
      </c>
      <c r="D581" s="21" t="s">
        <v>95</v>
      </c>
      <c r="E581" s="21" t="s">
        <v>134</v>
      </c>
      <c r="F581" s="21" t="s">
        <v>97</v>
      </c>
      <c r="G581" s="22" t="n">
        <v>400000000</v>
      </c>
      <c r="H581" s="22" t="n">
        <v>400000000</v>
      </c>
      <c r="I581" s="22" t="n">
        <v>0</v>
      </c>
      <c r="J581" s="0" t="n">
        <v>2010</v>
      </c>
      <c r="K581" s="23" t="n">
        <v>40179</v>
      </c>
      <c r="L581" s="23" t="n">
        <v>43831</v>
      </c>
      <c r="M581" s="23" t="n">
        <v>43831</v>
      </c>
      <c r="N581" s="23" t="n">
        <v>44196</v>
      </c>
      <c r="O581" s="24" t="s">
        <v>98</v>
      </c>
      <c r="P581" s="24" t="s">
        <v>98</v>
      </c>
      <c r="Q581" s="22" t="s">
        <v>99</v>
      </c>
      <c r="R581" s="24" t="s">
        <v>98</v>
      </c>
      <c r="S581" s="24" t="s">
        <v>98</v>
      </c>
      <c r="T581" s="24" t="s">
        <v>98</v>
      </c>
      <c r="U581" s="24" t="s">
        <v>98</v>
      </c>
      <c r="V581" s="24" t="s">
        <v>98</v>
      </c>
      <c r="W581" s="24" t="s">
        <v>98</v>
      </c>
      <c r="X581" s="24" t="s">
        <v>98</v>
      </c>
      <c r="Y581" s="22" t="n">
        <v>500000</v>
      </c>
      <c r="Z581" s="23" t="n">
        <f aca="false">DATE(YEAR(M581)+1,MONTH(M581),DAY(M581))</f>
        <v>44197</v>
      </c>
      <c r="AA581" s="25" t="n">
        <f aca="false">IF(N581&lt;=Z581, VLOOKUP(DATEDIF(M581,N581,"m"),Parameters!$L$2:$M$6,2,1), 0)</f>
        <v>1</v>
      </c>
      <c r="AB581" s="0" t="n">
        <f aca="false">IF(D581="Trong nước", DATEDIF(DATE(YEAR(K581),MONTH(K581),1),DATE(YEAR(L581),MONTH(L581),1),"m"), DATEDIF(DATE(J581,1,1),DATE(YEAR(L581),MONTH(L581),1),"m"))</f>
        <v>120</v>
      </c>
      <c r="AC581" s="0" t="str">
        <f aca="false">VLOOKUP(AB581,Parameters!$A$2:$B$6,2,1)</f>
        <v>&gt;=120</v>
      </c>
      <c r="AD581" s="26" t="n">
        <v>1</v>
      </c>
      <c r="AE581" s="27" t="n">
        <f aca="false">IF(G581&lt;=$AE$2,INDEX('Bieu phi VCX'!$D$8:$H$33,MATCH(C581,'Bieu phi VCX'!$A$8:$A$33,0),MATCH(AC581,'Bieu phi VCX'!$D$7:$H$7,)),INDEX('Bieu phi VCX'!$I$8:$M$33,MATCH(C581,'Bieu phi VCX'!$A$8:$A$33,0),MATCH(AC581,'Bieu phi VCX'!$I$7:$M$7,)))</f>
        <v>0.048</v>
      </c>
      <c r="AF581" s="27" t="n">
        <f aca="false">IF(O581="Y",$AF$2,0)</f>
        <v>0</v>
      </c>
      <c r="AG581" s="27" t="n">
        <f aca="false">IF(P581="Y", INDEX('Bieu phi VCX'!$P$8:$T$31,MATCH(C581,'Bieu phi VCX'!$A$8:$A$33,0),MATCH(AC581,'Bieu phi VCX'!$P$7:$T$7,0)), 0)</f>
        <v>0</v>
      </c>
      <c r="AH581" s="22" t="n">
        <f aca="false">VLOOKUP(Q581,Parameters!$F$2:$G$5,2,0)</f>
        <v>0</v>
      </c>
      <c r="AI581" s="27" t="n">
        <f aca="false">IF(R581="Y", INDEX('Bieu phi VCX'!$V$8:$Z$31,MATCH(C581,'Bieu phi VCX'!$A$8:$A$33,0),MATCH(AC581,'Bieu phi VCX'!$V$7:$Z$7,0)),0)</f>
        <v>0</v>
      </c>
      <c r="AJ581" s="27" t="n">
        <f aca="false">IF(S581="Y",INDEX('Bieu phi VCX'!$AG$8:$AI$31,MATCH(C581,'Bieu phi VCX'!$A$8:$A$33,0),MATCH(VLOOKUP(I581,Parameters!$I$2:$J$4,2),'Bieu phi VCX'!$AG$7:$AI$7,0))-AE581, 0)</f>
        <v>0</v>
      </c>
      <c r="AK581" s="0" t="n">
        <f aca="false">IF(T581="Y",$AK$2,1)</f>
        <v>1</v>
      </c>
      <c r="AL581" s="27" t="n">
        <f aca="false">IF(U581="Y", INDEX('Bieu phi VCX'!$AB$8:$AB$33,MATCH(C581,'Bieu phi VCX'!$A$8:$A$33,0),0),0)</f>
        <v>0</v>
      </c>
      <c r="AM581" s="27" t="n">
        <f aca="false">IF(V581="Y",IF(AB581&lt;120,IF(OR(C581='Bieu phi VCX'!$A$24,C581='Bieu phi VCX'!$A$25,C581='Bieu phi VCX'!$A$27),0.2%,IF(OR(AND(OR(E581="SEDAN",E581="HATCHBACK"),G581&gt;$AM$2),AND(OR(E581="SEDAN",E581="HATCHBACK"),F581="GERMANY")),INDEX('Bieu phi VCX'!$AC$8:$AC$33,MATCH(C581,'Bieu phi VCX'!$A$8:$A$33,0),0),INDEX('Bieu phi VCX'!$AD$8:$AD$33,MATCH(C581,'Bieu phi VCX'!$A$8:$A$33,0),0))),"NA"),0)</f>
        <v>0</v>
      </c>
      <c r="AN581" s="28" t="n">
        <f aca="false">IF(X581="Y",$AN$2,0)</f>
        <v>0</v>
      </c>
      <c r="AO581" s="29" t="n">
        <f aca="false">IF(W581="Y",IF(N581-M581&gt;$AO$2,1.5%*15/365,1.5%*(N581-M581)/365),0)</f>
        <v>0</v>
      </c>
      <c r="AP581" s="30" t="n">
        <f aca="false">IF(N581&lt;=Z581,VLOOKUP(DATEDIF(M581,N581,"m"),Parameters!$L$2:$M$6,2,1),(DATEDIF(M581,N581,"m")+1)/12)</f>
        <v>1</v>
      </c>
      <c r="AQ581" s="31" t="n">
        <f aca="false">(AK581*(SUM(AE581,AF581,AG581,AI581,AJ581,AL581,AM581,AN581)*H581+AH581)+AO581*H581)*AP581</f>
        <v>19200000</v>
      </c>
    </row>
    <row r="582" customFormat="false" ht="15" hidden="false" customHeight="false" outlineLevel="0" collapsed="false">
      <c r="A582" s="20" t="s">
        <v>104</v>
      </c>
      <c r="B582" s="20" t="s">
        <v>105</v>
      </c>
      <c r="C582" s="21" t="s">
        <v>142</v>
      </c>
      <c r="D582" s="21" t="s">
        <v>95</v>
      </c>
      <c r="E582" s="21" t="s">
        <v>134</v>
      </c>
      <c r="F582" s="21" t="s">
        <v>97</v>
      </c>
      <c r="G582" s="22" t="n">
        <v>390000000</v>
      </c>
      <c r="H582" s="22" t="n">
        <v>100000000</v>
      </c>
      <c r="I582" s="22" t="n">
        <v>0</v>
      </c>
      <c r="J582" s="0" t="n">
        <v>2020</v>
      </c>
      <c r="K582" s="23" t="n">
        <v>43831</v>
      </c>
      <c r="L582" s="23" t="n">
        <v>43831</v>
      </c>
      <c r="M582" s="23" t="n">
        <v>43831</v>
      </c>
      <c r="N582" s="23" t="n">
        <v>44196</v>
      </c>
      <c r="O582" s="24" t="s">
        <v>106</v>
      </c>
      <c r="P582" s="24" t="s">
        <v>106</v>
      </c>
      <c r="Q582" s="22" t="n">
        <v>9000000</v>
      </c>
      <c r="R582" s="24" t="s">
        <v>106</v>
      </c>
      <c r="S582" s="24" t="s">
        <v>106</v>
      </c>
      <c r="T582" s="24" t="s">
        <v>106</v>
      </c>
      <c r="U582" s="24" t="s">
        <v>106</v>
      </c>
      <c r="V582" s="24" t="s">
        <v>106</v>
      </c>
      <c r="W582" s="24" t="s">
        <v>106</v>
      </c>
      <c r="X582" s="24" t="s">
        <v>106</v>
      </c>
      <c r="Y582" s="22" t="n">
        <v>500000</v>
      </c>
      <c r="Z582" s="23" t="n">
        <f aca="false">DATE(YEAR(M582)+1,MONTH(M582),DAY(M582))</f>
        <v>44197</v>
      </c>
      <c r="AA582" s="25" t="n">
        <f aca="false">IF(N582&lt;=Z582, VLOOKUP(DATEDIF(M582,N582,"m"),Parameters!$L$2:$M$6,2,1), 0)</f>
        <v>1</v>
      </c>
      <c r="AB582" s="0" t="n">
        <f aca="false">IF(D582="Trong nước", DATEDIF(DATE(YEAR(K582),MONTH(K582),1),DATE(YEAR(L582),MONTH(L582),1),"m"), DATEDIF(DATE(J582,1,1),DATE(YEAR(L582),MONTH(L582),1),"m"))</f>
        <v>0</v>
      </c>
      <c r="AC582" s="0" t="str">
        <f aca="false">VLOOKUP(AB582,Parameters!$A$2:$B$6,2,1)</f>
        <v>&lt;6</v>
      </c>
      <c r="AD582" s="26" t="n">
        <v>1</v>
      </c>
      <c r="AE582" s="27" t="n">
        <f aca="false">IF(G582&lt;=$AE$2,INDEX('Bieu phi VCX'!$D$8:$H$33,MATCH(C582,'Bieu phi VCX'!$A$8:$A$33,0),MATCH(AC582,'Bieu phi VCX'!$D$7:$H$7,)),INDEX('Bieu phi VCX'!$I$8:$M$33,MATCH(C582,'Bieu phi VCX'!$A$8:$A$33,0),MATCH(AC582,'Bieu phi VCX'!$I$7:$M$7,)))</f>
        <v>0.028</v>
      </c>
      <c r="AF582" s="27" t="n">
        <f aca="false">IF(O582="Y",$AF$2,0)</f>
        <v>0.0005</v>
      </c>
      <c r="AG582" s="27" t="n">
        <f aca="false">IF(P582="Y", INDEX('Bieu phi VCX'!$P$8:$T$31,MATCH(C582,'Bieu phi VCX'!$A$8:$A$33,0),MATCH(AC582,'Bieu phi VCX'!$P$7:$T$7,0)), 0)</f>
        <v>0</v>
      </c>
      <c r="AH582" s="22" t="n">
        <f aca="false">VLOOKUP(Q582,Parameters!$F$2:$G$5,2,0)</f>
        <v>1400000</v>
      </c>
      <c r="AI582" s="27" t="n">
        <f aca="false">IF(R582="Y", INDEX('Bieu phi VCX'!$V$8:$Z$31,MATCH(C582,'Bieu phi VCX'!$A$8:$A$33,0),MATCH(AC582,'Bieu phi VCX'!$V$7:$Z$7,0)),0)</f>
        <v>0.0015</v>
      </c>
      <c r="AJ582" s="27" t="n">
        <f aca="false">IF(S582="Y",INDEX('Bieu phi VCX'!$AG$8:$AI$31,MATCH(C582,'Bieu phi VCX'!$A$8:$A$33,0),MATCH(VLOOKUP(I582,Parameters!$I$2:$J$4,2),'Bieu phi VCX'!$AG$7:$AI$7,0))-AE582, 0)</f>
        <v>0.012</v>
      </c>
      <c r="AK582" s="0" t="n">
        <f aca="false">IF(T582="Y",$AK$2,1)</f>
        <v>1.5</v>
      </c>
      <c r="AL582" s="27" t="n">
        <f aca="false">IF(U582="Y", INDEX('Bieu phi VCX'!$AB$8:$AB$33,MATCH(C582,'Bieu phi VCX'!$A$8:$A$33,0),0),0)</f>
        <v>0.0025</v>
      </c>
      <c r="AM582" s="27" t="n">
        <f aca="false">IF(V582="Y",IF(AB582&lt;120,IF(OR(C582='Bieu phi VCX'!$A$24,C582='Bieu phi VCX'!$A$25,C582='Bieu phi VCX'!$A$27),0.2%,IF(OR(AND(OR(E582="SEDAN",E582="HATCHBACK"),G582&gt;$AM$2),AND(OR(E582="SEDAN",E582="HATCHBACK"),F582="GERMANY")),INDEX('Bieu phi VCX'!$AC$8:$AC$33,MATCH(C582,'Bieu phi VCX'!$A$8:$A$33,0),0),INDEX('Bieu phi VCX'!$AD$8:$AD$33,MATCH(C582,'Bieu phi VCX'!$A$8:$A$33,0),0))),"NA"),0)</f>
        <v>0.0005</v>
      </c>
      <c r="AN582" s="28" t="n">
        <f aca="false">IF(X582="Y",$AN$2,0)</f>
        <v>0.003</v>
      </c>
      <c r="AO582" s="29" t="n">
        <f aca="false">IF(W582="Y",IF(N582-M582&gt;$AO$2,1.5%*15/365,1.5%*(N582-M582)/365),0)</f>
        <v>0.000616438356164384</v>
      </c>
      <c r="AP582" s="30" t="n">
        <f aca="false">IF(N582&lt;=Z582,VLOOKUP(DATEDIF(M582,N582,"m"),Parameters!$L$2:$M$6,2,1),(DATEDIF(M582,N582,"m")+1)/12)</f>
        <v>1</v>
      </c>
      <c r="AQ582" s="31" t="n">
        <f aca="false">(AK582*(SUM(AE582,AF582,AG582,AI582,AJ582,AL582,AM582,AN582)*H582+AH582)+AO582*H582)*AP582</f>
        <v>9361643.83561644</v>
      </c>
    </row>
    <row r="583" customFormat="false" ht="15" hidden="false" customHeight="false" outlineLevel="0" collapsed="false">
      <c r="A583" s="20"/>
      <c r="B583" s="20" t="s">
        <v>107</v>
      </c>
      <c r="C583" s="21" t="s">
        <v>142</v>
      </c>
      <c r="D583" s="21" t="s">
        <v>95</v>
      </c>
      <c r="E583" s="21" t="s">
        <v>134</v>
      </c>
      <c r="F583" s="21" t="s">
        <v>97</v>
      </c>
      <c r="G583" s="22" t="n">
        <v>390000000</v>
      </c>
      <c r="H583" s="22" t="n">
        <v>100000000</v>
      </c>
      <c r="I583" s="22" t="n">
        <v>0</v>
      </c>
      <c r="J583" s="0" t="n">
        <v>2020</v>
      </c>
      <c r="K583" s="23" t="n">
        <v>43831</v>
      </c>
      <c r="L583" s="23" t="n">
        <v>43831</v>
      </c>
      <c r="M583" s="23" t="n">
        <v>43831</v>
      </c>
      <c r="N583" s="23" t="n">
        <v>44196</v>
      </c>
      <c r="O583" s="24" t="s">
        <v>106</v>
      </c>
      <c r="P583" s="24" t="s">
        <v>98</v>
      </c>
      <c r="Q583" s="22" t="s">
        <v>99</v>
      </c>
      <c r="R583" s="24" t="s">
        <v>98</v>
      </c>
      <c r="S583" s="24" t="s">
        <v>98</v>
      </c>
      <c r="T583" s="24" t="s">
        <v>98</v>
      </c>
      <c r="U583" s="24" t="s">
        <v>98</v>
      </c>
      <c r="V583" s="24" t="s">
        <v>98</v>
      </c>
      <c r="W583" s="24" t="s">
        <v>98</v>
      </c>
      <c r="X583" s="24" t="s">
        <v>98</v>
      </c>
      <c r="Y583" s="22" t="n">
        <v>500000</v>
      </c>
      <c r="Z583" s="23" t="n">
        <f aca="false">DATE(YEAR(M583)+1,MONTH(M583),DAY(M583))</f>
        <v>44197</v>
      </c>
      <c r="AA583" s="25" t="n">
        <f aca="false">IF(N583&lt;=Z583, VLOOKUP(DATEDIF(M583,N583,"m"),Parameters!$L$2:$M$6,2,1), 0)</f>
        <v>1</v>
      </c>
      <c r="AB583" s="0" t="n">
        <f aca="false">IF(D583="Trong nước", DATEDIF(DATE(YEAR(K583),MONTH(K583),1),DATE(YEAR(L583),MONTH(L583),1),"m"), DATEDIF(DATE(J583,1,1),DATE(YEAR(L583),MONTH(L583),1),"m"))</f>
        <v>0</v>
      </c>
      <c r="AC583" s="0" t="str">
        <f aca="false">VLOOKUP(AB583,Parameters!$A$2:$B$6,2,1)</f>
        <v>&lt;6</v>
      </c>
      <c r="AD583" s="26" t="n">
        <v>1</v>
      </c>
      <c r="AE583" s="27" t="n">
        <f aca="false">IF(G583&lt;=$AE$2,INDEX('Bieu phi VCX'!$D$8:$H$33,MATCH(C583,'Bieu phi VCX'!$A$8:$A$33,0),MATCH(AC583,'Bieu phi VCX'!$D$7:$H$7,)),INDEX('Bieu phi VCX'!$I$8:$M$33,MATCH(C583,'Bieu phi VCX'!$A$8:$A$33,0),MATCH(AC583,'Bieu phi VCX'!$I$7:$M$7,)))</f>
        <v>0.028</v>
      </c>
      <c r="AF583" s="27" t="n">
        <f aca="false">IF(O583="Y",$AF$2,0)</f>
        <v>0.0005</v>
      </c>
      <c r="AG583" s="27" t="n">
        <f aca="false">IF(P583="Y", INDEX('Bieu phi VCX'!$P$8:$T$31,MATCH(C583,'Bieu phi VCX'!$A$8:$A$33,0),MATCH(AC583,'Bieu phi VCX'!$P$7:$T$7,0)), 0)</f>
        <v>0</v>
      </c>
      <c r="AH583" s="22" t="n">
        <f aca="false">VLOOKUP(Q583,Parameters!$F$2:$G$5,2,0)</f>
        <v>0</v>
      </c>
      <c r="AI583" s="27" t="n">
        <f aca="false">IF(R583="Y", INDEX('Bieu phi VCX'!$V$8:$Z$31,MATCH(C583,'Bieu phi VCX'!$A$8:$A$33,0),MATCH(AC583,'Bieu phi VCX'!$V$7:$Z$7,0)),0)</f>
        <v>0</v>
      </c>
      <c r="AJ583" s="27" t="n">
        <f aca="false">IF(S583="Y",INDEX('Bieu phi VCX'!$AG$8:$AI$31,MATCH(C583,'Bieu phi VCX'!$A$8:$A$33,0),MATCH(VLOOKUP(I583,Parameters!$I$2:$J$4,2),'Bieu phi VCX'!$AG$7:$AI$7,0))-AE583, 0)</f>
        <v>0</v>
      </c>
      <c r="AK583" s="0" t="n">
        <f aca="false">IF(T583="Y",$AK$2,1)</f>
        <v>1</v>
      </c>
      <c r="AL583" s="27" t="n">
        <f aca="false">IF(U583="Y", INDEX('Bieu phi VCX'!$AB$8:$AB$33,MATCH(C583,'Bieu phi VCX'!$A$8:$A$33,0),0),0)</f>
        <v>0</v>
      </c>
      <c r="AM583" s="27" t="n">
        <f aca="false">IF(V583="Y",IF(AB583&lt;120,IF(OR(C583='Bieu phi VCX'!$A$24,C583='Bieu phi VCX'!$A$25,C583='Bieu phi VCX'!$A$27),0.2%,IF(OR(AND(OR(E583="SEDAN",E583="HATCHBACK"),G583&gt;$AM$2),AND(OR(E583="SEDAN",E583="HATCHBACK"),F583="GERMANY")),INDEX('Bieu phi VCX'!$AC$8:$AC$33,MATCH(C583,'Bieu phi VCX'!$A$8:$A$33,0),0),INDEX('Bieu phi VCX'!$AD$8:$AD$33,MATCH(C583,'Bieu phi VCX'!$A$8:$A$33,0),0))),"NA"),0)</f>
        <v>0</v>
      </c>
      <c r="AN583" s="28" t="n">
        <f aca="false">IF(X583="Y",$AN$2,0)</f>
        <v>0</v>
      </c>
      <c r="AO583" s="29" t="n">
        <f aca="false">IF(W583="Y",IF(N583-M583&gt;$AO$2,1.5%*15/365,1.5%*(N583-M583)/365),0)</f>
        <v>0</v>
      </c>
      <c r="AP583" s="30" t="n">
        <f aca="false">IF(N583&lt;=Z583,VLOOKUP(DATEDIF(M583,N583,"m"),Parameters!$L$2:$M$6,2,1),(DATEDIF(M583,N583,"m")+1)/12)</f>
        <v>1</v>
      </c>
      <c r="AQ583" s="31" t="n">
        <f aca="false">(AK583*(SUM(AE583,AF583,AG583,AI583,AJ583,AL583,AM583,AN583)*H583+AH583)+AO583*H583)*AP583</f>
        <v>2850000</v>
      </c>
    </row>
    <row r="584" customFormat="false" ht="15" hidden="false" customHeight="false" outlineLevel="0" collapsed="false">
      <c r="A584" s="20"/>
      <c r="B584" s="20" t="s">
        <v>108</v>
      </c>
      <c r="C584" s="21" t="s">
        <v>142</v>
      </c>
      <c r="D584" s="21" t="s">
        <v>95</v>
      </c>
      <c r="E584" s="21" t="s">
        <v>134</v>
      </c>
      <c r="F584" s="21" t="s">
        <v>97</v>
      </c>
      <c r="G584" s="22" t="n">
        <v>390000000</v>
      </c>
      <c r="H584" s="22" t="n">
        <v>100000000</v>
      </c>
      <c r="I584" s="22" t="n">
        <v>0</v>
      </c>
      <c r="J584" s="0" t="n">
        <v>2020</v>
      </c>
      <c r="K584" s="23" t="n">
        <v>43831</v>
      </c>
      <c r="L584" s="23" t="n">
        <v>43831</v>
      </c>
      <c r="M584" s="23" t="n">
        <v>43831</v>
      </c>
      <c r="N584" s="23" t="n">
        <v>44196</v>
      </c>
      <c r="O584" s="24" t="s">
        <v>98</v>
      </c>
      <c r="P584" s="24" t="s">
        <v>106</v>
      </c>
      <c r="Q584" s="22" t="s">
        <v>99</v>
      </c>
      <c r="R584" s="24" t="s">
        <v>98</v>
      </c>
      <c r="S584" s="24" t="s">
        <v>98</v>
      </c>
      <c r="T584" s="24" t="s">
        <v>98</v>
      </c>
      <c r="U584" s="24" t="s">
        <v>98</v>
      </c>
      <c r="V584" s="24" t="s">
        <v>98</v>
      </c>
      <c r="W584" s="24" t="s">
        <v>98</v>
      </c>
      <c r="X584" s="24" t="s">
        <v>98</v>
      </c>
      <c r="Y584" s="22" t="n">
        <v>500000</v>
      </c>
      <c r="Z584" s="23" t="n">
        <f aca="false">DATE(YEAR(M584)+1,MONTH(M584),DAY(M584))</f>
        <v>44197</v>
      </c>
      <c r="AA584" s="25" t="n">
        <f aca="false">IF(N584&lt;=Z584, VLOOKUP(DATEDIF(M584,N584,"m"),Parameters!$L$2:$M$6,2,1), 0)</f>
        <v>1</v>
      </c>
      <c r="AB584" s="0" t="n">
        <f aca="false">IF(D584="Trong nước", DATEDIF(DATE(YEAR(K584),MONTH(K584),1),DATE(YEAR(L584),MONTH(L584),1),"m"), DATEDIF(DATE(J584,1,1),DATE(YEAR(L584),MONTH(L584),1),"m"))</f>
        <v>0</v>
      </c>
      <c r="AC584" s="0" t="str">
        <f aca="false">VLOOKUP(AB584,Parameters!$A$2:$B$6,2,1)</f>
        <v>&lt;6</v>
      </c>
      <c r="AD584" s="26" t="n">
        <v>1</v>
      </c>
      <c r="AE584" s="27" t="n">
        <f aca="false">IF(G584&lt;=$AE$2,INDEX('Bieu phi VCX'!$D$8:$H$33,MATCH(C584,'Bieu phi VCX'!$A$8:$A$33,0),MATCH(AC584,'Bieu phi VCX'!$D$7:$H$7,)),INDEX('Bieu phi VCX'!$I$8:$M$33,MATCH(C584,'Bieu phi VCX'!$A$8:$A$33,0),MATCH(AC584,'Bieu phi VCX'!$I$7:$M$7,)))</f>
        <v>0.028</v>
      </c>
      <c r="AF584" s="27" t="n">
        <f aca="false">IF(O584="Y",$AF$2,0)</f>
        <v>0</v>
      </c>
      <c r="AG584" s="27" t="n">
        <f aca="false">IF(P584="Y", INDEX('Bieu phi VCX'!$P$8:$T$31,MATCH(C584,'Bieu phi VCX'!$A$8:$A$33,0),MATCH(AC584,'Bieu phi VCX'!$P$7:$T$7,0)), 0)</f>
        <v>0</v>
      </c>
      <c r="AH584" s="22" t="n">
        <f aca="false">VLOOKUP(Q584,Parameters!$F$2:$G$5,2,0)</f>
        <v>0</v>
      </c>
      <c r="AI584" s="27" t="n">
        <f aca="false">IF(R584="Y", INDEX('Bieu phi VCX'!$V$8:$Z$31,MATCH(C584,'Bieu phi VCX'!$A$8:$A$33,0),MATCH(AC584,'Bieu phi VCX'!$V$7:$Z$7,0)),0)</f>
        <v>0</v>
      </c>
      <c r="AJ584" s="27" t="n">
        <f aca="false">IF(S584="Y",INDEX('Bieu phi VCX'!$AG$8:$AI$31,MATCH(C584,'Bieu phi VCX'!$A$8:$A$33,0),MATCH(VLOOKUP(I584,Parameters!$I$2:$J$4,2),'Bieu phi VCX'!$AG$7:$AI$7,0))-AE584, 0)</f>
        <v>0</v>
      </c>
      <c r="AK584" s="0" t="n">
        <f aca="false">IF(T584="Y",$AK$2,1)</f>
        <v>1</v>
      </c>
      <c r="AL584" s="27" t="n">
        <f aca="false">IF(U584="Y", INDEX('Bieu phi VCX'!$AB$8:$AB$33,MATCH(C584,'Bieu phi VCX'!$A$8:$A$33,0),0),0)</f>
        <v>0</v>
      </c>
      <c r="AM584" s="27" t="n">
        <f aca="false">IF(V584="Y",IF(AB584&lt;120,IF(OR(C584='Bieu phi VCX'!$A$24,C584='Bieu phi VCX'!$A$25,C584='Bieu phi VCX'!$A$27),0.2%,IF(OR(AND(OR(E584="SEDAN",E584="HATCHBACK"),G584&gt;$AM$2),AND(OR(E584="SEDAN",E584="HATCHBACK"),F584="GERMANY")),INDEX('Bieu phi VCX'!$AC$8:$AC$33,MATCH(C584,'Bieu phi VCX'!$A$8:$A$33,0),0),INDEX('Bieu phi VCX'!$AD$8:$AD$33,MATCH(C584,'Bieu phi VCX'!$A$8:$A$33,0),0))),"NA"),0)</f>
        <v>0</v>
      </c>
      <c r="AN584" s="28" t="n">
        <f aca="false">IF(X584="Y",$AN$2,0)</f>
        <v>0</v>
      </c>
      <c r="AO584" s="29" t="n">
        <f aca="false">IF(W584="Y",IF(N584-M584&gt;$AO$2,1.5%*15/365,1.5%*(N584-M584)/365),0)</f>
        <v>0</v>
      </c>
      <c r="AP584" s="30" t="n">
        <f aca="false">IF(N584&lt;=Z584,VLOOKUP(DATEDIF(M584,N584,"m"),Parameters!$L$2:$M$6,2,1),(DATEDIF(M584,N584,"m")+1)/12)</f>
        <v>1</v>
      </c>
      <c r="AQ584" s="31" t="n">
        <f aca="false">(AK584*(SUM(AE584,AF584,AG584,AI584,AJ584,AL584,AM584,AN584)*H584+AH584)+AO584*H584)*AP584</f>
        <v>2800000</v>
      </c>
    </row>
    <row r="585" customFormat="false" ht="15" hidden="false" customHeight="false" outlineLevel="0" collapsed="false">
      <c r="A585" s="20"/>
      <c r="B585" s="20" t="s">
        <v>109</v>
      </c>
      <c r="C585" s="21" t="s">
        <v>142</v>
      </c>
      <c r="D585" s="21" t="s">
        <v>95</v>
      </c>
      <c r="E585" s="21" t="s">
        <v>134</v>
      </c>
      <c r="F585" s="21" t="s">
        <v>97</v>
      </c>
      <c r="G585" s="22" t="n">
        <v>390000000</v>
      </c>
      <c r="H585" s="22" t="n">
        <v>100000000</v>
      </c>
      <c r="I585" s="22" t="n">
        <v>0</v>
      </c>
      <c r="J585" s="0" t="n">
        <v>2020</v>
      </c>
      <c r="K585" s="23" t="n">
        <v>43831</v>
      </c>
      <c r="L585" s="23" t="n">
        <v>43831</v>
      </c>
      <c r="M585" s="23" t="n">
        <v>43831</v>
      </c>
      <c r="N585" s="23" t="n">
        <v>44196</v>
      </c>
      <c r="O585" s="24" t="s">
        <v>98</v>
      </c>
      <c r="P585" s="24" t="s">
        <v>98</v>
      </c>
      <c r="Q585" s="22" t="n">
        <v>9000000</v>
      </c>
      <c r="R585" s="24" t="s">
        <v>98</v>
      </c>
      <c r="S585" s="24" t="s">
        <v>98</v>
      </c>
      <c r="T585" s="24" t="s">
        <v>98</v>
      </c>
      <c r="U585" s="24" t="s">
        <v>98</v>
      </c>
      <c r="V585" s="24" t="s">
        <v>98</v>
      </c>
      <c r="W585" s="24" t="s">
        <v>98</v>
      </c>
      <c r="X585" s="24" t="s">
        <v>98</v>
      </c>
      <c r="Y585" s="22" t="n">
        <v>500000</v>
      </c>
      <c r="Z585" s="23" t="n">
        <f aca="false">DATE(YEAR(M585)+1,MONTH(M585),DAY(M585))</f>
        <v>44197</v>
      </c>
      <c r="AA585" s="25" t="n">
        <f aca="false">IF(N585&lt;=Z585, VLOOKUP(DATEDIF(M585,N585,"m"),Parameters!$L$2:$M$6,2,1), 0)</f>
        <v>1</v>
      </c>
      <c r="AB585" s="0" t="n">
        <f aca="false">IF(D585="Trong nước", DATEDIF(DATE(YEAR(K585),MONTH(K585),1),DATE(YEAR(L585),MONTH(L585),1),"m"), DATEDIF(DATE(J585,1,1),DATE(YEAR(L585),MONTH(L585),1),"m"))</f>
        <v>0</v>
      </c>
      <c r="AC585" s="0" t="str">
        <f aca="false">VLOOKUP(AB585,Parameters!$A$2:$B$6,2,1)</f>
        <v>&lt;6</v>
      </c>
      <c r="AD585" s="26" t="n">
        <v>1</v>
      </c>
      <c r="AE585" s="27" t="n">
        <f aca="false">IF(G585&lt;=$AE$2,INDEX('Bieu phi VCX'!$D$8:$H$33,MATCH(C585,'Bieu phi VCX'!$A$8:$A$33,0),MATCH(AC585,'Bieu phi VCX'!$D$7:$H$7,)),INDEX('Bieu phi VCX'!$I$8:$M$33,MATCH(C585,'Bieu phi VCX'!$A$8:$A$33,0),MATCH(AC585,'Bieu phi VCX'!$I$7:$M$7,)))</f>
        <v>0.028</v>
      </c>
      <c r="AF585" s="27" t="n">
        <f aca="false">IF(O585="Y",$AF$2,0)</f>
        <v>0</v>
      </c>
      <c r="AG585" s="27" t="n">
        <f aca="false">IF(P585="Y", INDEX('Bieu phi VCX'!$P$8:$T$31,MATCH(C585,'Bieu phi VCX'!$A$8:$A$33,0),MATCH(AC585,'Bieu phi VCX'!$P$7:$T$7,0)), 0)</f>
        <v>0</v>
      </c>
      <c r="AH585" s="22" t="n">
        <f aca="false">VLOOKUP(Q585,Parameters!$F$2:$G$5,2,0)</f>
        <v>1400000</v>
      </c>
      <c r="AI585" s="27" t="n">
        <f aca="false">IF(R585="Y", INDEX('Bieu phi VCX'!$V$8:$Z$31,MATCH(C585,'Bieu phi VCX'!$A$8:$A$33,0),MATCH(AC585,'Bieu phi VCX'!$V$7:$Z$7,0)),0)</f>
        <v>0</v>
      </c>
      <c r="AJ585" s="27" t="n">
        <f aca="false">IF(S585="Y",INDEX('Bieu phi VCX'!$AG$8:$AI$31,MATCH(C585,'Bieu phi VCX'!$A$8:$A$33,0),MATCH(VLOOKUP(I585,Parameters!$I$2:$J$4,2),'Bieu phi VCX'!$AG$7:$AI$7,0))-AE585, 0)</f>
        <v>0</v>
      </c>
      <c r="AK585" s="0" t="n">
        <f aca="false">IF(T585="Y",$AK$2,1)</f>
        <v>1</v>
      </c>
      <c r="AL585" s="27" t="n">
        <f aca="false">IF(U585="Y", INDEX('Bieu phi VCX'!$AB$8:$AB$33,MATCH(C585,'Bieu phi VCX'!$A$8:$A$33,0),0),0)</f>
        <v>0</v>
      </c>
      <c r="AM585" s="27" t="n">
        <f aca="false">IF(V585="Y",IF(AB585&lt;120,IF(OR(C585='Bieu phi VCX'!$A$24,C585='Bieu phi VCX'!$A$25,C585='Bieu phi VCX'!$A$27),0.2%,IF(OR(AND(OR(E585="SEDAN",E585="HATCHBACK"),G585&gt;$AM$2),AND(OR(E585="SEDAN",E585="HATCHBACK"),F585="GERMANY")),INDEX('Bieu phi VCX'!$AC$8:$AC$33,MATCH(C585,'Bieu phi VCX'!$A$8:$A$33,0),0),INDEX('Bieu phi VCX'!$AD$8:$AD$33,MATCH(C585,'Bieu phi VCX'!$A$8:$A$33,0),0))),"NA"),0)</f>
        <v>0</v>
      </c>
      <c r="AN585" s="28" t="n">
        <f aca="false">IF(X585="Y",$AN$2,0)</f>
        <v>0</v>
      </c>
      <c r="AO585" s="29" t="n">
        <f aca="false">IF(W585="Y",IF(N585-M585&gt;$AO$2,1.5%*15/365,1.5%*(N585-M585)/365),0)</f>
        <v>0</v>
      </c>
      <c r="AP585" s="30" t="n">
        <f aca="false">IF(N585&lt;=Z585,VLOOKUP(DATEDIF(M585,N585,"m"),Parameters!$L$2:$M$6,2,1),(DATEDIF(M585,N585,"m")+1)/12)</f>
        <v>1</v>
      </c>
      <c r="AQ585" s="31" t="n">
        <f aca="false">(AK585*(SUM(AE585,AF585,AG585,AI585,AJ585,AL585,AM585,AN585)*H585+AH585)+AO585*H585)*AP585</f>
        <v>4200000</v>
      </c>
    </row>
    <row r="586" customFormat="false" ht="15" hidden="false" customHeight="false" outlineLevel="0" collapsed="false">
      <c r="A586" s="20"/>
      <c r="B586" s="20" t="s">
        <v>110</v>
      </c>
      <c r="C586" s="21" t="s">
        <v>142</v>
      </c>
      <c r="D586" s="21" t="s">
        <v>95</v>
      </c>
      <c r="E586" s="21" t="s">
        <v>134</v>
      </c>
      <c r="F586" s="21" t="s">
        <v>97</v>
      </c>
      <c r="G586" s="22" t="n">
        <v>390000000</v>
      </c>
      <c r="H586" s="22" t="n">
        <v>100000000</v>
      </c>
      <c r="I586" s="22" t="n">
        <v>0</v>
      </c>
      <c r="J586" s="0" t="n">
        <v>2020</v>
      </c>
      <c r="K586" s="23" t="n">
        <v>43831</v>
      </c>
      <c r="L586" s="23" t="n">
        <v>43831</v>
      </c>
      <c r="M586" s="23" t="n">
        <v>43831</v>
      </c>
      <c r="N586" s="23" t="n">
        <v>44196</v>
      </c>
      <c r="O586" s="24" t="s">
        <v>98</v>
      </c>
      <c r="P586" s="24" t="s">
        <v>98</v>
      </c>
      <c r="Q586" s="22" t="s">
        <v>99</v>
      </c>
      <c r="R586" s="24" t="s">
        <v>106</v>
      </c>
      <c r="S586" s="24" t="s">
        <v>98</v>
      </c>
      <c r="T586" s="24" t="s">
        <v>98</v>
      </c>
      <c r="U586" s="24" t="s">
        <v>98</v>
      </c>
      <c r="V586" s="24" t="s">
        <v>98</v>
      </c>
      <c r="W586" s="24" t="s">
        <v>98</v>
      </c>
      <c r="X586" s="24" t="s">
        <v>98</v>
      </c>
      <c r="Y586" s="22" t="n">
        <v>500000</v>
      </c>
      <c r="Z586" s="23" t="n">
        <f aca="false">DATE(YEAR(M586)+1,MONTH(M586),DAY(M586))</f>
        <v>44197</v>
      </c>
      <c r="AA586" s="25" t="n">
        <f aca="false">IF(N586&lt;=Z586, VLOOKUP(DATEDIF(M586,N586,"m"),Parameters!$L$2:$M$6,2,1), 0)</f>
        <v>1</v>
      </c>
      <c r="AB586" s="0" t="n">
        <f aca="false">IF(D586="Trong nước", DATEDIF(DATE(YEAR(K586),MONTH(K586),1),DATE(YEAR(L586),MONTH(L586),1),"m"), DATEDIF(DATE(J586,1,1),DATE(YEAR(L586),MONTH(L586),1),"m"))</f>
        <v>0</v>
      </c>
      <c r="AC586" s="0" t="str">
        <f aca="false">VLOOKUP(AB586,Parameters!$A$2:$B$6,2,1)</f>
        <v>&lt;6</v>
      </c>
      <c r="AD586" s="26" t="n">
        <v>1</v>
      </c>
      <c r="AE586" s="27" t="n">
        <f aca="false">IF(G586&lt;=$AE$2,INDEX('Bieu phi VCX'!$D$8:$H$33,MATCH(C586,'Bieu phi VCX'!$A$8:$A$33,0),MATCH(AC586,'Bieu phi VCX'!$D$7:$H$7,)),INDEX('Bieu phi VCX'!$I$8:$M$33,MATCH(C586,'Bieu phi VCX'!$A$8:$A$33,0),MATCH(AC586,'Bieu phi VCX'!$I$7:$M$7,)))</f>
        <v>0.028</v>
      </c>
      <c r="AF586" s="27" t="n">
        <f aca="false">IF(O586="Y",$AF$2,0)</f>
        <v>0</v>
      </c>
      <c r="AG586" s="27" t="n">
        <f aca="false">IF(P586="Y", INDEX('Bieu phi VCX'!$P$8:$T$31,MATCH(C586,'Bieu phi VCX'!$A$8:$A$33,0),MATCH(AC586,'Bieu phi VCX'!$P$7:$T$7,0)), 0)</f>
        <v>0</v>
      </c>
      <c r="AH586" s="22" t="n">
        <f aca="false">VLOOKUP(Q586,Parameters!$F$2:$G$5,2,0)</f>
        <v>0</v>
      </c>
      <c r="AI586" s="27" t="n">
        <f aca="false">IF(R586="Y", INDEX('Bieu phi VCX'!$V$8:$Z$31,MATCH(C586,'Bieu phi VCX'!$A$8:$A$33,0),MATCH(AC586,'Bieu phi VCX'!$V$7:$Z$7,0)),0)</f>
        <v>0.0015</v>
      </c>
      <c r="AJ586" s="27" t="n">
        <f aca="false">IF(S586="Y",INDEX('Bieu phi VCX'!$AG$8:$AI$31,MATCH(C586,'Bieu phi VCX'!$A$8:$A$33,0),MATCH(VLOOKUP(I586,Parameters!$I$2:$J$4,2),'Bieu phi VCX'!$AG$7:$AI$7,0))-AE586, 0)</f>
        <v>0</v>
      </c>
      <c r="AK586" s="0" t="n">
        <f aca="false">IF(T586="Y",$AK$2,1)</f>
        <v>1</v>
      </c>
      <c r="AL586" s="27" t="n">
        <f aca="false">IF(U586="Y", INDEX('Bieu phi VCX'!$AB$8:$AB$33,MATCH(C586,'Bieu phi VCX'!$A$8:$A$33,0),0),0)</f>
        <v>0</v>
      </c>
      <c r="AM586" s="27" t="n">
        <f aca="false">IF(V586="Y",IF(AB586&lt;120,IF(OR(C586='Bieu phi VCX'!$A$24,C586='Bieu phi VCX'!$A$25,C586='Bieu phi VCX'!$A$27),0.2%,IF(OR(AND(OR(E586="SEDAN",E586="HATCHBACK"),G586&gt;$AM$2),AND(OR(E586="SEDAN",E586="HATCHBACK"),F586="GERMANY")),INDEX('Bieu phi VCX'!$AC$8:$AC$33,MATCH(C586,'Bieu phi VCX'!$A$8:$A$33,0),0),INDEX('Bieu phi VCX'!$AD$8:$AD$33,MATCH(C586,'Bieu phi VCX'!$A$8:$A$33,0),0))),"NA"),0)</f>
        <v>0</v>
      </c>
      <c r="AN586" s="28" t="n">
        <f aca="false">IF(X586="Y",$AN$2,0)</f>
        <v>0</v>
      </c>
      <c r="AO586" s="29" t="n">
        <f aca="false">IF(W586="Y",IF(N586-M586&gt;$AO$2,1.5%*15/365,1.5%*(N586-M586)/365),0)</f>
        <v>0</v>
      </c>
      <c r="AP586" s="30" t="n">
        <f aca="false">IF(N586&lt;=Z586,VLOOKUP(DATEDIF(M586,N586,"m"),Parameters!$L$2:$M$6,2,1),(DATEDIF(M586,N586,"m")+1)/12)</f>
        <v>1</v>
      </c>
      <c r="AQ586" s="31" t="n">
        <f aca="false">(AK586*(SUM(AE586,AF586,AG586,AI586,AJ586,AL586,AM586,AN586)*H586+AH586)+AO586*H586)*AP586</f>
        <v>2950000</v>
      </c>
    </row>
    <row r="587" customFormat="false" ht="15" hidden="false" customHeight="false" outlineLevel="0" collapsed="false">
      <c r="A587" s="20"/>
      <c r="B587" s="20" t="s">
        <v>111</v>
      </c>
      <c r="C587" s="21" t="s">
        <v>142</v>
      </c>
      <c r="D587" s="21" t="s">
        <v>95</v>
      </c>
      <c r="E587" s="21" t="s">
        <v>134</v>
      </c>
      <c r="F587" s="21" t="s">
        <v>97</v>
      </c>
      <c r="G587" s="22" t="n">
        <v>390000000</v>
      </c>
      <c r="H587" s="22" t="n">
        <v>100000000</v>
      </c>
      <c r="I587" s="22" t="n">
        <v>0</v>
      </c>
      <c r="J587" s="0" t="n">
        <v>2020</v>
      </c>
      <c r="K587" s="23" t="n">
        <v>43831</v>
      </c>
      <c r="L587" s="23" t="n">
        <v>43831</v>
      </c>
      <c r="M587" s="23" t="n">
        <v>43831</v>
      </c>
      <c r="N587" s="23" t="n">
        <v>44196</v>
      </c>
      <c r="O587" s="24" t="s">
        <v>98</v>
      </c>
      <c r="P587" s="24" t="s">
        <v>98</v>
      </c>
      <c r="Q587" s="22" t="s">
        <v>99</v>
      </c>
      <c r="R587" s="24" t="s">
        <v>98</v>
      </c>
      <c r="S587" s="24" t="s">
        <v>106</v>
      </c>
      <c r="T587" s="24" t="s">
        <v>98</v>
      </c>
      <c r="U587" s="24" t="s">
        <v>98</v>
      </c>
      <c r="V587" s="24" t="s">
        <v>98</v>
      </c>
      <c r="W587" s="24" t="s">
        <v>98</v>
      </c>
      <c r="X587" s="24" t="s">
        <v>98</v>
      </c>
      <c r="Y587" s="22" t="n">
        <v>500000</v>
      </c>
      <c r="Z587" s="23" t="n">
        <f aca="false">DATE(YEAR(M587)+1,MONTH(M587),DAY(M587))</f>
        <v>44197</v>
      </c>
      <c r="AA587" s="25" t="n">
        <f aca="false">IF(N587&lt;=Z587, VLOOKUP(DATEDIF(M587,N587,"m"),Parameters!$L$2:$M$6,2,1), 0)</f>
        <v>1</v>
      </c>
      <c r="AB587" s="0" t="n">
        <f aca="false">IF(D587="Trong nước", DATEDIF(DATE(YEAR(K587),MONTH(K587),1),DATE(YEAR(L587),MONTH(L587),1),"m"), DATEDIF(DATE(J587,1,1),DATE(YEAR(L587),MONTH(L587),1),"m"))</f>
        <v>0</v>
      </c>
      <c r="AC587" s="0" t="str">
        <f aca="false">VLOOKUP(AB587,Parameters!$A$2:$B$6,2,1)</f>
        <v>&lt;6</v>
      </c>
      <c r="AD587" s="26" t="n">
        <v>1</v>
      </c>
      <c r="AE587" s="27" t="n">
        <f aca="false">IF(G587&lt;=$AE$2,INDEX('Bieu phi VCX'!$D$8:$H$33,MATCH(C587,'Bieu phi VCX'!$A$8:$A$33,0),MATCH(AC587,'Bieu phi VCX'!$D$7:$H$7,)),INDEX('Bieu phi VCX'!$I$8:$M$33,MATCH(C587,'Bieu phi VCX'!$A$8:$A$33,0),MATCH(AC587,'Bieu phi VCX'!$I$7:$M$7,)))</f>
        <v>0.028</v>
      </c>
      <c r="AF587" s="27" t="n">
        <f aca="false">IF(O587="Y",$AF$2,0)</f>
        <v>0</v>
      </c>
      <c r="AG587" s="27" t="n">
        <f aca="false">IF(P587="Y", INDEX('Bieu phi VCX'!$P$8:$T$31,MATCH(C587,'Bieu phi VCX'!$A$8:$A$33,0),MATCH(AC587,'Bieu phi VCX'!$P$7:$T$7,0)), 0)</f>
        <v>0</v>
      </c>
      <c r="AH587" s="22" t="n">
        <f aca="false">VLOOKUP(Q587,Parameters!$F$2:$G$5,2,0)</f>
        <v>0</v>
      </c>
      <c r="AI587" s="27" t="n">
        <f aca="false">IF(R587="Y", INDEX('Bieu phi VCX'!$V$8:$Z$31,MATCH(C587,'Bieu phi VCX'!$A$8:$A$33,0),MATCH(AC587,'Bieu phi VCX'!$V$7:$Z$7,0)),0)</f>
        <v>0</v>
      </c>
      <c r="AJ587" s="27" t="n">
        <f aca="false">IF(S587="Y",INDEX('Bieu phi VCX'!$AG$8:$AI$31,MATCH(C587,'Bieu phi VCX'!$A$8:$A$33,0),MATCH(VLOOKUP(I587,Parameters!$I$2:$J$4,2),'Bieu phi VCX'!$AG$7:$AI$7,0))-AE587, 0)</f>
        <v>0.012</v>
      </c>
      <c r="AK587" s="0" t="n">
        <f aca="false">IF(T587="Y",$AK$2,1)</f>
        <v>1</v>
      </c>
      <c r="AL587" s="27" t="n">
        <f aca="false">IF(U587="Y", INDEX('Bieu phi VCX'!$AB$8:$AB$33,MATCH(C587,'Bieu phi VCX'!$A$8:$A$33,0),0),0)</f>
        <v>0</v>
      </c>
      <c r="AM587" s="27" t="n">
        <f aca="false">IF(V587="Y",IF(AB587&lt;120,IF(OR(C587='Bieu phi VCX'!$A$24,C587='Bieu phi VCX'!$A$25,C587='Bieu phi VCX'!$A$27),0.2%,IF(OR(AND(OR(E587="SEDAN",E587="HATCHBACK"),G587&gt;$AM$2),AND(OR(E587="SEDAN",E587="HATCHBACK"),F587="GERMANY")),INDEX('Bieu phi VCX'!$AC$8:$AC$33,MATCH(C587,'Bieu phi VCX'!$A$8:$A$33,0),0),INDEX('Bieu phi VCX'!$AD$8:$AD$33,MATCH(C587,'Bieu phi VCX'!$A$8:$A$33,0),0))),"NA"),0)</f>
        <v>0</v>
      </c>
      <c r="AN587" s="28" t="n">
        <f aca="false">IF(X587="Y",$AN$2,0)</f>
        <v>0</v>
      </c>
      <c r="AO587" s="29" t="n">
        <f aca="false">IF(W587="Y",IF(N587-M587&gt;$AO$2,1.5%*15/365,1.5%*(N587-M587)/365),0)</f>
        <v>0</v>
      </c>
      <c r="AP587" s="30" t="n">
        <f aca="false">IF(N587&lt;=Z587,VLOOKUP(DATEDIF(M587,N587,"m"),Parameters!$L$2:$M$6,2,1),(DATEDIF(M587,N587,"m")+1)/12)</f>
        <v>1</v>
      </c>
      <c r="AQ587" s="31" t="n">
        <f aca="false">(AK587*(SUM(AE587,AF587,AG587,AI587,AJ587,AL587,AM587,AN587)*H587+AH587)+AO587*H587)*AP587</f>
        <v>4000000</v>
      </c>
    </row>
    <row r="588" customFormat="false" ht="15" hidden="false" customHeight="false" outlineLevel="0" collapsed="false">
      <c r="A588" s="20"/>
      <c r="B588" s="20" t="s">
        <v>112</v>
      </c>
      <c r="C588" s="21" t="s">
        <v>142</v>
      </c>
      <c r="D588" s="21" t="s">
        <v>95</v>
      </c>
      <c r="E588" s="21" t="s">
        <v>134</v>
      </c>
      <c r="F588" s="21" t="s">
        <v>97</v>
      </c>
      <c r="G588" s="22" t="n">
        <v>390000000</v>
      </c>
      <c r="H588" s="22" t="n">
        <v>100000000</v>
      </c>
      <c r="I588" s="22" t="n">
        <v>0</v>
      </c>
      <c r="J588" s="0" t="n">
        <v>2020</v>
      </c>
      <c r="K588" s="23" t="n">
        <v>43831</v>
      </c>
      <c r="L588" s="23" t="n">
        <v>43831</v>
      </c>
      <c r="M588" s="23" t="n">
        <v>43831</v>
      </c>
      <c r="N588" s="23" t="n">
        <v>44196</v>
      </c>
      <c r="O588" s="24" t="s">
        <v>98</v>
      </c>
      <c r="P588" s="24" t="s">
        <v>98</v>
      </c>
      <c r="Q588" s="22" t="s">
        <v>99</v>
      </c>
      <c r="R588" s="24" t="s">
        <v>98</v>
      </c>
      <c r="S588" s="24" t="s">
        <v>98</v>
      </c>
      <c r="T588" s="24" t="s">
        <v>106</v>
      </c>
      <c r="U588" s="24" t="s">
        <v>98</v>
      </c>
      <c r="V588" s="24" t="s">
        <v>98</v>
      </c>
      <c r="W588" s="24" t="s">
        <v>98</v>
      </c>
      <c r="X588" s="24" t="s">
        <v>98</v>
      </c>
      <c r="Y588" s="22" t="n">
        <v>500000</v>
      </c>
      <c r="Z588" s="23" t="n">
        <f aca="false">DATE(YEAR(M588)+1,MONTH(M588),DAY(M588))</f>
        <v>44197</v>
      </c>
      <c r="AA588" s="25" t="n">
        <f aca="false">IF(N588&lt;=Z588, VLOOKUP(DATEDIF(M588,N588,"m"),Parameters!$L$2:$M$6,2,1), 0)</f>
        <v>1</v>
      </c>
      <c r="AB588" s="0" t="n">
        <f aca="false">IF(D588="Trong nước", DATEDIF(DATE(YEAR(K588),MONTH(K588),1),DATE(YEAR(L588),MONTH(L588),1),"m"), DATEDIF(DATE(J588,1,1),DATE(YEAR(L588),MONTH(L588),1),"m"))</f>
        <v>0</v>
      </c>
      <c r="AC588" s="0" t="str">
        <f aca="false">VLOOKUP(AB588,Parameters!$A$2:$B$6,2,1)</f>
        <v>&lt;6</v>
      </c>
      <c r="AD588" s="26" t="n">
        <v>1</v>
      </c>
      <c r="AE588" s="27" t="n">
        <f aca="false">IF(G588&lt;=$AE$2,INDEX('Bieu phi VCX'!$D$8:$H$33,MATCH(C588,'Bieu phi VCX'!$A$8:$A$33,0),MATCH(AC588,'Bieu phi VCX'!$D$7:$H$7,)),INDEX('Bieu phi VCX'!$I$8:$M$33,MATCH(C588,'Bieu phi VCX'!$A$8:$A$33,0),MATCH(AC588,'Bieu phi VCX'!$I$7:$M$7,)))</f>
        <v>0.028</v>
      </c>
      <c r="AF588" s="27" t="n">
        <f aca="false">IF(O588="Y",$AF$2,0)</f>
        <v>0</v>
      </c>
      <c r="AG588" s="27" t="n">
        <f aca="false">IF(P588="Y", INDEX('Bieu phi VCX'!$P$8:$T$31,MATCH(C588,'Bieu phi VCX'!$A$8:$A$33,0),MATCH(AC588,'Bieu phi VCX'!$P$7:$T$7,0)), 0)</f>
        <v>0</v>
      </c>
      <c r="AH588" s="22" t="n">
        <f aca="false">VLOOKUP(Q588,Parameters!$F$2:$G$5,2,0)</f>
        <v>0</v>
      </c>
      <c r="AI588" s="27" t="n">
        <f aca="false">IF(R588="Y", INDEX('Bieu phi VCX'!$V$8:$Z$31,MATCH(C588,'Bieu phi VCX'!$A$8:$A$33,0),MATCH(AC588,'Bieu phi VCX'!$V$7:$Z$7,0)),0)</f>
        <v>0</v>
      </c>
      <c r="AJ588" s="27" t="n">
        <f aca="false">IF(S588="Y",INDEX('Bieu phi VCX'!$AG$8:$AI$31,MATCH(C588,'Bieu phi VCX'!$A$8:$A$33,0),MATCH(VLOOKUP(I588,Parameters!$I$2:$J$4,2),'Bieu phi VCX'!$AG$7:$AI$7,0))-AE588, 0)</f>
        <v>0</v>
      </c>
      <c r="AK588" s="0" t="n">
        <f aca="false">IF(T588="Y",$AK$2,1)</f>
        <v>1.5</v>
      </c>
      <c r="AL588" s="27" t="n">
        <f aca="false">IF(U588="Y", INDEX('Bieu phi VCX'!$AB$8:$AB$33,MATCH(C588,'Bieu phi VCX'!$A$8:$A$33,0),0),0)</f>
        <v>0</v>
      </c>
      <c r="AM588" s="27" t="n">
        <f aca="false">IF(V588="Y",IF(AB588&lt;120,IF(OR(C588='Bieu phi VCX'!$A$24,C588='Bieu phi VCX'!$A$25,C588='Bieu phi VCX'!$A$27),0.2%,IF(OR(AND(OR(E588="SEDAN",E588="HATCHBACK"),G588&gt;$AM$2),AND(OR(E588="SEDAN",E588="HATCHBACK"),F588="GERMANY")),INDEX('Bieu phi VCX'!$AC$8:$AC$33,MATCH(C588,'Bieu phi VCX'!$A$8:$A$33,0),0),INDEX('Bieu phi VCX'!$AD$8:$AD$33,MATCH(C588,'Bieu phi VCX'!$A$8:$A$33,0),0))),"NA"),0)</f>
        <v>0</v>
      </c>
      <c r="AN588" s="28" t="n">
        <f aca="false">IF(X588="Y",$AN$2,0)</f>
        <v>0</v>
      </c>
      <c r="AO588" s="29" t="n">
        <f aca="false">IF(W588="Y",IF(N588-M588&gt;$AO$2,1.5%*15/365,1.5%*(N588-M588)/365),0)</f>
        <v>0</v>
      </c>
      <c r="AP588" s="30" t="n">
        <f aca="false">IF(N588&lt;=Z588,VLOOKUP(DATEDIF(M588,N588,"m"),Parameters!$L$2:$M$6,2,1),(DATEDIF(M588,N588,"m")+1)/12)</f>
        <v>1</v>
      </c>
      <c r="AQ588" s="31" t="n">
        <f aca="false">(AK588*(SUM(AE588,AF588,AG588,AI588,AJ588,AL588,AM588,AN588)*H588+AH588)+AO588*H588)*AP588</f>
        <v>4200000</v>
      </c>
    </row>
    <row r="589" customFormat="false" ht="15" hidden="false" customHeight="false" outlineLevel="0" collapsed="false">
      <c r="A589" s="20"/>
      <c r="B589" s="20" t="s">
        <v>113</v>
      </c>
      <c r="C589" s="21" t="s">
        <v>142</v>
      </c>
      <c r="D589" s="21" t="s">
        <v>95</v>
      </c>
      <c r="E589" s="21" t="s">
        <v>134</v>
      </c>
      <c r="F589" s="21" t="s">
        <v>97</v>
      </c>
      <c r="G589" s="22" t="n">
        <v>390000000</v>
      </c>
      <c r="H589" s="22" t="n">
        <v>100000000</v>
      </c>
      <c r="I589" s="22" t="n">
        <v>0</v>
      </c>
      <c r="J589" s="0" t="n">
        <v>2020</v>
      </c>
      <c r="K589" s="23" t="n">
        <v>43831</v>
      </c>
      <c r="L589" s="23" t="n">
        <v>43831</v>
      </c>
      <c r="M589" s="23" t="n">
        <v>43831</v>
      </c>
      <c r="N589" s="23" t="n">
        <v>44196</v>
      </c>
      <c r="O589" s="24" t="s">
        <v>98</v>
      </c>
      <c r="P589" s="24" t="s">
        <v>98</v>
      </c>
      <c r="Q589" s="22" t="s">
        <v>99</v>
      </c>
      <c r="R589" s="24" t="s">
        <v>98</v>
      </c>
      <c r="S589" s="24" t="s">
        <v>98</v>
      </c>
      <c r="T589" s="24" t="s">
        <v>98</v>
      </c>
      <c r="U589" s="24" t="s">
        <v>106</v>
      </c>
      <c r="V589" s="24" t="s">
        <v>98</v>
      </c>
      <c r="W589" s="24" t="s">
        <v>98</v>
      </c>
      <c r="X589" s="24" t="s">
        <v>98</v>
      </c>
      <c r="Y589" s="22" t="n">
        <v>500000</v>
      </c>
      <c r="Z589" s="23" t="n">
        <f aca="false">DATE(YEAR(M589)+1,MONTH(M589),DAY(M589))</f>
        <v>44197</v>
      </c>
      <c r="AA589" s="25" t="n">
        <f aca="false">IF(N589&lt;=Z589, VLOOKUP(DATEDIF(M589,N589,"m"),Parameters!$L$2:$M$6,2,1), 0)</f>
        <v>1</v>
      </c>
      <c r="AB589" s="0" t="n">
        <f aca="false">IF(D589="Trong nước", DATEDIF(DATE(YEAR(K589),MONTH(K589),1),DATE(YEAR(L589),MONTH(L589),1),"m"), DATEDIF(DATE(J589,1,1),DATE(YEAR(L589),MONTH(L589),1),"m"))</f>
        <v>0</v>
      </c>
      <c r="AC589" s="0" t="str">
        <f aca="false">VLOOKUP(AB589,Parameters!$A$2:$B$6,2,1)</f>
        <v>&lt;6</v>
      </c>
      <c r="AD589" s="26" t="n">
        <v>1</v>
      </c>
      <c r="AE589" s="27" t="n">
        <f aca="false">IF(G589&lt;=$AE$2,INDEX('Bieu phi VCX'!$D$8:$H$33,MATCH(C589,'Bieu phi VCX'!$A$8:$A$33,0),MATCH(AC589,'Bieu phi VCX'!$D$7:$H$7,)),INDEX('Bieu phi VCX'!$I$8:$M$33,MATCH(C589,'Bieu phi VCX'!$A$8:$A$33,0),MATCH(AC589,'Bieu phi VCX'!$I$7:$M$7,)))</f>
        <v>0.028</v>
      </c>
      <c r="AF589" s="27" t="n">
        <f aca="false">IF(O589="Y",$AF$2,0)</f>
        <v>0</v>
      </c>
      <c r="AG589" s="27" t="n">
        <f aca="false">IF(P589="Y", INDEX('Bieu phi VCX'!$P$8:$T$31,MATCH(C589,'Bieu phi VCX'!$A$8:$A$33,0),MATCH(AC589,'Bieu phi VCX'!$P$7:$T$7,0)), 0)</f>
        <v>0</v>
      </c>
      <c r="AH589" s="22" t="n">
        <f aca="false">VLOOKUP(Q589,Parameters!$F$2:$G$5,2,0)</f>
        <v>0</v>
      </c>
      <c r="AI589" s="27" t="n">
        <f aca="false">IF(R589="Y", INDEX('Bieu phi VCX'!$V$8:$Z$31,MATCH(C589,'Bieu phi VCX'!$A$8:$A$33,0),MATCH(AC589,'Bieu phi VCX'!$V$7:$Z$7,0)),0)</f>
        <v>0</v>
      </c>
      <c r="AJ589" s="27" t="n">
        <f aca="false">IF(S589="Y",INDEX('Bieu phi VCX'!$AG$8:$AI$31,MATCH(C589,'Bieu phi VCX'!$A$8:$A$33,0),MATCH(VLOOKUP(I589,Parameters!$I$2:$J$4,2),'Bieu phi VCX'!$AG$7:$AI$7,0))-AE589, 0)</f>
        <v>0</v>
      </c>
      <c r="AK589" s="0" t="n">
        <f aca="false">IF(T589="Y",$AK$2,1)</f>
        <v>1</v>
      </c>
      <c r="AL589" s="27" t="n">
        <f aca="false">IF(U589="Y", INDEX('Bieu phi VCX'!$AB$8:$AB$33,MATCH(C589,'Bieu phi VCX'!$A$8:$A$33,0),0),0)</f>
        <v>0.0025</v>
      </c>
      <c r="AM589" s="27" t="n">
        <f aca="false">IF(V589="Y",IF(AB589&lt;120,IF(OR(C589='Bieu phi VCX'!$A$24,C589='Bieu phi VCX'!$A$25,C589='Bieu phi VCX'!$A$27),0.2%,IF(OR(AND(OR(E589="SEDAN",E589="HATCHBACK"),G589&gt;$AM$2),AND(OR(E589="SEDAN",E589="HATCHBACK"),F589="GERMANY")),INDEX('Bieu phi VCX'!$AC$8:$AC$33,MATCH(C589,'Bieu phi VCX'!$A$8:$A$33,0),0),INDEX('Bieu phi VCX'!$AD$8:$AD$33,MATCH(C589,'Bieu phi VCX'!$A$8:$A$33,0),0))),"NA"),0)</f>
        <v>0</v>
      </c>
      <c r="AN589" s="28" t="n">
        <f aca="false">IF(X589="Y",$AN$2,0)</f>
        <v>0</v>
      </c>
      <c r="AO589" s="29" t="n">
        <f aca="false">IF(W589="Y",IF(N589-M589&gt;$AO$2,1.5%*15/365,1.5%*(N589-M589)/365),0)</f>
        <v>0</v>
      </c>
      <c r="AP589" s="30" t="n">
        <f aca="false">IF(N589&lt;=Z589,VLOOKUP(DATEDIF(M589,N589,"m"),Parameters!$L$2:$M$6,2,1),(DATEDIF(M589,N589,"m")+1)/12)</f>
        <v>1</v>
      </c>
      <c r="AQ589" s="31" t="n">
        <f aca="false">(AK589*(SUM(AE589,AF589,AG589,AI589,AJ589,AL589,AM589,AN589)*H589+AH589)+AO589*H589)*AP589</f>
        <v>3050000</v>
      </c>
    </row>
    <row r="590" customFormat="false" ht="15" hidden="false" customHeight="false" outlineLevel="0" collapsed="false">
      <c r="A590" s="20"/>
      <c r="B590" s="20" t="s">
        <v>114</v>
      </c>
      <c r="C590" s="21" t="s">
        <v>142</v>
      </c>
      <c r="D590" s="21" t="s">
        <v>95</v>
      </c>
      <c r="E590" s="21" t="s">
        <v>134</v>
      </c>
      <c r="F590" s="21" t="s">
        <v>97</v>
      </c>
      <c r="G590" s="22" t="n">
        <v>390000000</v>
      </c>
      <c r="H590" s="22" t="n">
        <v>100000000</v>
      </c>
      <c r="I590" s="22" t="n">
        <v>0</v>
      </c>
      <c r="J590" s="0" t="n">
        <v>2020</v>
      </c>
      <c r="K590" s="23" t="n">
        <v>43831</v>
      </c>
      <c r="L590" s="23" t="n">
        <v>43831</v>
      </c>
      <c r="M590" s="23" t="n">
        <v>43831</v>
      </c>
      <c r="N590" s="23" t="n">
        <v>44196</v>
      </c>
      <c r="O590" s="24" t="s">
        <v>98</v>
      </c>
      <c r="P590" s="24" t="s">
        <v>98</v>
      </c>
      <c r="Q590" s="22" t="s">
        <v>99</v>
      </c>
      <c r="R590" s="24" t="s">
        <v>98</v>
      </c>
      <c r="S590" s="24" t="s">
        <v>98</v>
      </c>
      <c r="T590" s="24" t="s">
        <v>98</v>
      </c>
      <c r="U590" s="24" t="s">
        <v>98</v>
      </c>
      <c r="V590" s="24" t="s">
        <v>106</v>
      </c>
      <c r="W590" s="24" t="s">
        <v>98</v>
      </c>
      <c r="X590" s="24" t="s">
        <v>98</v>
      </c>
      <c r="Y590" s="22" t="n">
        <v>500000</v>
      </c>
      <c r="Z590" s="23" t="n">
        <f aca="false">DATE(YEAR(M590)+1,MONTH(M590),DAY(M590))</f>
        <v>44197</v>
      </c>
      <c r="AA590" s="25" t="n">
        <f aca="false">IF(N590&lt;=Z590, VLOOKUP(DATEDIF(M590,N590,"m"),Parameters!$L$2:$M$6,2,1), 0)</f>
        <v>1</v>
      </c>
      <c r="AB590" s="0" t="n">
        <f aca="false">IF(D590="Trong nước", DATEDIF(DATE(YEAR(K590),MONTH(K590),1),DATE(YEAR(L590),MONTH(L590),1),"m"), DATEDIF(DATE(J590,1,1),DATE(YEAR(L590),MONTH(L590),1),"m"))</f>
        <v>0</v>
      </c>
      <c r="AC590" s="0" t="str">
        <f aca="false">VLOOKUP(AB590,Parameters!$A$2:$B$6,2,1)</f>
        <v>&lt;6</v>
      </c>
      <c r="AD590" s="26" t="n">
        <v>1</v>
      </c>
      <c r="AE590" s="27" t="n">
        <f aca="false">IF(G590&lt;=$AE$2,INDEX('Bieu phi VCX'!$D$8:$H$33,MATCH(C590,'Bieu phi VCX'!$A$8:$A$33,0),MATCH(AC590,'Bieu phi VCX'!$D$7:$H$7,)),INDEX('Bieu phi VCX'!$I$8:$M$33,MATCH(C590,'Bieu phi VCX'!$A$8:$A$33,0),MATCH(AC590,'Bieu phi VCX'!$I$7:$M$7,)))</f>
        <v>0.028</v>
      </c>
      <c r="AF590" s="27" t="n">
        <f aca="false">IF(O590="Y",$AF$2,0)</f>
        <v>0</v>
      </c>
      <c r="AG590" s="27" t="n">
        <f aca="false">IF(P590="Y", INDEX('Bieu phi VCX'!$P$8:$T$31,MATCH(C590,'Bieu phi VCX'!$A$8:$A$33,0),MATCH(AC590,'Bieu phi VCX'!$P$7:$T$7,0)), 0)</f>
        <v>0</v>
      </c>
      <c r="AH590" s="22" t="n">
        <f aca="false">VLOOKUP(Q590,Parameters!$F$2:$G$5,2,0)</f>
        <v>0</v>
      </c>
      <c r="AI590" s="27" t="n">
        <f aca="false">IF(R590="Y", INDEX('Bieu phi VCX'!$V$8:$Z$31,MATCH(C590,'Bieu phi VCX'!$A$8:$A$33,0),MATCH(AC590,'Bieu phi VCX'!$V$7:$Z$7,0)),0)</f>
        <v>0</v>
      </c>
      <c r="AJ590" s="27" t="n">
        <f aca="false">IF(S590="Y",INDEX('Bieu phi VCX'!$AG$8:$AI$31,MATCH(C590,'Bieu phi VCX'!$A$8:$A$33,0),MATCH(VLOOKUP(I590,Parameters!$I$2:$J$4,2),'Bieu phi VCX'!$AG$7:$AI$7,0))-AE590, 0)</f>
        <v>0</v>
      </c>
      <c r="AK590" s="0" t="n">
        <f aca="false">IF(T590="Y",$AK$2,1)</f>
        <v>1</v>
      </c>
      <c r="AL590" s="27" t="n">
        <f aca="false">IF(U590="Y", INDEX('Bieu phi VCX'!$AB$8:$AB$33,MATCH(C590,'Bieu phi VCX'!$A$8:$A$33,0),0),0)</f>
        <v>0</v>
      </c>
      <c r="AM590" s="27" t="n">
        <f aca="false">IF(V590="Y",IF(AB590&lt;120,IF(OR(C590='Bieu phi VCX'!$A$24,C590='Bieu phi VCX'!$A$25,C590='Bieu phi VCX'!$A$27),0.2%,IF(OR(AND(OR(E590="SEDAN",E590="HATCHBACK"),G590&gt;$AM$2),AND(OR(E590="SEDAN",E590="HATCHBACK"),F590="GERMANY")),INDEX('Bieu phi VCX'!$AC$8:$AC$33,MATCH(C590,'Bieu phi VCX'!$A$8:$A$33,0),0),INDEX('Bieu phi VCX'!$AD$8:$AD$33,MATCH(C590,'Bieu phi VCX'!$A$8:$A$33,0),0))),"NA"),0)</f>
        <v>0.0005</v>
      </c>
      <c r="AN590" s="28" t="n">
        <f aca="false">IF(X590="Y",$AN$2,0)</f>
        <v>0</v>
      </c>
      <c r="AO590" s="29" t="n">
        <f aca="false">IF(W590="Y",IF(N590-M590&gt;$AO$2,1.5%*15/365,1.5%*(N590-M590)/365),0)</f>
        <v>0</v>
      </c>
      <c r="AP590" s="30" t="n">
        <f aca="false">IF(N590&lt;=Z590,VLOOKUP(DATEDIF(M590,N590,"m"),Parameters!$L$2:$M$6,2,1),(DATEDIF(M590,N590,"m")+1)/12)</f>
        <v>1</v>
      </c>
      <c r="AQ590" s="31" t="n">
        <f aca="false">(AK590*(SUM(AE590,AF590,AG590,AI590,AJ590,AL590,AM590,AN590)*H590+AH590)+AO590*H590)*AP590</f>
        <v>2850000</v>
      </c>
    </row>
    <row r="591" customFormat="false" ht="15" hidden="false" customHeight="false" outlineLevel="0" collapsed="false">
      <c r="A591" s="20"/>
      <c r="B591" s="20" t="s">
        <v>115</v>
      </c>
      <c r="C591" s="21" t="s">
        <v>142</v>
      </c>
      <c r="D591" s="21" t="s">
        <v>95</v>
      </c>
      <c r="E591" s="21" t="s">
        <v>134</v>
      </c>
      <c r="F591" s="21" t="s">
        <v>97</v>
      </c>
      <c r="G591" s="22" t="n">
        <v>390000000</v>
      </c>
      <c r="H591" s="22" t="n">
        <v>100000000</v>
      </c>
      <c r="I591" s="22" t="n">
        <v>0</v>
      </c>
      <c r="J591" s="0" t="n">
        <v>2020</v>
      </c>
      <c r="K591" s="23" t="n">
        <v>43831</v>
      </c>
      <c r="L591" s="23" t="n">
        <v>43831</v>
      </c>
      <c r="M591" s="23" t="n">
        <v>43831</v>
      </c>
      <c r="N591" s="23" t="n">
        <v>44196</v>
      </c>
      <c r="O591" s="24" t="s">
        <v>98</v>
      </c>
      <c r="P591" s="24" t="s">
        <v>98</v>
      </c>
      <c r="Q591" s="22" t="s">
        <v>99</v>
      </c>
      <c r="R591" s="24" t="s">
        <v>98</v>
      </c>
      <c r="S591" s="24" t="s">
        <v>98</v>
      </c>
      <c r="T591" s="24" t="s">
        <v>98</v>
      </c>
      <c r="U591" s="24" t="s">
        <v>98</v>
      </c>
      <c r="V591" s="24" t="s">
        <v>98</v>
      </c>
      <c r="W591" s="24" t="s">
        <v>106</v>
      </c>
      <c r="X591" s="24" t="s">
        <v>98</v>
      </c>
      <c r="Y591" s="22" t="n">
        <v>500000</v>
      </c>
      <c r="Z591" s="23" t="n">
        <f aca="false">DATE(YEAR(M591)+1,MONTH(M591),DAY(M591))</f>
        <v>44197</v>
      </c>
      <c r="AA591" s="25" t="n">
        <f aca="false">IF(N591&lt;=Z591, VLOOKUP(DATEDIF(M591,N591,"m"),Parameters!$L$2:$M$6,2,1), 0)</f>
        <v>1</v>
      </c>
      <c r="AB591" s="0" t="n">
        <f aca="false">IF(D591="Trong nước", DATEDIF(DATE(YEAR(K591),MONTH(K591),1),DATE(YEAR(L591),MONTH(L591),1),"m"), DATEDIF(DATE(J591,1,1),DATE(YEAR(L591),MONTH(L591),1),"m"))</f>
        <v>0</v>
      </c>
      <c r="AC591" s="0" t="str">
        <f aca="false">VLOOKUP(AB591,Parameters!$A$2:$B$6,2,1)</f>
        <v>&lt;6</v>
      </c>
      <c r="AD591" s="26" t="n">
        <v>1</v>
      </c>
      <c r="AE591" s="27" t="n">
        <f aca="false">IF(G591&lt;=$AE$2,INDEX('Bieu phi VCX'!$D$8:$H$33,MATCH(C591,'Bieu phi VCX'!$A$8:$A$33,0),MATCH(AC591,'Bieu phi VCX'!$D$7:$H$7,)),INDEX('Bieu phi VCX'!$I$8:$M$33,MATCH(C591,'Bieu phi VCX'!$A$8:$A$33,0),MATCH(AC591,'Bieu phi VCX'!$I$7:$M$7,)))</f>
        <v>0.028</v>
      </c>
      <c r="AF591" s="27" t="n">
        <f aca="false">IF(O591="Y",$AF$2,0)</f>
        <v>0</v>
      </c>
      <c r="AG591" s="27" t="n">
        <f aca="false">IF(P591="Y", INDEX('Bieu phi VCX'!$P$8:$T$31,MATCH(C591,'Bieu phi VCX'!$A$8:$A$33,0),MATCH(AC591,'Bieu phi VCX'!$P$7:$T$7,0)), 0)</f>
        <v>0</v>
      </c>
      <c r="AH591" s="22" t="n">
        <f aca="false">VLOOKUP(Q591,Parameters!$F$2:$G$5,2,0)</f>
        <v>0</v>
      </c>
      <c r="AI591" s="27" t="n">
        <f aca="false">IF(R591="Y", INDEX('Bieu phi VCX'!$V$8:$Z$31,MATCH(C591,'Bieu phi VCX'!$A$8:$A$33,0),MATCH(AC591,'Bieu phi VCX'!$V$7:$Z$7,0)),0)</f>
        <v>0</v>
      </c>
      <c r="AJ591" s="27" t="n">
        <f aca="false">IF(S591="Y",INDEX('Bieu phi VCX'!$AG$8:$AI$31,MATCH(C591,'Bieu phi VCX'!$A$8:$A$33,0),MATCH(VLOOKUP(I591,Parameters!$I$2:$J$4,2),'Bieu phi VCX'!$AG$7:$AI$7,0))-AE591, 0)</f>
        <v>0</v>
      </c>
      <c r="AK591" s="0" t="n">
        <f aca="false">IF(T591="Y",$AK$2,1)</f>
        <v>1</v>
      </c>
      <c r="AL591" s="27" t="n">
        <f aca="false">IF(U591="Y", INDEX('Bieu phi VCX'!$AB$8:$AB$33,MATCH(C591,'Bieu phi VCX'!$A$8:$A$33,0),0),0)</f>
        <v>0</v>
      </c>
      <c r="AM591" s="27" t="n">
        <f aca="false">IF(V591="Y",IF(AB591&lt;120,IF(OR(C591='Bieu phi VCX'!$A$24,C591='Bieu phi VCX'!$A$25,C591='Bieu phi VCX'!$A$27),0.2%,IF(OR(AND(OR(E591="SEDAN",E591="HATCHBACK"),G591&gt;$AM$2),AND(OR(E591="SEDAN",E591="HATCHBACK"),F591="GERMANY")),INDEX('Bieu phi VCX'!$AC$8:$AC$33,MATCH(C591,'Bieu phi VCX'!$A$8:$A$33,0),0),INDEX('Bieu phi VCX'!$AD$8:$AD$33,MATCH(C591,'Bieu phi VCX'!$A$8:$A$33,0),0))),"NA"),0)</f>
        <v>0</v>
      </c>
      <c r="AN591" s="28" t="n">
        <f aca="false">IF(X591="Y",$AN$2,0)</f>
        <v>0</v>
      </c>
      <c r="AO591" s="29" t="n">
        <f aca="false">IF(W591="Y",IF(N591-M591&gt;$AO$2,1.5%*15/365,1.5%*(N591-M591)/365),0)</f>
        <v>0.000616438356164384</v>
      </c>
      <c r="AP591" s="30" t="n">
        <f aca="false">IF(N591&lt;=Z591,VLOOKUP(DATEDIF(M591,N591,"m"),Parameters!$L$2:$M$6,2,1),(DATEDIF(M591,N591,"m")+1)/12)</f>
        <v>1</v>
      </c>
      <c r="AQ591" s="31" t="n">
        <f aca="false">(AK591*(SUM(AE591,AF591,AG591,AI591,AJ591,AL591,AM591,AN591)*H591+AH591)+AO591*H591)*AP591</f>
        <v>2861643.83561644</v>
      </c>
    </row>
    <row r="592" customFormat="false" ht="15" hidden="false" customHeight="false" outlineLevel="0" collapsed="false">
      <c r="A592" s="20"/>
      <c r="B592" s="20" t="s">
        <v>116</v>
      </c>
      <c r="C592" s="21" t="s">
        <v>142</v>
      </c>
      <c r="D592" s="21" t="s">
        <v>95</v>
      </c>
      <c r="E592" s="21" t="s">
        <v>134</v>
      </c>
      <c r="F592" s="21" t="s">
        <v>97</v>
      </c>
      <c r="G592" s="22" t="n">
        <v>390000000</v>
      </c>
      <c r="H592" s="22" t="n">
        <v>100000000</v>
      </c>
      <c r="I592" s="22" t="n">
        <v>0</v>
      </c>
      <c r="J592" s="0" t="n">
        <v>2020</v>
      </c>
      <c r="K592" s="23" t="n">
        <v>43831</v>
      </c>
      <c r="L592" s="23" t="n">
        <v>43831</v>
      </c>
      <c r="M592" s="23" t="n">
        <v>43831</v>
      </c>
      <c r="N592" s="23" t="n">
        <v>44196</v>
      </c>
      <c r="O592" s="24" t="s">
        <v>98</v>
      </c>
      <c r="P592" s="24" t="s">
        <v>98</v>
      </c>
      <c r="Q592" s="22" t="s">
        <v>99</v>
      </c>
      <c r="R592" s="24" t="s">
        <v>98</v>
      </c>
      <c r="S592" s="24" t="s">
        <v>98</v>
      </c>
      <c r="T592" s="24" t="s">
        <v>98</v>
      </c>
      <c r="U592" s="24" t="s">
        <v>98</v>
      </c>
      <c r="V592" s="24" t="s">
        <v>98</v>
      </c>
      <c r="W592" s="24" t="s">
        <v>98</v>
      </c>
      <c r="X592" s="24" t="s">
        <v>106</v>
      </c>
      <c r="Y592" s="22" t="n">
        <v>500000</v>
      </c>
      <c r="Z592" s="23" t="n">
        <f aca="false">DATE(YEAR(M592)+1,MONTH(M592),DAY(M592))</f>
        <v>44197</v>
      </c>
      <c r="AA592" s="25" t="n">
        <f aca="false">IF(N592&lt;=Z592, VLOOKUP(DATEDIF(M592,N592,"m"),Parameters!$L$2:$M$6,2,1), 0)</f>
        <v>1</v>
      </c>
      <c r="AB592" s="0" t="n">
        <f aca="false">IF(D592="Trong nước", DATEDIF(DATE(YEAR(K592),MONTH(K592),1),DATE(YEAR(L592),MONTH(L592),1),"m"), DATEDIF(DATE(J592,1,1),DATE(YEAR(L592),MONTH(L592),1),"m"))</f>
        <v>0</v>
      </c>
      <c r="AC592" s="0" t="str">
        <f aca="false">VLOOKUP(AB592,Parameters!$A$2:$B$6,2,1)</f>
        <v>&lt;6</v>
      </c>
      <c r="AD592" s="26" t="n">
        <v>1</v>
      </c>
      <c r="AE592" s="27" t="n">
        <f aca="false">IF(G592&lt;=$AE$2,INDEX('Bieu phi VCX'!$D$8:$H$33,MATCH(C592,'Bieu phi VCX'!$A$8:$A$33,0),MATCH(AC592,'Bieu phi VCX'!$D$7:$H$7,)),INDEX('Bieu phi VCX'!$I$8:$M$33,MATCH(C592,'Bieu phi VCX'!$A$8:$A$33,0),MATCH(AC592,'Bieu phi VCX'!$I$7:$M$7,)))</f>
        <v>0.028</v>
      </c>
      <c r="AF592" s="27" t="n">
        <f aca="false">IF(O592="Y",$AF$2,0)</f>
        <v>0</v>
      </c>
      <c r="AG592" s="27" t="n">
        <f aca="false">IF(P592="Y", INDEX('Bieu phi VCX'!$P$8:$T$31,MATCH(C592,'Bieu phi VCX'!$A$8:$A$33,0),MATCH(AC592,'Bieu phi VCX'!$P$7:$T$7,0)), 0)</f>
        <v>0</v>
      </c>
      <c r="AH592" s="22" t="n">
        <f aca="false">VLOOKUP(Q592,Parameters!$F$2:$G$5,2,0)</f>
        <v>0</v>
      </c>
      <c r="AI592" s="27" t="n">
        <f aca="false">IF(R592="Y", INDEX('Bieu phi VCX'!$V$8:$Z$31,MATCH(C592,'Bieu phi VCX'!$A$8:$A$33,0),MATCH(AC592,'Bieu phi VCX'!$V$7:$Z$7,0)),0)</f>
        <v>0</v>
      </c>
      <c r="AJ592" s="27" t="n">
        <f aca="false">IF(S592="Y",INDEX('Bieu phi VCX'!$AG$8:$AI$31,MATCH(C592,'Bieu phi VCX'!$A$8:$A$33,0),MATCH(VLOOKUP(I592,Parameters!$I$2:$J$4,2),'Bieu phi VCX'!$AG$7:$AI$7,0))-AE592, 0)</f>
        <v>0</v>
      </c>
      <c r="AK592" s="0" t="n">
        <f aca="false">IF(T592="Y",$AK$2,1)</f>
        <v>1</v>
      </c>
      <c r="AL592" s="27" t="n">
        <f aca="false">IF(U592="Y", INDEX('Bieu phi VCX'!$AB$8:$AB$33,MATCH(C592,'Bieu phi VCX'!$A$8:$A$33,0),0),0)</f>
        <v>0</v>
      </c>
      <c r="AM592" s="27" t="n">
        <f aca="false">IF(V592="Y",IF(AB592&lt;120,IF(OR(C592='Bieu phi VCX'!$A$24,C592='Bieu phi VCX'!$A$25,C592='Bieu phi VCX'!$A$27),0.2%,IF(OR(AND(OR(E592="SEDAN",E592="HATCHBACK"),G592&gt;$AM$2),AND(OR(E592="SEDAN",E592="HATCHBACK"),F592="GERMANY")),INDEX('Bieu phi VCX'!$AC$8:$AC$33,MATCH(C592,'Bieu phi VCX'!$A$8:$A$33,0),0),INDEX('Bieu phi VCX'!$AD$8:$AD$33,MATCH(C592,'Bieu phi VCX'!$A$8:$A$33,0),0))),"NA"),0)</f>
        <v>0</v>
      </c>
      <c r="AN592" s="28" t="n">
        <f aca="false">IF(X592="Y",$AN$2,0)</f>
        <v>0.003</v>
      </c>
      <c r="AO592" s="29" t="n">
        <f aca="false">IF(W592="Y",IF(N592-M592&gt;$AO$2,1.5%*15/365,1.5%*(N592-M592)/365),0)</f>
        <v>0</v>
      </c>
      <c r="AP592" s="30" t="n">
        <f aca="false">IF(N592&lt;=Z592,VLOOKUP(DATEDIF(M592,N592,"m"),Parameters!$L$2:$M$6,2,1),(DATEDIF(M592,N592,"m")+1)/12)</f>
        <v>1</v>
      </c>
      <c r="AQ592" s="31" t="n">
        <f aca="false">(AK592*(SUM(AE592,AF592,AG592,AI592,AJ592,AL592,AM592,AN592)*H592+AH592)+AO592*H592)*AP592</f>
        <v>3100000</v>
      </c>
    </row>
    <row r="593" customFormat="false" ht="15" hidden="false" customHeight="false" outlineLevel="0" collapsed="false">
      <c r="A593" s="20" t="s">
        <v>117</v>
      </c>
      <c r="B593" s="20" t="s">
        <v>105</v>
      </c>
      <c r="C593" s="21" t="s">
        <v>142</v>
      </c>
      <c r="D593" s="21" t="s">
        <v>95</v>
      </c>
      <c r="E593" s="21" t="s">
        <v>134</v>
      </c>
      <c r="F593" s="21" t="s">
        <v>97</v>
      </c>
      <c r="G593" s="22" t="n">
        <v>400000000</v>
      </c>
      <c r="H593" s="22" t="n">
        <v>400000000</v>
      </c>
      <c r="I593" s="22" t="n">
        <v>0</v>
      </c>
      <c r="J593" s="0" t="n">
        <v>2020</v>
      </c>
      <c r="K593" s="23" t="n">
        <v>43831</v>
      </c>
      <c r="L593" s="23" t="n">
        <v>43831</v>
      </c>
      <c r="M593" s="23" t="n">
        <v>43831</v>
      </c>
      <c r="N593" s="23" t="n">
        <v>44196</v>
      </c>
      <c r="O593" s="24" t="s">
        <v>106</v>
      </c>
      <c r="P593" s="24" t="s">
        <v>106</v>
      </c>
      <c r="Q593" s="22" t="n">
        <v>9000000</v>
      </c>
      <c r="R593" s="24" t="s">
        <v>106</v>
      </c>
      <c r="S593" s="24" t="s">
        <v>106</v>
      </c>
      <c r="T593" s="24" t="s">
        <v>106</v>
      </c>
      <c r="U593" s="24" t="s">
        <v>106</v>
      </c>
      <c r="V593" s="24" t="s">
        <v>106</v>
      </c>
      <c r="W593" s="24" t="s">
        <v>106</v>
      </c>
      <c r="X593" s="24" t="s">
        <v>106</v>
      </c>
      <c r="Y593" s="22" t="n">
        <v>500000</v>
      </c>
      <c r="Z593" s="23" t="n">
        <f aca="false">DATE(YEAR(M593)+1,MONTH(M593),DAY(M593))</f>
        <v>44197</v>
      </c>
      <c r="AA593" s="25" t="n">
        <f aca="false">IF(N593&lt;=Z593, VLOOKUP(DATEDIF(M593,N593,"m"),Parameters!$L$2:$M$6,2,1), 0)</f>
        <v>1</v>
      </c>
      <c r="AB593" s="0" t="n">
        <f aca="false">IF(D593="Trong nước", DATEDIF(DATE(YEAR(K593),MONTH(K593),1),DATE(YEAR(L593),MONTH(L593),1),"m"), DATEDIF(DATE(J593,1,1),DATE(YEAR(L593),MONTH(L593),1),"m"))</f>
        <v>0</v>
      </c>
      <c r="AC593" s="0" t="str">
        <f aca="false">VLOOKUP(AB593,Parameters!$A$2:$B$6,2,1)</f>
        <v>&lt;6</v>
      </c>
      <c r="AD593" s="26" t="n">
        <v>1</v>
      </c>
      <c r="AE593" s="27" t="n">
        <f aca="false">IF(G593&lt;=$AE$2,INDEX('Bieu phi VCX'!$D$8:$H$33,MATCH(C593,'Bieu phi VCX'!$A$8:$A$33,0),MATCH(AC593,'Bieu phi VCX'!$D$7:$H$7,)),INDEX('Bieu phi VCX'!$I$8:$M$33,MATCH(C593,'Bieu phi VCX'!$A$8:$A$33,0),MATCH(AC593,'Bieu phi VCX'!$I$7:$M$7,)))</f>
        <v>0.028</v>
      </c>
      <c r="AF593" s="27" t="n">
        <f aca="false">IF(O593="Y",$AF$2,0)</f>
        <v>0.0005</v>
      </c>
      <c r="AG593" s="27" t="n">
        <f aca="false">IF(P593="Y", INDEX('Bieu phi VCX'!$P$8:$T$31,MATCH(C593,'Bieu phi VCX'!$A$8:$A$33,0),MATCH(AC593,'Bieu phi VCX'!$P$7:$T$7,0)), 0)</f>
        <v>0</v>
      </c>
      <c r="AH593" s="22" t="n">
        <f aca="false">VLOOKUP(Q593,Parameters!$F$2:$G$5,2,0)</f>
        <v>1400000</v>
      </c>
      <c r="AI593" s="27" t="n">
        <f aca="false">IF(R593="Y", INDEX('Bieu phi VCX'!$V$8:$Z$31,MATCH(C593,'Bieu phi VCX'!$A$8:$A$33,0),MATCH(AC593,'Bieu phi VCX'!$V$7:$Z$7,0)),0)</f>
        <v>0.0015</v>
      </c>
      <c r="AJ593" s="27" t="n">
        <f aca="false">IF(S593="Y",INDEX('Bieu phi VCX'!$AG$8:$AI$31,MATCH(C593,'Bieu phi VCX'!$A$8:$A$33,0),MATCH(VLOOKUP(I593,Parameters!$I$2:$J$4,2),'Bieu phi VCX'!$AG$7:$AI$7,0))-AE593, 0)</f>
        <v>0.012</v>
      </c>
      <c r="AK593" s="0" t="n">
        <f aca="false">IF(T593="Y",$AK$2,1)</f>
        <v>1.5</v>
      </c>
      <c r="AL593" s="27" t="n">
        <f aca="false">IF(U593="Y", INDEX('Bieu phi VCX'!$AB$8:$AB$33,MATCH(C593,'Bieu phi VCX'!$A$8:$A$33,0),0),0)</f>
        <v>0.0025</v>
      </c>
      <c r="AM593" s="27" t="n">
        <f aca="false">IF(V593="Y",IF(AB593&lt;120,IF(OR(C593='Bieu phi VCX'!$A$24,C593='Bieu phi VCX'!$A$25,C593='Bieu phi VCX'!$A$27),0.2%,IF(OR(AND(OR(E593="SEDAN",E593="HATCHBACK"),G593&gt;$AM$2),AND(OR(E593="SEDAN",E593="HATCHBACK"),F593="GERMANY")),INDEX('Bieu phi VCX'!$AC$8:$AC$33,MATCH(C593,'Bieu phi VCX'!$A$8:$A$33,0),0),INDEX('Bieu phi VCX'!$AD$8:$AD$33,MATCH(C593,'Bieu phi VCX'!$A$8:$A$33,0),0))),"NA"),0)</f>
        <v>0.0005</v>
      </c>
      <c r="AN593" s="28" t="n">
        <f aca="false">IF(X593="Y",$AN$2,0)</f>
        <v>0.003</v>
      </c>
      <c r="AO593" s="29" t="n">
        <f aca="false">IF(W593="Y",IF(N593-M593&gt;$AO$2,1.5%*15/365,1.5%*(N593-M593)/365),0)</f>
        <v>0.000616438356164384</v>
      </c>
      <c r="AP593" s="30" t="n">
        <f aca="false">IF(N593&lt;=Z593,VLOOKUP(DATEDIF(M593,N593,"m"),Parameters!$L$2:$M$6,2,1),(DATEDIF(M593,N593,"m")+1)/12)</f>
        <v>1</v>
      </c>
      <c r="AQ593" s="31" t="n">
        <f aca="false">(AK593*(SUM(AE593,AF593,AG593,AI593,AJ593,AL593,AM593,AN593)*H593+AH593)+AO593*H593)*AP593</f>
        <v>31146575.3424658</v>
      </c>
    </row>
    <row r="594" customFormat="false" ht="15" hidden="false" customHeight="false" outlineLevel="0" collapsed="false">
      <c r="A594" s="20"/>
      <c r="B594" s="20" t="s">
        <v>107</v>
      </c>
      <c r="C594" s="21" t="s">
        <v>142</v>
      </c>
      <c r="D594" s="21" t="s">
        <v>95</v>
      </c>
      <c r="E594" s="21" t="s">
        <v>134</v>
      </c>
      <c r="F594" s="21" t="s">
        <v>97</v>
      </c>
      <c r="G594" s="22" t="n">
        <v>400000000</v>
      </c>
      <c r="H594" s="22" t="n">
        <v>400000000</v>
      </c>
      <c r="I594" s="22" t="n">
        <v>0</v>
      </c>
      <c r="J594" s="0" t="n">
        <v>2020</v>
      </c>
      <c r="K594" s="23" t="n">
        <v>43831</v>
      </c>
      <c r="L594" s="23" t="n">
        <v>43831</v>
      </c>
      <c r="M594" s="23" t="n">
        <v>43831</v>
      </c>
      <c r="N594" s="23" t="n">
        <v>44196</v>
      </c>
      <c r="O594" s="24" t="s">
        <v>106</v>
      </c>
      <c r="P594" s="24" t="s">
        <v>98</v>
      </c>
      <c r="Q594" s="22" t="s">
        <v>99</v>
      </c>
      <c r="R594" s="24" t="s">
        <v>98</v>
      </c>
      <c r="S594" s="24" t="s">
        <v>98</v>
      </c>
      <c r="T594" s="24" t="s">
        <v>98</v>
      </c>
      <c r="U594" s="24" t="s">
        <v>98</v>
      </c>
      <c r="V594" s="24" t="s">
        <v>98</v>
      </c>
      <c r="W594" s="24" t="s">
        <v>98</v>
      </c>
      <c r="X594" s="24" t="s">
        <v>98</v>
      </c>
      <c r="Y594" s="22" t="n">
        <v>500000</v>
      </c>
      <c r="Z594" s="23" t="n">
        <f aca="false">DATE(YEAR(M594)+1,MONTH(M594),DAY(M594))</f>
        <v>44197</v>
      </c>
      <c r="AA594" s="25" t="n">
        <f aca="false">IF(N594&lt;=Z594, VLOOKUP(DATEDIF(M594,N594,"m"),Parameters!$L$2:$M$6,2,1), 0)</f>
        <v>1</v>
      </c>
      <c r="AB594" s="0" t="n">
        <f aca="false">IF(D594="Trong nước", DATEDIF(DATE(YEAR(K594),MONTH(K594),1),DATE(YEAR(L594),MONTH(L594),1),"m"), DATEDIF(DATE(J594,1,1),DATE(YEAR(L594),MONTH(L594),1),"m"))</f>
        <v>0</v>
      </c>
      <c r="AC594" s="0" t="str">
        <f aca="false">VLOOKUP(AB594,Parameters!$A$2:$B$6,2,1)</f>
        <v>&lt;6</v>
      </c>
      <c r="AD594" s="26" t="n">
        <v>1</v>
      </c>
      <c r="AE594" s="27" t="n">
        <f aca="false">IF(G594&lt;=$AE$2,INDEX('Bieu phi VCX'!$D$8:$H$33,MATCH(C594,'Bieu phi VCX'!$A$8:$A$33,0),MATCH(AC594,'Bieu phi VCX'!$D$7:$H$7,)),INDEX('Bieu phi VCX'!$I$8:$M$33,MATCH(C594,'Bieu phi VCX'!$A$8:$A$33,0),MATCH(AC594,'Bieu phi VCX'!$I$7:$M$7,)))</f>
        <v>0.028</v>
      </c>
      <c r="AF594" s="27" t="n">
        <f aca="false">IF(O594="Y",$AF$2,0)</f>
        <v>0.0005</v>
      </c>
      <c r="AG594" s="27" t="n">
        <f aca="false">IF(P594="Y", INDEX('Bieu phi VCX'!$P$8:$T$31,MATCH(C594,'Bieu phi VCX'!$A$8:$A$33,0),MATCH(AC594,'Bieu phi VCX'!$P$7:$T$7,0)), 0)</f>
        <v>0</v>
      </c>
      <c r="AH594" s="22" t="n">
        <f aca="false">VLOOKUP(Q594,Parameters!$F$2:$G$5,2,0)</f>
        <v>0</v>
      </c>
      <c r="AI594" s="27" t="n">
        <f aca="false">IF(R594="Y", INDEX('Bieu phi VCX'!$V$8:$Z$31,MATCH(C594,'Bieu phi VCX'!$A$8:$A$33,0),MATCH(AC594,'Bieu phi VCX'!$V$7:$Z$7,0)),0)</f>
        <v>0</v>
      </c>
      <c r="AJ594" s="27" t="n">
        <f aca="false">IF(S594="Y",INDEX('Bieu phi VCX'!$AG$8:$AI$31,MATCH(C594,'Bieu phi VCX'!$A$8:$A$33,0),MATCH(VLOOKUP(I594,Parameters!$I$2:$J$4,2),'Bieu phi VCX'!$AG$7:$AI$7,0))-AE594, 0)</f>
        <v>0</v>
      </c>
      <c r="AK594" s="0" t="n">
        <f aca="false">IF(T594="Y",$AK$2,1)</f>
        <v>1</v>
      </c>
      <c r="AL594" s="27" t="n">
        <f aca="false">IF(U594="Y", INDEX('Bieu phi VCX'!$AB$8:$AB$33,MATCH(C594,'Bieu phi VCX'!$A$8:$A$33,0),0),0)</f>
        <v>0</v>
      </c>
      <c r="AM594" s="27" t="n">
        <f aca="false">IF(V594="Y",IF(AB594&lt;120,IF(OR(C594='Bieu phi VCX'!$A$24,C594='Bieu phi VCX'!$A$25,C594='Bieu phi VCX'!$A$27),0.2%,IF(OR(AND(OR(E594="SEDAN",E594="HATCHBACK"),G594&gt;$AM$2),AND(OR(E594="SEDAN",E594="HATCHBACK"),F594="GERMANY")),INDEX('Bieu phi VCX'!$AC$8:$AC$33,MATCH(C594,'Bieu phi VCX'!$A$8:$A$33,0),0),INDEX('Bieu phi VCX'!$AD$8:$AD$33,MATCH(C594,'Bieu phi VCX'!$A$8:$A$33,0),0))),"NA"),0)</f>
        <v>0</v>
      </c>
      <c r="AN594" s="28" t="n">
        <f aca="false">IF(X594="Y",$AN$2,0)</f>
        <v>0</v>
      </c>
      <c r="AO594" s="29" t="n">
        <f aca="false">IF(W594="Y",IF(N594-M594&gt;$AO$2,1.5%*15/365,1.5%*(N594-M594)/365),0)</f>
        <v>0</v>
      </c>
      <c r="AP594" s="30" t="n">
        <f aca="false">IF(N594&lt;=Z594,VLOOKUP(DATEDIF(M594,N594,"m"),Parameters!$L$2:$M$6,2,1),(DATEDIF(M594,N594,"m")+1)/12)</f>
        <v>1</v>
      </c>
      <c r="AQ594" s="31" t="n">
        <f aca="false">(AK594*(SUM(AE594,AF594,AG594,AI594,AJ594,AL594,AM594,AN594)*H594+AH594)+AO594*H594)*AP594</f>
        <v>11400000</v>
      </c>
    </row>
    <row r="595" customFormat="false" ht="15" hidden="false" customHeight="false" outlineLevel="0" collapsed="false">
      <c r="A595" s="20"/>
      <c r="B595" s="20" t="s">
        <v>108</v>
      </c>
      <c r="C595" s="21" t="s">
        <v>142</v>
      </c>
      <c r="D595" s="21" t="s">
        <v>95</v>
      </c>
      <c r="E595" s="21" t="s">
        <v>134</v>
      </c>
      <c r="F595" s="21" t="s">
        <v>97</v>
      </c>
      <c r="G595" s="22" t="n">
        <v>400000000</v>
      </c>
      <c r="H595" s="22" t="n">
        <v>400000000</v>
      </c>
      <c r="I595" s="22" t="n">
        <v>0</v>
      </c>
      <c r="J595" s="0" t="n">
        <v>2020</v>
      </c>
      <c r="K595" s="23" t="n">
        <v>43831</v>
      </c>
      <c r="L595" s="23" t="n">
        <v>43831</v>
      </c>
      <c r="M595" s="23" t="n">
        <v>43831</v>
      </c>
      <c r="N595" s="23" t="n">
        <v>44196</v>
      </c>
      <c r="O595" s="24" t="s">
        <v>98</v>
      </c>
      <c r="P595" s="24" t="s">
        <v>106</v>
      </c>
      <c r="Q595" s="22" t="s">
        <v>99</v>
      </c>
      <c r="R595" s="24" t="s">
        <v>98</v>
      </c>
      <c r="S595" s="24" t="s">
        <v>98</v>
      </c>
      <c r="T595" s="24" t="s">
        <v>98</v>
      </c>
      <c r="U595" s="24" t="s">
        <v>98</v>
      </c>
      <c r="V595" s="24" t="s">
        <v>98</v>
      </c>
      <c r="W595" s="24" t="s">
        <v>98</v>
      </c>
      <c r="X595" s="24" t="s">
        <v>98</v>
      </c>
      <c r="Y595" s="22" t="n">
        <v>500000</v>
      </c>
      <c r="Z595" s="23" t="n">
        <f aca="false">DATE(YEAR(M595)+1,MONTH(M595),DAY(M595))</f>
        <v>44197</v>
      </c>
      <c r="AA595" s="25" t="n">
        <f aca="false">IF(N595&lt;=Z595, VLOOKUP(DATEDIF(M595,N595,"m"),Parameters!$L$2:$M$6,2,1), 0)</f>
        <v>1</v>
      </c>
      <c r="AB595" s="0" t="n">
        <f aca="false">IF(D595="Trong nước", DATEDIF(DATE(YEAR(K595),MONTH(K595),1),DATE(YEAR(L595),MONTH(L595),1),"m"), DATEDIF(DATE(J595,1,1),DATE(YEAR(L595),MONTH(L595),1),"m"))</f>
        <v>0</v>
      </c>
      <c r="AC595" s="0" t="str">
        <f aca="false">VLOOKUP(AB595,Parameters!$A$2:$B$6,2,1)</f>
        <v>&lt;6</v>
      </c>
      <c r="AD595" s="26" t="n">
        <v>1</v>
      </c>
      <c r="AE595" s="27" t="n">
        <f aca="false">IF(G595&lt;=$AE$2,INDEX('Bieu phi VCX'!$D$8:$H$33,MATCH(C595,'Bieu phi VCX'!$A$8:$A$33,0),MATCH(AC595,'Bieu phi VCX'!$D$7:$H$7,)),INDEX('Bieu phi VCX'!$I$8:$M$33,MATCH(C595,'Bieu phi VCX'!$A$8:$A$33,0),MATCH(AC595,'Bieu phi VCX'!$I$7:$M$7,)))</f>
        <v>0.028</v>
      </c>
      <c r="AF595" s="27" t="n">
        <f aca="false">IF(O595="Y",$AF$2,0)</f>
        <v>0</v>
      </c>
      <c r="AG595" s="27" t="n">
        <f aca="false">IF(P595="Y", INDEX('Bieu phi VCX'!$P$8:$T$31,MATCH(C595,'Bieu phi VCX'!$A$8:$A$33,0),MATCH(AC595,'Bieu phi VCX'!$P$7:$T$7,0)), 0)</f>
        <v>0</v>
      </c>
      <c r="AH595" s="22" t="n">
        <f aca="false">VLOOKUP(Q595,Parameters!$F$2:$G$5,2,0)</f>
        <v>0</v>
      </c>
      <c r="AI595" s="27" t="n">
        <f aca="false">IF(R595="Y", INDEX('Bieu phi VCX'!$V$8:$Z$31,MATCH(C595,'Bieu phi VCX'!$A$8:$A$33,0),MATCH(AC595,'Bieu phi VCX'!$V$7:$Z$7,0)),0)</f>
        <v>0</v>
      </c>
      <c r="AJ595" s="27" t="n">
        <f aca="false">IF(S595="Y",INDEX('Bieu phi VCX'!$AG$8:$AI$31,MATCH(C595,'Bieu phi VCX'!$A$8:$A$33,0),MATCH(VLOOKUP(I595,Parameters!$I$2:$J$4,2),'Bieu phi VCX'!$AG$7:$AI$7,0))-AE595, 0)</f>
        <v>0</v>
      </c>
      <c r="AK595" s="0" t="n">
        <f aca="false">IF(T595="Y",$AK$2,1)</f>
        <v>1</v>
      </c>
      <c r="AL595" s="27" t="n">
        <f aca="false">IF(U595="Y", INDEX('Bieu phi VCX'!$AB$8:$AB$33,MATCH(C595,'Bieu phi VCX'!$A$8:$A$33,0),0),0)</f>
        <v>0</v>
      </c>
      <c r="AM595" s="27" t="n">
        <f aca="false">IF(V595="Y",IF(AB595&lt;120,IF(OR(C595='Bieu phi VCX'!$A$24,C595='Bieu phi VCX'!$A$25,C595='Bieu phi VCX'!$A$27),0.2%,IF(OR(AND(OR(E595="SEDAN",E595="HATCHBACK"),G595&gt;$AM$2),AND(OR(E595="SEDAN",E595="HATCHBACK"),F595="GERMANY")),INDEX('Bieu phi VCX'!$AC$8:$AC$33,MATCH(C595,'Bieu phi VCX'!$A$8:$A$33,0),0),INDEX('Bieu phi VCX'!$AD$8:$AD$33,MATCH(C595,'Bieu phi VCX'!$A$8:$A$33,0),0))),"NA"),0)</f>
        <v>0</v>
      </c>
      <c r="AN595" s="28" t="n">
        <f aca="false">IF(X595="Y",$AN$2,0)</f>
        <v>0</v>
      </c>
      <c r="AO595" s="29" t="n">
        <f aca="false">IF(W595="Y",IF(N595-M595&gt;$AO$2,1.5%*15/365,1.5%*(N595-M595)/365),0)</f>
        <v>0</v>
      </c>
      <c r="AP595" s="30" t="n">
        <f aca="false">IF(N595&lt;=Z595,VLOOKUP(DATEDIF(M595,N595,"m"),Parameters!$L$2:$M$6,2,1),(DATEDIF(M595,N595,"m")+1)/12)</f>
        <v>1</v>
      </c>
      <c r="AQ595" s="31" t="n">
        <f aca="false">(AK595*(SUM(AE595,AF595,AG595,AI595,AJ595,AL595,AM595,AN595)*H595+AH595)+AO595*H595)*AP595</f>
        <v>11200000</v>
      </c>
    </row>
    <row r="596" customFormat="false" ht="15" hidden="false" customHeight="false" outlineLevel="0" collapsed="false">
      <c r="A596" s="20"/>
      <c r="B596" s="20" t="s">
        <v>109</v>
      </c>
      <c r="C596" s="21" t="s">
        <v>142</v>
      </c>
      <c r="D596" s="21" t="s">
        <v>95</v>
      </c>
      <c r="E596" s="21" t="s">
        <v>134</v>
      </c>
      <c r="F596" s="21" t="s">
        <v>97</v>
      </c>
      <c r="G596" s="22" t="n">
        <v>400000000</v>
      </c>
      <c r="H596" s="22" t="n">
        <v>400000000</v>
      </c>
      <c r="I596" s="22" t="n">
        <v>0</v>
      </c>
      <c r="J596" s="0" t="n">
        <v>2020</v>
      </c>
      <c r="K596" s="23" t="n">
        <v>43831</v>
      </c>
      <c r="L596" s="23" t="n">
        <v>43831</v>
      </c>
      <c r="M596" s="23" t="n">
        <v>43831</v>
      </c>
      <c r="N596" s="23" t="n">
        <v>44196</v>
      </c>
      <c r="O596" s="24" t="s">
        <v>98</v>
      </c>
      <c r="P596" s="24" t="s">
        <v>98</v>
      </c>
      <c r="Q596" s="22" t="n">
        <v>9000000</v>
      </c>
      <c r="R596" s="24" t="s">
        <v>98</v>
      </c>
      <c r="S596" s="24" t="s">
        <v>98</v>
      </c>
      <c r="T596" s="24" t="s">
        <v>98</v>
      </c>
      <c r="U596" s="24" t="s">
        <v>98</v>
      </c>
      <c r="V596" s="24" t="s">
        <v>98</v>
      </c>
      <c r="W596" s="24" t="s">
        <v>98</v>
      </c>
      <c r="X596" s="24" t="s">
        <v>98</v>
      </c>
      <c r="Y596" s="22" t="n">
        <v>500000</v>
      </c>
      <c r="Z596" s="23" t="n">
        <f aca="false">DATE(YEAR(M596)+1,MONTH(M596),DAY(M596))</f>
        <v>44197</v>
      </c>
      <c r="AA596" s="25" t="n">
        <f aca="false">IF(N596&lt;=Z596, VLOOKUP(DATEDIF(M596,N596,"m"),Parameters!$L$2:$M$6,2,1), 0)</f>
        <v>1</v>
      </c>
      <c r="AB596" s="0" t="n">
        <f aca="false">IF(D596="Trong nước", DATEDIF(DATE(YEAR(K596),MONTH(K596),1),DATE(YEAR(L596),MONTH(L596),1),"m"), DATEDIF(DATE(J596,1,1),DATE(YEAR(L596),MONTH(L596),1),"m"))</f>
        <v>0</v>
      </c>
      <c r="AC596" s="0" t="str">
        <f aca="false">VLOOKUP(AB596,Parameters!$A$2:$B$6,2,1)</f>
        <v>&lt;6</v>
      </c>
      <c r="AD596" s="26" t="n">
        <v>1</v>
      </c>
      <c r="AE596" s="27" t="n">
        <f aca="false">IF(G596&lt;=$AE$2,INDEX('Bieu phi VCX'!$D$8:$H$33,MATCH(C596,'Bieu phi VCX'!$A$8:$A$33,0),MATCH(AC596,'Bieu phi VCX'!$D$7:$H$7,)),INDEX('Bieu phi VCX'!$I$8:$M$33,MATCH(C596,'Bieu phi VCX'!$A$8:$A$33,0),MATCH(AC596,'Bieu phi VCX'!$I$7:$M$7,)))</f>
        <v>0.028</v>
      </c>
      <c r="AF596" s="27" t="n">
        <f aca="false">IF(O596="Y",$AF$2,0)</f>
        <v>0</v>
      </c>
      <c r="AG596" s="27" t="n">
        <f aca="false">IF(P596="Y", INDEX('Bieu phi VCX'!$P$8:$T$31,MATCH(C596,'Bieu phi VCX'!$A$8:$A$33,0),MATCH(AC596,'Bieu phi VCX'!$P$7:$T$7,0)), 0)</f>
        <v>0</v>
      </c>
      <c r="AH596" s="22" t="n">
        <f aca="false">VLOOKUP(Q596,Parameters!$F$2:$G$5,2,0)</f>
        <v>1400000</v>
      </c>
      <c r="AI596" s="27" t="n">
        <f aca="false">IF(R596="Y", INDEX('Bieu phi VCX'!$V$8:$Z$31,MATCH(C596,'Bieu phi VCX'!$A$8:$A$33,0),MATCH(AC596,'Bieu phi VCX'!$V$7:$Z$7,0)),0)</f>
        <v>0</v>
      </c>
      <c r="AJ596" s="27" t="n">
        <f aca="false">IF(S596="Y",INDEX('Bieu phi VCX'!$AG$8:$AI$31,MATCH(C596,'Bieu phi VCX'!$A$8:$A$33,0),MATCH(VLOOKUP(I596,Parameters!$I$2:$J$4,2),'Bieu phi VCX'!$AG$7:$AI$7,0))-AE596, 0)</f>
        <v>0</v>
      </c>
      <c r="AK596" s="0" t="n">
        <f aca="false">IF(T596="Y",$AK$2,1)</f>
        <v>1</v>
      </c>
      <c r="AL596" s="27" t="n">
        <f aca="false">IF(U596="Y", INDEX('Bieu phi VCX'!$AB$8:$AB$33,MATCH(C596,'Bieu phi VCX'!$A$8:$A$33,0),0),0)</f>
        <v>0</v>
      </c>
      <c r="AM596" s="27" t="n">
        <f aca="false">IF(V596="Y",IF(AB596&lt;120,IF(OR(C596='Bieu phi VCX'!$A$24,C596='Bieu phi VCX'!$A$25,C596='Bieu phi VCX'!$A$27),0.2%,IF(OR(AND(OR(E596="SEDAN",E596="HATCHBACK"),G596&gt;$AM$2),AND(OR(E596="SEDAN",E596="HATCHBACK"),F596="GERMANY")),INDEX('Bieu phi VCX'!$AC$8:$AC$33,MATCH(C596,'Bieu phi VCX'!$A$8:$A$33,0),0),INDEX('Bieu phi VCX'!$AD$8:$AD$33,MATCH(C596,'Bieu phi VCX'!$A$8:$A$33,0),0))),"NA"),0)</f>
        <v>0</v>
      </c>
      <c r="AN596" s="28" t="n">
        <f aca="false">IF(X596="Y",$AN$2,0)</f>
        <v>0</v>
      </c>
      <c r="AO596" s="29" t="n">
        <f aca="false">IF(W596="Y",IF(N596-M596&gt;$AO$2,1.5%*15/365,1.5%*(N596-M596)/365),0)</f>
        <v>0</v>
      </c>
      <c r="AP596" s="30" t="n">
        <f aca="false">IF(N596&lt;=Z596,VLOOKUP(DATEDIF(M596,N596,"m"),Parameters!$L$2:$M$6,2,1),(DATEDIF(M596,N596,"m")+1)/12)</f>
        <v>1</v>
      </c>
      <c r="AQ596" s="31" t="n">
        <f aca="false">(AK596*(SUM(AE596,AF596,AG596,AI596,AJ596,AL596,AM596,AN596)*H596+AH596)+AO596*H596)*AP596</f>
        <v>12600000</v>
      </c>
    </row>
    <row r="597" customFormat="false" ht="15" hidden="false" customHeight="false" outlineLevel="0" collapsed="false">
      <c r="A597" s="20"/>
      <c r="B597" s="20" t="s">
        <v>110</v>
      </c>
      <c r="C597" s="21" t="s">
        <v>142</v>
      </c>
      <c r="D597" s="21" t="s">
        <v>95</v>
      </c>
      <c r="E597" s="21" t="s">
        <v>134</v>
      </c>
      <c r="F597" s="21" t="s">
        <v>97</v>
      </c>
      <c r="G597" s="22" t="n">
        <v>400000000</v>
      </c>
      <c r="H597" s="22" t="n">
        <v>400000000</v>
      </c>
      <c r="I597" s="22" t="n">
        <v>0</v>
      </c>
      <c r="J597" s="0" t="n">
        <v>2020</v>
      </c>
      <c r="K597" s="23" t="n">
        <v>43831</v>
      </c>
      <c r="L597" s="23" t="n">
        <v>43831</v>
      </c>
      <c r="M597" s="23" t="n">
        <v>43831</v>
      </c>
      <c r="N597" s="23" t="n">
        <v>44196</v>
      </c>
      <c r="O597" s="24" t="s">
        <v>98</v>
      </c>
      <c r="P597" s="24" t="s">
        <v>98</v>
      </c>
      <c r="Q597" s="22" t="s">
        <v>99</v>
      </c>
      <c r="R597" s="24" t="s">
        <v>106</v>
      </c>
      <c r="S597" s="24" t="s">
        <v>98</v>
      </c>
      <c r="T597" s="24" t="s">
        <v>98</v>
      </c>
      <c r="U597" s="24" t="s">
        <v>98</v>
      </c>
      <c r="V597" s="24" t="s">
        <v>98</v>
      </c>
      <c r="W597" s="24" t="s">
        <v>98</v>
      </c>
      <c r="X597" s="24" t="s">
        <v>98</v>
      </c>
      <c r="Y597" s="22" t="n">
        <v>500000</v>
      </c>
      <c r="Z597" s="23" t="n">
        <f aca="false">DATE(YEAR(M597)+1,MONTH(M597),DAY(M597))</f>
        <v>44197</v>
      </c>
      <c r="AA597" s="25" t="n">
        <f aca="false">IF(N597&lt;=Z597, VLOOKUP(DATEDIF(M597,N597,"m"),Parameters!$L$2:$M$6,2,1), 0)</f>
        <v>1</v>
      </c>
      <c r="AB597" s="0" t="n">
        <f aca="false">IF(D597="Trong nước", DATEDIF(DATE(YEAR(K597),MONTH(K597),1),DATE(YEAR(L597),MONTH(L597),1),"m"), DATEDIF(DATE(J597,1,1),DATE(YEAR(L597),MONTH(L597),1),"m"))</f>
        <v>0</v>
      </c>
      <c r="AC597" s="0" t="str">
        <f aca="false">VLOOKUP(AB597,Parameters!$A$2:$B$6,2,1)</f>
        <v>&lt;6</v>
      </c>
      <c r="AD597" s="26" t="n">
        <v>1</v>
      </c>
      <c r="AE597" s="27" t="n">
        <f aca="false">IF(G597&lt;=$AE$2,INDEX('Bieu phi VCX'!$D$8:$H$33,MATCH(C597,'Bieu phi VCX'!$A$8:$A$33,0),MATCH(AC597,'Bieu phi VCX'!$D$7:$H$7,)),INDEX('Bieu phi VCX'!$I$8:$M$33,MATCH(C597,'Bieu phi VCX'!$A$8:$A$33,0),MATCH(AC597,'Bieu phi VCX'!$I$7:$M$7,)))</f>
        <v>0.028</v>
      </c>
      <c r="AF597" s="27" t="n">
        <f aca="false">IF(O597="Y",$AF$2,0)</f>
        <v>0</v>
      </c>
      <c r="AG597" s="27" t="n">
        <f aca="false">IF(P597="Y", INDEX('Bieu phi VCX'!$P$8:$T$31,MATCH(C597,'Bieu phi VCX'!$A$8:$A$33,0),MATCH(AC597,'Bieu phi VCX'!$P$7:$T$7,0)), 0)</f>
        <v>0</v>
      </c>
      <c r="AH597" s="22" t="n">
        <f aca="false">VLOOKUP(Q597,Parameters!$F$2:$G$5,2,0)</f>
        <v>0</v>
      </c>
      <c r="AI597" s="27" t="n">
        <f aca="false">IF(R597="Y", INDEX('Bieu phi VCX'!$V$8:$Z$31,MATCH(C597,'Bieu phi VCX'!$A$8:$A$33,0),MATCH(AC597,'Bieu phi VCX'!$V$7:$Z$7,0)),0)</f>
        <v>0.0015</v>
      </c>
      <c r="AJ597" s="27" t="n">
        <f aca="false">IF(S597="Y",INDEX('Bieu phi VCX'!$AG$8:$AI$31,MATCH(C597,'Bieu phi VCX'!$A$8:$A$33,0),MATCH(VLOOKUP(I597,Parameters!$I$2:$J$4,2),'Bieu phi VCX'!$AG$7:$AI$7,0))-AE597, 0)</f>
        <v>0</v>
      </c>
      <c r="AK597" s="0" t="n">
        <f aca="false">IF(T597="Y",$AK$2,1)</f>
        <v>1</v>
      </c>
      <c r="AL597" s="27" t="n">
        <f aca="false">IF(U597="Y", INDEX('Bieu phi VCX'!$AB$8:$AB$33,MATCH(C597,'Bieu phi VCX'!$A$8:$A$33,0),0),0)</f>
        <v>0</v>
      </c>
      <c r="AM597" s="27" t="n">
        <f aca="false">IF(V597="Y",IF(AB597&lt;120,IF(OR(C597='Bieu phi VCX'!$A$24,C597='Bieu phi VCX'!$A$25,C597='Bieu phi VCX'!$A$27),0.2%,IF(OR(AND(OR(E597="SEDAN",E597="HATCHBACK"),G597&gt;$AM$2),AND(OR(E597="SEDAN",E597="HATCHBACK"),F597="GERMANY")),INDEX('Bieu phi VCX'!$AC$8:$AC$33,MATCH(C597,'Bieu phi VCX'!$A$8:$A$33,0),0),INDEX('Bieu phi VCX'!$AD$8:$AD$33,MATCH(C597,'Bieu phi VCX'!$A$8:$A$33,0),0))),"NA"),0)</f>
        <v>0</v>
      </c>
      <c r="AN597" s="28" t="n">
        <f aca="false">IF(X597="Y",$AN$2,0)</f>
        <v>0</v>
      </c>
      <c r="AO597" s="29" t="n">
        <f aca="false">IF(W597="Y",IF(N597-M597&gt;$AO$2,1.5%*15/365,1.5%*(N597-M597)/365),0)</f>
        <v>0</v>
      </c>
      <c r="AP597" s="30" t="n">
        <f aca="false">IF(N597&lt;=Z597,VLOOKUP(DATEDIF(M597,N597,"m"),Parameters!$L$2:$M$6,2,1),(DATEDIF(M597,N597,"m")+1)/12)</f>
        <v>1</v>
      </c>
      <c r="AQ597" s="31" t="n">
        <f aca="false">(AK597*(SUM(AE597,AF597,AG597,AI597,AJ597,AL597,AM597,AN597)*H597+AH597)+AO597*H597)*AP597</f>
        <v>11800000</v>
      </c>
    </row>
    <row r="598" customFormat="false" ht="15" hidden="false" customHeight="false" outlineLevel="0" collapsed="false">
      <c r="A598" s="20"/>
      <c r="B598" s="20" t="s">
        <v>111</v>
      </c>
      <c r="C598" s="21" t="s">
        <v>142</v>
      </c>
      <c r="D598" s="21" t="s">
        <v>95</v>
      </c>
      <c r="E598" s="21" t="s">
        <v>134</v>
      </c>
      <c r="F598" s="21" t="s">
        <v>97</v>
      </c>
      <c r="G598" s="22" t="n">
        <v>400000000</v>
      </c>
      <c r="H598" s="22" t="n">
        <v>400000000</v>
      </c>
      <c r="I598" s="22" t="n">
        <v>0</v>
      </c>
      <c r="J598" s="0" t="n">
        <v>2020</v>
      </c>
      <c r="K598" s="23" t="n">
        <v>43831</v>
      </c>
      <c r="L598" s="23" t="n">
        <v>43831</v>
      </c>
      <c r="M598" s="23" t="n">
        <v>43831</v>
      </c>
      <c r="N598" s="23" t="n">
        <v>44196</v>
      </c>
      <c r="O598" s="24" t="s">
        <v>98</v>
      </c>
      <c r="P598" s="24" t="s">
        <v>98</v>
      </c>
      <c r="Q598" s="22" t="s">
        <v>99</v>
      </c>
      <c r="R598" s="24" t="s">
        <v>98</v>
      </c>
      <c r="S598" s="24" t="s">
        <v>106</v>
      </c>
      <c r="T598" s="24" t="s">
        <v>98</v>
      </c>
      <c r="U598" s="24" t="s">
        <v>98</v>
      </c>
      <c r="V598" s="24" t="s">
        <v>98</v>
      </c>
      <c r="W598" s="24" t="s">
        <v>98</v>
      </c>
      <c r="X598" s="24" t="s">
        <v>98</v>
      </c>
      <c r="Y598" s="22" t="n">
        <v>500000</v>
      </c>
      <c r="Z598" s="23" t="n">
        <f aca="false">DATE(YEAR(M598)+1,MONTH(M598),DAY(M598))</f>
        <v>44197</v>
      </c>
      <c r="AA598" s="25" t="n">
        <f aca="false">IF(N598&lt;=Z598, VLOOKUP(DATEDIF(M598,N598,"m"),Parameters!$L$2:$M$6,2,1), 0)</f>
        <v>1</v>
      </c>
      <c r="AB598" s="0" t="n">
        <f aca="false">IF(D598="Trong nước", DATEDIF(DATE(YEAR(K598),MONTH(K598),1),DATE(YEAR(L598),MONTH(L598),1),"m"), DATEDIF(DATE(J598,1,1),DATE(YEAR(L598),MONTH(L598),1),"m"))</f>
        <v>0</v>
      </c>
      <c r="AC598" s="0" t="str">
        <f aca="false">VLOOKUP(AB598,Parameters!$A$2:$B$6,2,1)</f>
        <v>&lt;6</v>
      </c>
      <c r="AD598" s="26" t="n">
        <v>1</v>
      </c>
      <c r="AE598" s="27" t="n">
        <f aca="false">IF(G598&lt;=$AE$2,INDEX('Bieu phi VCX'!$D$8:$H$33,MATCH(C598,'Bieu phi VCX'!$A$8:$A$33,0),MATCH(AC598,'Bieu phi VCX'!$D$7:$H$7,)),INDEX('Bieu phi VCX'!$I$8:$M$33,MATCH(C598,'Bieu phi VCX'!$A$8:$A$33,0),MATCH(AC598,'Bieu phi VCX'!$I$7:$M$7,)))</f>
        <v>0.028</v>
      </c>
      <c r="AF598" s="27" t="n">
        <f aca="false">IF(O598="Y",$AF$2,0)</f>
        <v>0</v>
      </c>
      <c r="AG598" s="27" t="n">
        <f aca="false">IF(P598="Y", INDEX('Bieu phi VCX'!$P$8:$T$31,MATCH(C598,'Bieu phi VCX'!$A$8:$A$33,0),MATCH(AC598,'Bieu phi VCX'!$P$7:$T$7,0)), 0)</f>
        <v>0</v>
      </c>
      <c r="AH598" s="22" t="n">
        <f aca="false">VLOOKUP(Q598,Parameters!$F$2:$G$5,2,0)</f>
        <v>0</v>
      </c>
      <c r="AI598" s="27" t="n">
        <f aca="false">IF(R598="Y", INDEX('Bieu phi VCX'!$V$8:$Z$31,MATCH(C598,'Bieu phi VCX'!$A$8:$A$33,0),MATCH(AC598,'Bieu phi VCX'!$V$7:$Z$7,0)),0)</f>
        <v>0</v>
      </c>
      <c r="AJ598" s="27" t="n">
        <f aca="false">IF(S598="Y",INDEX('Bieu phi VCX'!$AG$8:$AI$31,MATCH(C598,'Bieu phi VCX'!$A$8:$A$33,0),MATCH(VLOOKUP(I598,Parameters!$I$2:$J$4,2),'Bieu phi VCX'!$AG$7:$AI$7,0))-AE598, 0)</f>
        <v>0.012</v>
      </c>
      <c r="AK598" s="0" t="n">
        <f aca="false">IF(T598="Y",$AK$2,1)</f>
        <v>1</v>
      </c>
      <c r="AL598" s="27" t="n">
        <f aca="false">IF(U598="Y", INDEX('Bieu phi VCX'!$AB$8:$AB$33,MATCH(C598,'Bieu phi VCX'!$A$8:$A$33,0),0),0)</f>
        <v>0</v>
      </c>
      <c r="AM598" s="27" t="n">
        <f aca="false">IF(V598="Y",IF(AB598&lt;120,IF(OR(C598='Bieu phi VCX'!$A$24,C598='Bieu phi VCX'!$A$25,C598='Bieu phi VCX'!$A$27),0.2%,IF(OR(AND(OR(E598="SEDAN",E598="HATCHBACK"),G598&gt;$AM$2),AND(OR(E598="SEDAN",E598="HATCHBACK"),F598="GERMANY")),INDEX('Bieu phi VCX'!$AC$8:$AC$33,MATCH(C598,'Bieu phi VCX'!$A$8:$A$33,0),0),INDEX('Bieu phi VCX'!$AD$8:$AD$33,MATCH(C598,'Bieu phi VCX'!$A$8:$A$33,0),0))),"NA"),0)</f>
        <v>0</v>
      </c>
      <c r="AN598" s="28" t="n">
        <f aca="false">IF(X598="Y",$AN$2,0)</f>
        <v>0</v>
      </c>
      <c r="AO598" s="29" t="n">
        <f aca="false">IF(W598="Y",IF(N598-M598&gt;$AO$2,1.5%*15/365,1.5%*(N598-M598)/365),0)</f>
        <v>0</v>
      </c>
      <c r="AP598" s="30" t="n">
        <f aca="false">IF(N598&lt;=Z598,VLOOKUP(DATEDIF(M598,N598,"m"),Parameters!$L$2:$M$6,2,1),(DATEDIF(M598,N598,"m")+1)/12)</f>
        <v>1</v>
      </c>
      <c r="AQ598" s="31" t="n">
        <f aca="false">(AK598*(SUM(AE598,AF598,AG598,AI598,AJ598,AL598,AM598,AN598)*H598+AH598)+AO598*H598)*AP598</f>
        <v>16000000</v>
      </c>
    </row>
    <row r="599" customFormat="false" ht="15" hidden="false" customHeight="false" outlineLevel="0" collapsed="false">
      <c r="A599" s="20"/>
      <c r="B599" s="20" t="s">
        <v>112</v>
      </c>
      <c r="C599" s="21" t="s">
        <v>142</v>
      </c>
      <c r="D599" s="21" t="s">
        <v>95</v>
      </c>
      <c r="E599" s="21" t="s">
        <v>134</v>
      </c>
      <c r="F599" s="21" t="s">
        <v>97</v>
      </c>
      <c r="G599" s="22" t="n">
        <v>400000000</v>
      </c>
      <c r="H599" s="22" t="n">
        <v>400000000</v>
      </c>
      <c r="I599" s="22" t="n">
        <v>0</v>
      </c>
      <c r="J599" s="0" t="n">
        <v>2020</v>
      </c>
      <c r="K599" s="23" t="n">
        <v>43831</v>
      </c>
      <c r="L599" s="23" t="n">
        <v>43831</v>
      </c>
      <c r="M599" s="23" t="n">
        <v>43831</v>
      </c>
      <c r="N599" s="23" t="n">
        <v>44196</v>
      </c>
      <c r="O599" s="24" t="s">
        <v>98</v>
      </c>
      <c r="P599" s="24" t="s">
        <v>98</v>
      </c>
      <c r="Q599" s="22" t="s">
        <v>99</v>
      </c>
      <c r="R599" s="24" t="s">
        <v>98</v>
      </c>
      <c r="S599" s="24" t="s">
        <v>98</v>
      </c>
      <c r="T599" s="24" t="s">
        <v>106</v>
      </c>
      <c r="U599" s="24" t="s">
        <v>98</v>
      </c>
      <c r="V599" s="24" t="s">
        <v>98</v>
      </c>
      <c r="W599" s="24" t="s">
        <v>98</v>
      </c>
      <c r="X599" s="24" t="s">
        <v>98</v>
      </c>
      <c r="Y599" s="22" t="n">
        <v>500000</v>
      </c>
      <c r="Z599" s="23" t="n">
        <f aca="false">DATE(YEAR(M599)+1,MONTH(M599),DAY(M599))</f>
        <v>44197</v>
      </c>
      <c r="AA599" s="25" t="n">
        <f aca="false">IF(N599&lt;=Z599, VLOOKUP(DATEDIF(M599,N599,"m"),Parameters!$L$2:$M$6,2,1), 0)</f>
        <v>1</v>
      </c>
      <c r="AB599" s="0" t="n">
        <f aca="false">IF(D599="Trong nước", DATEDIF(DATE(YEAR(K599),MONTH(K599),1),DATE(YEAR(L599),MONTH(L599),1),"m"), DATEDIF(DATE(J599,1,1),DATE(YEAR(L599),MONTH(L599),1),"m"))</f>
        <v>0</v>
      </c>
      <c r="AC599" s="0" t="str">
        <f aca="false">VLOOKUP(AB599,Parameters!$A$2:$B$6,2,1)</f>
        <v>&lt;6</v>
      </c>
      <c r="AD599" s="26" t="n">
        <v>1</v>
      </c>
      <c r="AE599" s="27" t="n">
        <f aca="false">IF(G599&lt;=$AE$2,INDEX('Bieu phi VCX'!$D$8:$H$33,MATCH(C599,'Bieu phi VCX'!$A$8:$A$33,0),MATCH(AC599,'Bieu phi VCX'!$D$7:$H$7,)),INDEX('Bieu phi VCX'!$I$8:$M$33,MATCH(C599,'Bieu phi VCX'!$A$8:$A$33,0),MATCH(AC599,'Bieu phi VCX'!$I$7:$M$7,)))</f>
        <v>0.028</v>
      </c>
      <c r="AF599" s="27" t="n">
        <f aca="false">IF(O599="Y",$AF$2,0)</f>
        <v>0</v>
      </c>
      <c r="AG599" s="27" t="n">
        <f aca="false">IF(P599="Y", INDEX('Bieu phi VCX'!$P$8:$T$31,MATCH(C599,'Bieu phi VCX'!$A$8:$A$33,0),MATCH(AC599,'Bieu phi VCX'!$P$7:$T$7,0)), 0)</f>
        <v>0</v>
      </c>
      <c r="AH599" s="22" t="n">
        <f aca="false">VLOOKUP(Q599,Parameters!$F$2:$G$5,2,0)</f>
        <v>0</v>
      </c>
      <c r="AI599" s="27" t="n">
        <f aca="false">IF(R599="Y", INDEX('Bieu phi VCX'!$V$8:$Z$31,MATCH(C599,'Bieu phi VCX'!$A$8:$A$33,0),MATCH(AC599,'Bieu phi VCX'!$V$7:$Z$7,0)),0)</f>
        <v>0</v>
      </c>
      <c r="AJ599" s="27" t="n">
        <f aca="false">IF(S599="Y",INDEX('Bieu phi VCX'!$AG$8:$AI$31,MATCH(C599,'Bieu phi VCX'!$A$8:$A$33,0),MATCH(VLOOKUP(I599,Parameters!$I$2:$J$4,2),'Bieu phi VCX'!$AG$7:$AI$7,0))-AE599, 0)</f>
        <v>0</v>
      </c>
      <c r="AK599" s="0" t="n">
        <f aca="false">IF(T599="Y",$AK$2,1)</f>
        <v>1.5</v>
      </c>
      <c r="AL599" s="27" t="n">
        <f aca="false">IF(U599="Y", INDEX('Bieu phi VCX'!$AB$8:$AB$33,MATCH(C599,'Bieu phi VCX'!$A$8:$A$33,0),0),0)</f>
        <v>0</v>
      </c>
      <c r="AM599" s="27" t="n">
        <f aca="false">IF(V599="Y",IF(AB599&lt;120,IF(OR(C599='Bieu phi VCX'!$A$24,C599='Bieu phi VCX'!$A$25,C599='Bieu phi VCX'!$A$27),0.2%,IF(OR(AND(OR(E599="SEDAN",E599="HATCHBACK"),G599&gt;$AM$2),AND(OR(E599="SEDAN",E599="HATCHBACK"),F599="GERMANY")),INDEX('Bieu phi VCX'!$AC$8:$AC$33,MATCH(C599,'Bieu phi VCX'!$A$8:$A$33,0),0),INDEX('Bieu phi VCX'!$AD$8:$AD$33,MATCH(C599,'Bieu phi VCX'!$A$8:$A$33,0),0))),"NA"),0)</f>
        <v>0</v>
      </c>
      <c r="AN599" s="28" t="n">
        <f aca="false">IF(X599="Y",$AN$2,0)</f>
        <v>0</v>
      </c>
      <c r="AO599" s="29" t="n">
        <f aca="false">IF(W599="Y",IF(N599-M599&gt;$AO$2,1.5%*15/365,1.5%*(N599-M599)/365),0)</f>
        <v>0</v>
      </c>
      <c r="AP599" s="30" t="n">
        <f aca="false">IF(N599&lt;=Z599,VLOOKUP(DATEDIF(M599,N599,"m"),Parameters!$L$2:$M$6,2,1),(DATEDIF(M599,N599,"m")+1)/12)</f>
        <v>1</v>
      </c>
      <c r="AQ599" s="31" t="n">
        <f aca="false">(AK599*(SUM(AE599,AF599,AG599,AI599,AJ599,AL599,AM599,AN599)*H599+AH599)+AO599*H599)*AP599</f>
        <v>16800000</v>
      </c>
    </row>
    <row r="600" customFormat="false" ht="15" hidden="false" customHeight="false" outlineLevel="0" collapsed="false">
      <c r="A600" s="20"/>
      <c r="B600" s="20" t="s">
        <v>113</v>
      </c>
      <c r="C600" s="21" t="s">
        <v>142</v>
      </c>
      <c r="D600" s="21" t="s">
        <v>95</v>
      </c>
      <c r="E600" s="21" t="s">
        <v>134</v>
      </c>
      <c r="F600" s="21" t="s">
        <v>97</v>
      </c>
      <c r="G600" s="22" t="n">
        <v>400000000</v>
      </c>
      <c r="H600" s="22" t="n">
        <v>400000000</v>
      </c>
      <c r="I600" s="22" t="n">
        <v>0</v>
      </c>
      <c r="J600" s="0" t="n">
        <v>2020</v>
      </c>
      <c r="K600" s="23" t="n">
        <v>43831</v>
      </c>
      <c r="L600" s="23" t="n">
        <v>43831</v>
      </c>
      <c r="M600" s="23" t="n">
        <v>43831</v>
      </c>
      <c r="N600" s="23" t="n">
        <v>44196</v>
      </c>
      <c r="O600" s="24" t="s">
        <v>98</v>
      </c>
      <c r="P600" s="24" t="s">
        <v>98</v>
      </c>
      <c r="Q600" s="22" t="s">
        <v>99</v>
      </c>
      <c r="R600" s="24" t="s">
        <v>98</v>
      </c>
      <c r="S600" s="24" t="s">
        <v>98</v>
      </c>
      <c r="T600" s="24" t="s">
        <v>98</v>
      </c>
      <c r="U600" s="24" t="s">
        <v>106</v>
      </c>
      <c r="V600" s="24" t="s">
        <v>98</v>
      </c>
      <c r="W600" s="24" t="s">
        <v>98</v>
      </c>
      <c r="X600" s="24" t="s">
        <v>98</v>
      </c>
      <c r="Y600" s="22" t="n">
        <v>500000</v>
      </c>
      <c r="Z600" s="23" t="n">
        <f aca="false">DATE(YEAR(M600)+1,MONTH(M600),DAY(M600))</f>
        <v>44197</v>
      </c>
      <c r="AA600" s="25" t="n">
        <f aca="false">IF(N600&lt;=Z600, VLOOKUP(DATEDIF(M600,N600,"m"),Parameters!$L$2:$M$6,2,1), 0)</f>
        <v>1</v>
      </c>
      <c r="AB600" s="0" t="n">
        <f aca="false">IF(D600="Trong nước", DATEDIF(DATE(YEAR(K600),MONTH(K600),1),DATE(YEAR(L600),MONTH(L600),1),"m"), DATEDIF(DATE(J600,1,1),DATE(YEAR(L600),MONTH(L600),1),"m"))</f>
        <v>0</v>
      </c>
      <c r="AC600" s="0" t="str">
        <f aca="false">VLOOKUP(AB600,Parameters!$A$2:$B$6,2,1)</f>
        <v>&lt;6</v>
      </c>
      <c r="AD600" s="26" t="n">
        <v>1</v>
      </c>
      <c r="AE600" s="27" t="n">
        <f aca="false">IF(G600&lt;=$AE$2,INDEX('Bieu phi VCX'!$D$8:$H$33,MATCH(C600,'Bieu phi VCX'!$A$8:$A$33,0),MATCH(AC600,'Bieu phi VCX'!$D$7:$H$7,)),INDEX('Bieu phi VCX'!$I$8:$M$33,MATCH(C600,'Bieu phi VCX'!$A$8:$A$33,0),MATCH(AC600,'Bieu phi VCX'!$I$7:$M$7,)))</f>
        <v>0.028</v>
      </c>
      <c r="AF600" s="27" t="n">
        <f aca="false">IF(O600="Y",$AF$2,0)</f>
        <v>0</v>
      </c>
      <c r="AG600" s="27" t="n">
        <f aca="false">IF(P600="Y", INDEX('Bieu phi VCX'!$P$8:$T$31,MATCH(C600,'Bieu phi VCX'!$A$8:$A$33,0),MATCH(AC600,'Bieu phi VCX'!$P$7:$T$7,0)), 0)</f>
        <v>0</v>
      </c>
      <c r="AH600" s="22" t="n">
        <f aca="false">VLOOKUP(Q600,Parameters!$F$2:$G$5,2,0)</f>
        <v>0</v>
      </c>
      <c r="AI600" s="27" t="n">
        <f aca="false">IF(R600="Y", INDEX('Bieu phi VCX'!$V$8:$Z$31,MATCH(C600,'Bieu phi VCX'!$A$8:$A$33,0),MATCH(AC600,'Bieu phi VCX'!$V$7:$Z$7,0)),0)</f>
        <v>0</v>
      </c>
      <c r="AJ600" s="27" t="n">
        <f aca="false">IF(S600="Y",INDEX('Bieu phi VCX'!$AG$8:$AI$31,MATCH(C600,'Bieu phi VCX'!$A$8:$A$33,0),MATCH(VLOOKUP(I600,Parameters!$I$2:$J$4,2),'Bieu phi VCX'!$AG$7:$AI$7,0))-AE600, 0)</f>
        <v>0</v>
      </c>
      <c r="AK600" s="0" t="n">
        <f aca="false">IF(T600="Y",$AK$2,1)</f>
        <v>1</v>
      </c>
      <c r="AL600" s="27" t="n">
        <f aca="false">IF(U600="Y", INDEX('Bieu phi VCX'!$AB$8:$AB$33,MATCH(C600,'Bieu phi VCX'!$A$8:$A$33,0),0),0)</f>
        <v>0.0025</v>
      </c>
      <c r="AM600" s="27" t="n">
        <f aca="false">IF(V600="Y",IF(AB600&lt;120,IF(OR(C600='Bieu phi VCX'!$A$24,C600='Bieu phi VCX'!$A$25,C600='Bieu phi VCX'!$A$27),0.2%,IF(OR(AND(OR(E600="SEDAN",E600="HATCHBACK"),G600&gt;$AM$2),AND(OR(E600="SEDAN",E600="HATCHBACK"),F600="GERMANY")),INDEX('Bieu phi VCX'!$AC$8:$AC$33,MATCH(C600,'Bieu phi VCX'!$A$8:$A$33,0),0),INDEX('Bieu phi VCX'!$AD$8:$AD$33,MATCH(C600,'Bieu phi VCX'!$A$8:$A$33,0),0))),"NA"),0)</f>
        <v>0</v>
      </c>
      <c r="AN600" s="28" t="n">
        <f aca="false">IF(X600="Y",$AN$2,0)</f>
        <v>0</v>
      </c>
      <c r="AO600" s="29" t="n">
        <f aca="false">IF(W600="Y",IF(N600-M600&gt;$AO$2,1.5%*15/365,1.5%*(N600-M600)/365),0)</f>
        <v>0</v>
      </c>
      <c r="AP600" s="30" t="n">
        <f aca="false">IF(N600&lt;=Z600,VLOOKUP(DATEDIF(M600,N600,"m"),Parameters!$L$2:$M$6,2,1),(DATEDIF(M600,N600,"m")+1)/12)</f>
        <v>1</v>
      </c>
      <c r="AQ600" s="31" t="n">
        <f aca="false">(AK600*(SUM(AE600,AF600,AG600,AI600,AJ600,AL600,AM600,AN600)*H600+AH600)+AO600*H600)*AP600</f>
        <v>12200000</v>
      </c>
    </row>
    <row r="601" customFormat="false" ht="15" hidden="false" customHeight="false" outlineLevel="0" collapsed="false">
      <c r="A601" s="20"/>
      <c r="B601" s="20" t="s">
        <v>114</v>
      </c>
      <c r="C601" s="21" t="s">
        <v>142</v>
      </c>
      <c r="D601" s="21" t="s">
        <v>95</v>
      </c>
      <c r="E601" s="21" t="s">
        <v>134</v>
      </c>
      <c r="F601" s="21" t="s">
        <v>97</v>
      </c>
      <c r="G601" s="22" t="n">
        <v>400000000</v>
      </c>
      <c r="H601" s="22" t="n">
        <v>400000000</v>
      </c>
      <c r="I601" s="22" t="n">
        <v>0</v>
      </c>
      <c r="J601" s="0" t="n">
        <v>2020</v>
      </c>
      <c r="K601" s="23" t="n">
        <v>43831</v>
      </c>
      <c r="L601" s="23" t="n">
        <v>43831</v>
      </c>
      <c r="M601" s="23" t="n">
        <v>43831</v>
      </c>
      <c r="N601" s="23" t="n">
        <v>44196</v>
      </c>
      <c r="O601" s="24" t="s">
        <v>98</v>
      </c>
      <c r="P601" s="24" t="s">
        <v>98</v>
      </c>
      <c r="Q601" s="22" t="s">
        <v>99</v>
      </c>
      <c r="R601" s="24" t="s">
        <v>98</v>
      </c>
      <c r="S601" s="24" t="s">
        <v>98</v>
      </c>
      <c r="T601" s="24" t="s">
        <v>98</v>
      </c>
      <c r="U601" s="24" t="s">
        <v>98</v>
      </c>
      <c r="V601" s="24" t="s">
        <v>106</v>
      </c>
      <c r="W601" s="24" t="s">
        <v>98</v>
      </c>
      <c r="X601" s="24" t="s">
        <v>98</v>
      </c>
      <c r="Y601" s="22" t="n">
        <v>500000</v>
      </c>
      <c r="Z601" s="23" t="n">
        <f aca="false">DATE(YEAR(M601)+1,MONTH(M601),DAY(M601))</f>
        <v>44197</v>
      </c>
      <c r="AA601" s="25" t="n">
        <f aca="false">IF(N601&lt;=Z601, VLOOKUP(DATEDIF(M601,N601,"m"),Parameters!$L$2:$M$6,2,1), 0)</f>
        <v>1</v>
      </c>
      <c r="AB601" s="0" t="n">
        <f aca="false">IF(D601="Trong nước", DATEDIF(DATE(YEAR(K601),MONTH(K601),1),DATE(YEAR(L601),MONTH(L601),1),"m"), DATEDIF(DATE(J601,1,1),DATE(YEAR(L601),MONTH(L601),1),"m"))</f>
        <v>0</v>
      </c>
      <c r="AC601" s="0" t="str">
        <f aca="false">VLOOKUP(AB601,Parameters!$A$2:$B$6,2,1)</f>
        <v>&lt;6</v>
      </c>
      <c r="AD601" s="26" t="n">
        <v>1</v>
      </c>
      <c r="AE601" s="27" t="n">
        <f aca="false">IF(G601&lt;=$AE$2,INDEX('Bieu phi VCX'!$D$8:$H$33,MATCH(C601,'Bieu phi VCX'!$A$8:$A$33,0),MATCH(AC601,'Bieu phi VCX'!$D$7:$H$7,)),INDEX('Bieu phi VCX'!$I$8:$M$33,MATCH(C601,'Bieu phi VCX'!$A$8:$A$33,0),MATCH(AC601,'Bieu phi VCX'!$I$7:$M$7,)))</f>
        <v>0.028</v>
      </c>
      <c r="AF601" s="27" t="n">
        <f aca="false">IF(O601="Y",$AF$2,0)</f>
        <v>0</v>
      </c>
      <c r="AG601" s="27" t="n">
        <f aca="false">IF(P601="Y", INDEX('Bieu phi VCX'!$P$8:$T$31,MATCH(C601,'Bieu phi VCX'!$A$8:$A$33,0),MATCH(AC601,'Bieu phi VCX'!$P$7:$T$7,0)), 0)</f>
        <v>0</v>
      </c>
      <c r="AH601" s="22" t="n">
        <f aca="false">VLOOKUP(Q601,Parameters!$F$2:$G$5,2,0)</f>
        <v>0</v>
      </c>
      <c r="AI601" s="27" t="n">
        <f aca="false">IF(R601="Y", INDEX('Bieu phi VCX'!$V$8:$Z$31,MATCH(C601,'Bieu phi VCX'!$A$8:$A$33,0),MATCH(AC601,'Bieu phi VCX'!$V$7:$Z$7,0)),0)</f>
        <v>0</v>
      </c>
      <c r="AJ601" s="27" t="n">
        <f aca="false">IF(S601="Y",INDEX('Bieu phi VCX'!$AG$8:$AI$31,MATCH(C601,'Bieu phi VCX'!$A$8:$A$33,0),MATCH(VLOOKUP(I601,Parameters!$I$2:$J$4,2),'Bieu phi VCX'!$AG$7:$AI$7,0))-AE601, 0)</f>
        <v>0</v>
      </c>
      <c r="AK601" s="0" t="n">
        <f aca="false">IF(T601="Y",$AK$2,1)</f>
        <v>1</v>
      </c>
      <c r="AL601" s="27" t="n">
        <f aca="false">IF(U601="Y", INDEX('Bieu phi VCX'!$AB$8:$AB$33,MATCH(C601,'Bieu phi VCX'!$A$8:$A$33,0),0),0)</f>
        <v>0</v>
      </c>
      <c r="AM601" s="27" t="n">
        <f aca="false">IF(V601="Y",IF(AB601&lt;120,IF(OR(C601='Bieu phi VCX'!$A$24,C601='Bieu phi VCX'!$A$25,C601='Bieu phi VCX'!$A$27),0.2%,IF(OR(AND(OR(E601="SEDAN",E601="HATCHBACK"),G601&gt;$AM$2),AND(OR(E601="SEDAN",E601="HATCHBACK"),F601="GERMANY")),INDEX('Bieu phi VCX'!$AC$8:$AC$33,MATCH(C601,'Bieu phi VCX'!$A$8:$A$33,0),0),INDEX('Bieu phi VCX'!$AD$8:$AD$33,MATCH(C601,'Bieu phi VCX'!$A$8:$A$33,0),0))),"NA"),0)</f>
        <v>0.0005</v>
      </c>
      <c r="AN601" s="28" t="n">
        <f aca="false">IF(X601="Y",$AN$2,0)</f>
        <v>0</v>
      </c>
      <c r="AO601" s="29" t="n">
        <f aca="false">IF(W601="Y",IF(N601-M601&gt;$AO$2,1.5%*15/365,1.5%*(N601-M601)/365),0)</f>
        <v>0</v>
      </c>
      <c r="AP601" s="30" t="n">
        <f aca="false">IF(N601&lt;=Z601,VLOOKUP(DATEDIF(M601,N601,"m"),Parameters!$L$2:$M$6,2,1),(DATEDIF(M601,N601,"m")+1)/12)</f>
        <v>1</v>
      </c>
      <c r="AQ601" s="31" t="n">
        <f aca="false">(AK601*(SUM(AE601,AF601,AG601,AI601,AJ601,AL601,AM601,AN601)*H601+AH601)+AO601*H601)*AP601</f>
        <v>11400000</v>
      </c>
    </row>
    <row r="602" customFormat="false" ht="15" hidden="false" customHeight="false" outlineLevel="0" collapsed="false">
      <c r="A602" s="20"/>
      <c r="B602" s="20" t="s">
        <v>115</v>
      </c>
      <c r="C602" s="21" t="s">
        <v>142</v>
      </c>
      <c r="D602" s="21" t="s">
        <v>95</v>
      </c>
      <c r="E602" s="21" t="s">
        <v>134</v>
      </c>
      <c r="F602" s="21" t="s">
        <v>97</v>
      </c>
      <c r="G602" s="22" t="n">
        <v>400000000</v>
      </c>
      <c r="H602" s="22" t="n">
        <v>400000000</v>
      </c>
      <c r="I602" s="22" t="n">
        <v>0</v>
      </c>
      <c r="J602" s="0" t="n">
        <v>2020</v>
      </c>
      <c r="K602" s="23" t="n">
        <v>43831</v>
      </c>
      <c r="L602" s="23" t="n">
        <v>43831</v>
      </c>
      <c r="M602" s="23" t="n">
        <v>43831</v>
      </c>
      <c r="N602" s="23" t="n">
        <v>44196</v>
      </c>
      <c r="O602" s="24" t="s">
        <v>98</v>
      </c>
      <c r="P602" s="24" t="s">
        <v>98</v>
      </c>
      <c r="Q602" s="22" t="s">
        <v>99</v>
      </c>
      <c r="R602" s="24" t="s">
        <v>98</v>
      </c>
      <c r="S602" s="24" t="s">
        <v>98</v>
      </c>
      <c r="T602" s="24" t="s">
        <v>98</v>
      </c>
      <c r="U602" s="24" t="s">
        <v>98</v>
      </c>
      <c r="V602" s="24" t="s">
        <v>98</v>
      </c>
      <c r="W602" s="24" t="s">
        <v>106</v>
      </c>
      <c r="X602" s="24" t="s">
        <v>98</v>
      </c>
      <c r="Y602" s="22" t="n">
        <v>500000</v>
      </c>
      <c r="Z602" s="23" t="n">
        <f aca="false">DATE(YEAR(M602)+1,MONTH(M602),DAY(M602))</f>
        <v>44197</v>
      </c>
      <c r="AA602" s="25" t="n">
        <f aca="false">IF(N602&lt;=Z602, VLOOKUP(DATEDIF(M602,N602,"m"),Parameters!$L$2:$M$6,2,1), 0)</f>
        <v>1</v>
      </c>
      <c r="AB602" s="0" t="n">
        <f aca="false">IF(D602="Trong nước", DATEDIF(DATE(YEAR(K602),MONTH(K602),1),DATE(YEAR(L602),MONTH(L602),1),"m"), DATEDIF(DATE(J602,1,1),DATE(YEAR(L602),MONTH(L602),1),"m"))</f>
        <v>0</v>
      </c>
      <c r="AC602" s="0" t="str">
        <f aca="false">VLOOKUP(AB602,Parameters!$A$2:$B$6,2,1)</f>
        <v>&lt;6</v>
      </c>
      <c r="AD602" s="26" t="n">
        <v>1</v>
      </c>
      <c r="AE602" s="27" t="n">
        <f aca="false">IF(G602&lt;=$AE$2,INDEX('Bieu phi VCX'!$D$8:$H$33,MATCH(C602,'Bieu phi VCX'!$A$8:$A$33,0),MATCH(AC602,'Bieu phi VCX'!$D$7:$H$7,)),INDEX('Bieu phi VCX'!$I$8:$M$33,MATCH(C602,'Bieu phi VCX'!$A$8:$A$33,0),MATCH(AC602,'Bieu phi VCX'!$I$7:$M$7,)))</f>
        <v>0.028</v>
      </c>
      <c r="AF602" s="27" t="n">
        <f aca="false">IF(O602="Y",$AF$2,0)</f>
        <v>0</v>
      </c>
      <c r="AG602" s="27" t="n">
        <f aca="false">IF(P602="Y", INDEX('Bieu phi VCX'!$P$8:$T$31,MATCH(C602,'Bieu phi VCX'!$A$8:$A$33,0),MATCH(AC602,'Bieu phi VCX'!$P$7:$T$7,0)), 0)</f>
        <v>0</v>
      </c>
      <c r="AH602" s="22" t="n">
        <f aca="false">VLOOKUP(Q602,Parameters!$F$2:$G$5,2,0)</f>
        <v>0</v>
      </c>
      <c r="AI602" s="27" t="n">
        <f aca="false">IF(R602="Y", INDEX('Bieu phi VCX'!$V$8:$Z$31,MATCH(C602,'Bieu phi VCX'!$A$8:$A$33,0),MATCH(AC602,'Bieu phi VCX'!$V$7:$Z$7,0)),0)</f>
        <v>0</v>
      </c>
      <c r="AJ602" s="27" t="n">
        <f aca="false">IF(S602="Y",INDEX('Bieu phi VCX'!$AG$8:$AI$31,MATCH(C602,'Bieu phi VCX'!$A$8:$A$33,0),MATCH(VLOOKUP(I602,Parameters!$I$2:$J$4,2),'Bieu phi VCX'!$AG$7:$AI$7,0))-AE602, 0)</f>
        <v>0</v>
      </c>
      <c r="AK602" s="0" t="n">
        <f aca="false">IF(T602="Y",$AK$2,1)</f>
        <v>1</v>
      </c>
      <c r="AL602" s="27" t="n">
        <f aca="false">IF(U602="Y", INDEX('Bieu phi VCX'!$AB$8:$AB$33,MATCH(C602,'Bieu phi VCX'!$A$8:$A$33,0),0),0)</f>
        <v>0</v>
      </c>
      <c r="AM602" s="27" t="n">
        <f aca="false">IF(V602="Y",IF(AB602&lt;120,IF(OR(C602='Bieu phi VCX'!$A$24,C602='Bieu phi VCX'!$A$25,C602='Bieu phi VCX'!$A$27),0.2%,IF(OR(AND(OR(E602="SEDAN",E602="HATCHBACK"),G602&gt;$AM$2),AND(OR(E602="SEDAN",E602="HATCHBACK"),F602="GERMANY")),INDEX('Bieu phi VCX'!$AC$8:$AC$33,MATCH(C602,'Bieu phi VCX'!$A$8:$A$33,0),0),INDEX('Bieu phi VCX'!$AD$8:$AD$33,MATCH(C602,'Bieu phi VCX'!$A$8:$A$33,0),0))),"NA"),0)</f>
        <v>0</v>
      </c>
      <c r="AN602" s="28" t="n">
        <f aca="false">IF(X602="Y",$AN$2,0)</f>
        <v>0</v>
      </c>
      <c r="AO602" s="29" t="n">
        <f aca="false">IF(W602="Y",IF(N602-M602&gt;$AO$2,1.5%*15/365,1.5%*(N602-M602)/365),0)</f>
        <v>0.000616438356164384</v>
      </c>
      <c r="AP602" s="30" t="n">
        <f aca="false">IF(N602&lt;=Z602,VLOOKUP(DATEDIF(M602,N602,"m"),Parameters!$L$2:$M$6,2,1),(DATEDIF(M602,N602,"m")+1)/12)</f>
        <v>1</v>
      </c>
      <c r="AQ602" s="31" t="n">
        <f aca="false">(AK602*(SUM(AE602,AF602,AG602,AI602,AJ602,AL602,AM602,AN602)*H602+AH602)+AO602*H602)*AP602</f>
        <v>11446575.3424658</v>
      </c>
    </row>
    <row r="603" customFormat="false" ht="15" hidden="false" customHeight="false" outlineLevel="0" collapsed="false">
      <c r="A603" s="20"/>
      <c r="B603" s="20" t="s">
        <v>116</v>
      </c>
      <c r="C603" s="21" t="s">
        <v>142</v>
      </c>
      <c r="D603" s="21" t="s">
        <v>95</v>
      </c>
      <c r="E603" s="21" t="s">
        <v>134</v>
      </c>
      <c r="F603" s="21" t="s">
        <v>97</v>
      </c>
      <c r="G603" s="22" t="n">
        <v>400000000</v>
      </c>
      <c r="H603" s="22" t="n">
        <v>400000000</v>
      </c>
      <c r="I603" s="22" t="n">
        <v>0</v>
      </c>
      <c r="J603" s="0" t="n">
        <v>2020</v>
      </c>
      <c r="K603" s="23" t="n">
        <v>43831</v>
      </c>
      <c r="L603" s="23" t="n">
        <v>43831</v>
      </c>
      <c r="M603" s="23" t="n">
        <v>43831</v>
      </c>
      <c r="N603" s="23" t="n">
        <v>44196</v>
      </c>
      <c r="O603" s="24" t="s">
        <v>98</v>
      </c>
      <c r="P603" s="24" t="s">
        <v>98</v>
      </c>
      <c r="Q603" s="22" t="s">
        <v>99</v>
      </c>
      <c r="R603" s="24" t="s">
        <v>98</v>
      </c>
      <c r="S603" s="24" t="s">
        <v>98</v>
      </c>
      <c r="T603" s="24" t="s">
        <v>98</v>
      </c>
      <c r="U603" s="24" t="s">
        <v>98</v>
      </c>
      <c r="V603" s="24" t="s">
        <v>98</v>
      </c>
      <c r="W603" s="24" t="s">
        <v>98</v>
      </c>
      <c r="X603" s="24" t="s">
        <v>106</v>
      </c>
      <c r="Y603" s="22" t="n">
        <v>500000</v>
      </c>
      <c r="Z603" s="23" t="n">
        <f aca="false">DATE(YEAR(M603)+1,MONTH(M603),DAY(M603))</f>
        <v>44197</v>
      </c>
      <c r="AA603" s="25" t="n">
        <f aca="false">IF(N603&lt;=Z603, VLOOKUP(DATEDIF(M603,N603,"m"),Parameters!$L$2:$M$6,2,1), 0)</f>
        <v>1</v>
      </c>
      <c r="AB603" s="0" t="n">
        <f aca="false">IF(D603="Trong nước", DATEDIF(DATE(YEAR(K603),MONTH(K603),1),DATE(YEAR(L603),MONTH(L603),1),"m"), DATEDIF(DATE(J603,1,1),DATE(YEAR(L603),MONTH(L603),1),"m"))</f>
        <v>0</v>
      </c>
      <c r="AC603" s="0" t="str">
        <f aca="false">VLOOKUP(AB603,Parameters!$A$2:$B$6,2,1)</f>
        <v>&lt;6</v>
      </c>
      <c r="AD603" s="26" t="n">
        <v>1</v>
      </c>
      <c r="AE603" s="27" t="n">
        <f aca="false">IF(G603&lt;=$AE$2,INDEX('Bieu phi VCX'!$D$8:$H$33,MATCH(C603,'Bieu phi VCX'!$A$8:$A$33,0),MATCH(AC603,'Bieu phi VCX'!$D$7:$H$7,)),INDEX('Bieu phi VCX'!$I$8:$M$33,MATCH(C603,'Bieu phi VCX'!$A$8:$A$33,0),MATCH(AC603,'Bieu phi VCX'!$I$7:$M$7,)))</f>
        <v>0.028</v>
      </c>
      <c r="AF603" s="27" t="n">
        <f aca="false">IF(O603="Y",$AF$2,0)</f>
        <v>0</v>
      </c>
      <c r="AG603" s="27" t="n">
        <f aca="false">IF(P603="Y", INDEX('Bieu phi VCX'!$P$8:$T$31,MATCH(C603,'Bieu phi VCX'!$A$8:$A$33,0),MATCH(AC603,'Bieu phi VCX'!$P$7:$T$7,0)), 0)</f>
        <v>0</v>
      </c>
      <c r="AH603" s="22" t="n">
        <f aca="false">VLOOKUP(Q603,Parameters!$F$2:$G$5,2,0)</f>
        <v>0</v>
      </c>
      <c r="AI603" s="27" t="n">
        <f aca="false">IF(R603="Y", INDEX('Bieu phi VCX'!$V$8:$Z$31,MATCH(C603,'Bieu phi VCX'!$A$8:$A$33,0),MATCH(AC603,'Bieu phi VCX'!$V$7:$Z$7,0)),0)</f>
        <v>0</v>
      </c>
      <c r="AJ603" s="27" t="n">
        <f aca="false">IF(S603="Y",INDEX('Bieu phi VCX'!$AG$8:$AI$31,MATCH(C603,'Bieu phi VCX'!$A$8:$A$33,0),MATCH(VLOOKUP(I603,Parameters!$I$2:$J$4,2),'Bieu phi VCX'!$AG$7:$AI$7,0))-AE603, 0)</f>
        <v>0</v>
      </c>
      <c r="AK603" s="0" t="n">
        <f aca="false">IF(T603="Y",$AK$2,1)</f>
        <v>1</v>
      </c>
      <c r="AL603" s="27" t="n">
        <f aca="false">IF(U603="Y", INDEX('Bieu phi VCX'!$AB$8:$AB$33,MATCH(C603,'Bieu phi VCX'!$A$8:$A$33,0),0),0)</f>
        <v>0</v>
      </c>
      <c r="AM603" s="27" t="n">
        <f aca="false">IF(V603="Y",IF(AB603&lt;120,IF(OR(C603='Bieu phi VCX'!$A$24,C603='Bieu phi VCX'!$A$25,C603='Bieu phi VCX'!$A$27),0.2%,IF(OR(AND(OR(E603="SEDAN",E603="HATCHBACK"),G603&gt;$AM$2),AND(OR(E603="SEDAN",E603="HATCHBACK"),F603="GERMANY")),INDEX('Bieu phi VCX'!$AC$8:$AC$33,MATCH(C603,'Bieu phi VCX'!$A$8:$A$33,0),0),INDEX('Bieu phi VCX'!$AD$8:$AD$33,MATCH(C603,'Bieu phi VCX'!$A$8:$A$33,0),0))),"NA"),0)</f>
        <v>0</v>
      </c>
      <c r="AN603" s="28" t="n">
        <f aca="false">IF(X603="Y",$AN$2,0)</f>
        <v>0.003</v>
      </c>
      <c r="AO603" s="29" t="n">
        <f aca="false">IF(W603="Y",IF(N603-M603&gt;$AO$2,1.5%*15/365,1.5%*(N603-M603)/365),0)</f>
        <v>0</v>
      </c>
      <c r="AP603" s="30" t="n">
        <f aca="false">IF(N603&lt;=Z603,VLOOKUP(DATEDIF(M603,N603,"m"),Parameters!$L$2:$M$6,2,1),(DATEDIF(M603,N603,"m")+1)/12)</f>
        <v>1</v>
      </c>
      <c r="AQ603" s="31" t="n">
        <f aca="false">(AK603*(SUM(AE603,AF603,AG603,AI603,AJ603,AL603,AM603,AN603)*H603+AH603)+AO603*H603)*AP603</f>
        <v>12400000</v>
      </c>
    </row>
    <row r="604" customFormat="false" ht="15" hidden="false" customHeight="false" outlineLevel="0" collapsed="false">
      <c r="A604" s="20" t="s">
        <v>92</v>
      </c>
      <c r="B604" s="20" t="s">
        <v>93</v>
      </c>
      <c r="C604" s="21" t="s">
        <v>143</v>
      </c>
      <c r="D604" s="21" t="s">
        <v>95</v>
      </c>
      <c r="E604" s="21" t="s">
        <v>144</v>
      </c>
      <c r="F604" s="21" t="s">
        <v>97</v>
      </c>
      <c r="G604" s="22" t="n">
        <v>390000000</v>
      </c>
      <c r="H604" s="22" t="n">
        <v>100000000</v>
      </c>
      <c r="I604" s="22" t="n">
        <v>0</v>
      </c>
      <c r="J604" s="0" t="n">
        <v>2020</v>
      </c>
      <c r="K604" s="23" t="n">
        <v>43831</v>
      </c>
      <c r="L604" s="23" t="n">
        <v>43831</v>
      </c>
      <c r="M604" s="23" t="n">
        <v>43831</v>
      </c>
      <c r="N604" s="23" t="n">
        <v>44196</v>
      </c>
      <c r="O604" s="24" t="s">
        <v>98</v>
      </c>
      <c r="P604" s="24" t="s">
        <v>98</v>
      </c>
      <c r="Q604" s="22" t="s">
        <v>99</v>
      </c>
      <c r="R604" s="24" t="s">
        <v>98</v>
      </c>
      <c r="S604" s="24" t="s">
        <v>98</v>
      </c>
      <c r="T604" s="24" t="s">
        <v>98</v>
      </c>
      <c r="U604" s="24" t="s">
        <v>98</v>
      </c>
      <c r="V604" s="24" t="s">
        <v>98</v>
      </c>
      <c r="W604" s="24" t="s">
        <v>98</v>
      </c>
      <c r="X604" s="24" t="s">
        <v>98</v>
      </c>
      <c r="Y604" s="22" t="n">
        <v>500000</v>
      </c>
      <c r="Z604" s="23" t="n">
        <f aca="false">DATE(YEAR(M604)+1,MONTH(M604),DAY(M604))</f>
        <v>44197</v>
      </c>
      <c r="AA604" s="25" t="n">
        <f aca="false">IF(N604&lt;=Z604, VLOOKUP(DATEDIF(M604,N604,"m"),Parameters!$L$2:$M$6,2,1), 0)</f>
        <v>1</v>
      </c>
      <c r="AB604" s="0" t="n">
        <f aca="false">IF(D604="Trong nước", DATEDIF(DATE(YEAR(K604),MONTH(K604),1),DATE(YEAR(L604),MONTH(L604),1),"m"), DATEDIF(DATE(J604,1,1),DATE(YEAR(L604),MONTH(L604),1),"m"))</f>
        <v>0</v>
      </c>
      <c r="AC604" s="0" t="str">
        <f aca="false">VLOOKUP(AB604,Parameters!$A$2:$B$6,2,1)</f>
        <v>&lt;6</v>
      </c>
      <c r="AD604" s="26" t="n">
        <v>1</v>
      </c>
      <c r="AE604" s="27" t="n">
        <f aca="false">IF(G604&lt;=$AE$2,INDEX('Bieu phi VCX'!$D$8:$H$33,MATCH(C604,'Bieu phi VCX'!$A$8:$A$33,0),MATCH(AC604,'Bieu phi VCX'!$D$7:$H$7,)),INDEX('Bieu phi VCX'!$I$8:$M$33,MATCH(C604,'Bieu phi VCX'!$A$8:$A$33,0),MATCH(AC604,'Bieu phi VCX'!$I$7:$M$7,)))</f>
        <v>0.025</v>
      </c>
      <c r="AF604" s="27" t="n">
        <f aca="false">IF(O604="Y",$AF$2,0)</f>
        <v>0</v>
      </c>
      <c r="AG604" s="27" t="n">
        <f aca="false">IF(P604="Y", INDEX('Bieu phi VCX'!$P$8:$T$31,MATCH(C604,'Bieu phi VCX'!$A$8:$A$33,0),MATCH(AC604,'Bieu phi VCX'!$P$7:$T$7,0)), 0)</f>
        <v>0</v>
      </c>
      <c r="AH604" s="22" t="n">
        <f aca="false">VLOOKUP(Q604,Parameters!$F$2:$G$5,2,0)</f>
        <v>0</v>
      </c>
      <c r="AI604" s="27" t="n">
        <f aca="false">IF(R604="Y", INDEX('Bieu phi VCX'!$V$8:$Z$31,MATCH(C604,'Bieu phi VCX'!$A$8:$A$33,0),MATCH(AC604,'Bieu phi VCX'!$V$7:$Z$7,0)),0)</f>
        <v>0</v>
      </c>
      <c r="AJ604" s="27" t="n">
        <f aca="false">IF(S604="Y",INDEX('Bieu phi VCX'!$AG$8:$AI$31,MATCH(C604,'Bieu phi VCX'!$A$8:$A$33,0),MATCH(VLOOKUP(I604,Parameters!$I$2:$J$4,2),'Bieu phi VCX'!$AG$7:$AI$7,0))-AE604, 0)</f>
        <v>0</v>
      </c>
      <c r="AK604" s="0" t="n">
        <f aca="false">IF(T604="Y",$AK$2,1)</f>
        <v>1</v>
      </c>
      <c r="AL604" s="27" t="n">
        <f aca="false">IF(U604="Y", INDEX('Bieu phi VCX'!$AB$8:$AB$33,MATCH(C604,'Bieu phi VCX'!$A$8:$A$33,0),0),0)</f>
        <v>0</v>
      </c>
      <c r="AM604" s="27" t="n">
        <f aca="false">IF(V604="Y",IF(AB604&lt;120,IF(OR(C604='Bieu phi VCX'!$A$24,C604='Bieu phi VCX'!$A$25,C604='Bieu phi VCX'!$A$27),0.2%,IF(OR(AND(OR(E604="SEDAN",E604="HATCHBACK"),G604&gt;$AM$2),AND(OR(E604="SEDAN",E604="HATCHBACK"),F604="GERMANY")),INDEX('Bieu phi VCX'!$AC$8:$AC$33,MATCH(C604,'Bieu phi VCX'!$A$8:$A$33,0),0),INDEX('Bieu phi VCX'!$AD$8:$AD$33,MATCH(C604,'Bieu phi VCX'!$A$8:$A$33,0),0))),"NA"),0)</f>
        <v>0</v>
      </c>
      <c r="AN604" s="28" t="n">
        <f aca="false">IF(X604="Y",$AN$2,0)</f>
        <v>0</v>
      </c>
      <c r="AO604" s="29" t="n">
        <f aca="false">IF(W604="Y",IF(N604-M604&gt;$AO$2,1.5%*15/365,1.5%*(N604-M604)/365),0)</f>
        <v>0</v>
      </c>
      <c r="AP604" s="30" t="n">
        <f aca="false">IF(N604&lt;=Z604,VLOOKUP(DATEDIF(M604,N604,"m"),Parameters!$L$2:$M$6,2,1),(DATEDIF(M604,N604,"m")+1)/12)</f>
        <v>1</v>
      </c>
      <c r="AQ604" s="31" t="n">
        <f aca="false">(AK604*(SUM(AE604,AF604,AG604,AI604,AJ604,AL604,AM604,AN604)*H604+AH604)+AO604*H604)*AP604</f>
        <v>2500000</v>
      </c>
    </row>
    <row r="605" customFormat="false" ht="15" hidden="false" customHeight="false" outlineLevel="0" collapsed="false">
      <c r="A605" s="20"/>
      <c r="B605" s="20" t="s">
        <v>100</v>
      </c>
      <c r="C605" s="21" t="s">
        <v>143</v>
      </c>
      <c r="D605" s="21" t="s">
        <v>95</v>
      </c>
      <c r="E605" s="21" t="s">
        <v>144</v>
      </c>
      <c r="F605" s="21" t="s">
        <v>97</v>
      </c>
      <c r="G605" s="22" t="n">
        <v>390000000</v>
      </c>
      <c r="H605" s="22" t="n">
        <v>100000000</v>
      </c>
      <c r="I605" s="22" t="n">
        <v>0</v>
      </c>
      <c r="J605" s="0" t="n">
        <v>2017</v>
      </c>
      <c r="K605" s="23" t="n">
        <v>42736</v>
      </c>
      <c r="L605" s="23" t="n">
        <v>43831</v>
      </c>
      <c r="M605" s="23" t="n">
        <v>43831</v>
      </c>
      <c r="N605" s="23" t="n">
        <v>44196</v>
      </c>
      <c r="O605" s="24" t="s">
        <v>98</v>
      </c>
      <c r="P605" s="24" t="s">
        <v>98</v>
      </c>
      <c r="Q605" s="22" t="s">
        <v>99</v>
      </c>
      <c r="R605" s="24" t="s">
        <v>98</v>
      </c>
      <c r="S605" s="24" t="s">
        <v>98</v>
      </c>
      <c r="T605" s="24" t="s">
        <v>98</v>
      </c>
      <c r="U605" s="24" t="s">
        <v>98</v>
      </c>
      <c r="V605" s="24" t="s">
        <v>98</v>
      </c>
      <c r="W605" s="24" t="s">
        <v>98</v>
      </c>
      <c r="X605" s="24" t="s">
        <v>98</v>
      </c>
      <c r="Y605" s="22" t="n">
        <v>500000</v>
      </c>
      <c r="Z605" s="23" t="n">
        <f aca="false">DATE(YEAR(M605)+1,MONTH(M605),DAY(M605))</f>
        <v>44197</v>
      </c>
      <c r="AA605" s="25" t="n">
        <f aca="false">IF(N605&lt;=Z605, VLOOKUP(DATEDIF(M605,N605,"m"),Parameters!$L$2:$M$6,2,1), 0)</f>
        <v>1</v>
      </c>
      <c r="AB605" s="0" t="n">
        <f aca="false">IF(D605="Trong nước", DATEDIF(DATE(YEAR(K605),MONTH(K605),1),DATE(YEAR(L605),MONTH(L605),1),"m"), DATEDIF(DATE(J605,1,1),DATE(YEAR(L605),MONTH(L605),1),"m"))</f>
        <v>36</v>
      </c>
      <c r="AC605" s="0" t="str">
        <f aca="false">VLOOKUP(AB605,Parameters!$A$2:$B$6,2,1)</f>
        <v>36-72</v>
      </c>
      <c r="AD605" s="26" t="n">
        <v>1</v>
      </c>
      <c r="AE605" s="27" t="n">
        <f aca="false">IF(G605&lt;=$AE$2,INDEX('Bieu phi VCX'!$D$8:$H$33,MATCH(C605,'Bieu phi VCX'!$A$8:$A$33,0),MATCH(AC605,'Bieu phi VCX'!$D$7:$H$7,)),INDEX('Bieu phi VCX'!$I$8:$M$33,MATCH(C605,'Bieu phi VCX'!$A$8:$A$33,0),MATCH(AC605,'Bieu phi VCX'!$I$7:$M$7,)))</f>
        <v>0.028</v>
      </c>
      <c r="AF605" s="27" t="n">
        <f aca="false">IF(O605="Y",$AF$2,0)</f>
        <v>0</v>
      </c>
      <c r="AG605" s="27" t="n">
        <f aca="false">IF(P605="Y", INDEX('Bieu phi VCX'!$P$8:$T$31,MATCH(C605,'Bieu phi VCX'!$A$8:$A$33,0),MATCH(AC605,'Bieu phi VCX'!$P$7:$T$7,0)), 0)</f>
        <v>0</v>
      </c>
      <c r="AH605" s="22" t="n">
        <f aca="false">VLOOKUP(Q605,Parameters!$F$2:$G$5,2,0)</f>
        <v>0</v>
      </c>
      <c r="AI605" s="27" t="n">
        <f aca="false">IF(R605="Y", INDEX('Bieu phi VCX'!$V$8:$Z$31,MATCH(C605,'Bieu phi VCX'!$A$8:$A$33,0),MATCH(AC605,'Bieu phi VCX'!$V$7:$Z$7,0)),0)</f>
        <v>0</v>
      </c>
      <c r="AJ605" s="27" t="n">
        <f aca="false">IF(S605="Y",INDEX('Bieu phi VCX'!$AG$8:$AI$31,MATCH(C605,'Bieu phi VCX'!$A$8:$A$33,0),MATCH(VLOOKUP(I605,Parameters!$I$2:$J$4,2),'Bieu phi VCX'!$AG$7:$AI$7,0))-AE605, 0)</f>
        <v>0</v>
      </c>
      <c r="AK605" s="0" t="n">
        <f aca="false">IF(T605="Y",$AK$2,1)</f>
        <v>1</v>
      </c>
      <c r="AL605" s="27" t="n">
        <f aca="false">IF(U605="Y", INDEX('Bieu phi VCX'!$AB$8:$AB$33,MATCH(C605,'Bieu phi VCX'!$A$8:$A$33,0),0),0)</f>
        <v>0</v>
      </c>
      <c r="AM605" s="27" t="n">
        <f aca="false">IF(V605="Y",IF(AB605&lt;120,IF(OR(C605='Bieu phi VCX'!$A$24,C605='Bieu phi VCX'!$A$25,C605='Bieu phi VCX'!$A$27),0.2%,IF(OR(AND(OR(E605="SEDAN",E605="HATCHBACK"),G605&gt;$AM$2),AND(OR(E605="SEDAN",E605="HATCHBACK"),F605="GERMANY")),INDEX('Bieu phi VCX'!$AC$8:$AC$33,MATCH(C605,'Bieu phi VCX'!$A$8:$A$33,0),0),INDEX('Bieu phi VCX'!$AD$8:$AD$33,MATCH(C605,'Bieu phi VCX'!$A$8:$A$33,0),0))),"NA"),0)</f>
        <v>0</v>
      </c>
      <c r="AN605" s="28" t="n">
        <f aca="false">IF(X605="Y",$AN$2,0)</f>
        <v>0</v>
      </c>
      <c r="AO605" s="29" t="n">
        <f aca="false">IF(W605="Y",IF(N605-M605&gt;$AO$2,1.5%*15/365,1.5%*(N605-M605)/365),0)</f>
        <v>0</v>
      </c>
      <c r="AP605" s="30" t="n">
        <f aca="false">IF(N605&lt;=Z605,VLOOKUP(DATEDIF(M605,N605,"m"),Parameters!$L$2:$M$6,2,1),(DATEDIF(M605,N605,"m")+1)/12)</f>
        <v>1</v>
      </c>
      <c r="AQ605" s="31" t="n">
        <f aca="false">(AK605*(SUM(AE605,AF605,AG605,AI605,AJ605,AL605,AM605,AN605)*H605+AH605)+AO605*H605)*AP605</f>
        <v>2800000</v>
      </c>
    </row>
    <row r="606" customFormat="false" ht="15" hidden="false" customHeight="false" outlineLevel="0" collapsed="false">
      <c r="A606" s="20"/>
      <c r="B606" s="20" t="s">
        <v>101</v>
      </c>
      <c r="C606" s="21" t="s">
        <v>143</v>
      </c>
      <c r="D606" s="21" t="s">
        <v>95</v>
      </c>
      <c r="E606" s="21" t="s">
        <v>144</v>
      </c>
      <c r="F606" s="21" t="s">
        <v>97</v>
      </c>
      <c r="G606" s="22" t="n">
        <v>390000000</v>
      </c>
      <c r="H606" s="22" t="n">
        <v>100000000</v>
      </c>
      <c r="I606" s="22" t="n">
        <v>0</v>
      </c>
      <c r="J606" s="0" t="n">
        <v>2014</v>
      </c>
      <c r="K606" s="23" t="n">
        <v>41640</v>
      </c>
      <c r="L606" s="23" t="n">
        <v>43831</v>
      </c>
      <c r="M606" s="23" t="n">
        <v>43831</v>
      </c>
      <c r="N606" s="23" t="n">
        <v>44196</v>
      </c>
      <c r="O606" s="24" t="s">
        <v>98</v>
      </c>
      <c r="P606" s="24" t="s">
        <v>98</v>
      </c>
      <c r="Q606" s="22" t="s">
        <v>99</v>
      </c>
      <c r="R606" s="24" t="s">
        <v>98</v>
      </c>
      <c r="S606" s="24" t="s">
        <v>98</v>
      </c>
      <c r="T606" s="24" t="s">
        <v>98</v>
      </c>
      <c r="U606" s="24" t="s">
        <v>98</v>
      </c>
      <c r="V606" s="24" t="s">
        <v>98</v>
      </c>
      <c r="W606" s="24" t="s">
        <v>98</v>
      </c>
      <c r="X606" s="24" t="s">
        <v>98</v>
      </c>
      <c r="Y606" s="22" t="n">
        <v>500000</v>
      </c>
      <c r="Z606" s="23" t="n">
        <f aca="false">DATE(YEAR(M606)+1,MONTH(M606),DAY(M606))</f>
        <v>44197</v>
      </c>
      <c r="AA606" s="25" t="n">
        <f aca="false">IF(N606&lt;=Z606, VLOOKUP(DATEDIF(M606,N606,"m"),Parameters!$L$2:$M$6,2,1), 0)</f>
        <v>1</v>
      </c>
      <c r="AB606" s="0" t="n">
        <f aca="false">IF(D606="Trong nước", DATEDIF(DATE(YEAR(K606),MONTH(K606),1),DATE(YEAR(L606),MONTH(L606),1),"m"), DATEDIF(DATE(J606,1,1),DATE(YEAR(L606),MONTH(L606),1),"m"))</f>
        <v>72</v>
      </c>
      <c r="AC606" s="0" t="str">
        <f aca="false">VLOOKUP(AB606,Parameters!$A$2:$B$6,2,1)</f>
        <v>72-120</v>
      </c>
      <c r="AD606" s="26" t="n">
        <v>1</v>
      </c>
      <c r="AE606" s="27" t="n">
        <f aca="false">IF(G606&lt;=$AE$2,INDEX('Bieu phi VCX'!$D$8:$H$33,MATCH(C606,'Bieu phi VCX'!$A$8:$A$33,0),MATCH(AC606,'Bieu phi VCX'!$D$7:$H$7,)),INDEX('Bieu phi VCX'!$I$8:$M$33,MATCH(C606,'Bieu phi VCX'!$A$8:$A$33,0),MATCH(AC606,'Bieu phi VCX'!$I$7:$M$7,)))</f>
        <v>0.045</v>
      </c>
      <c r="AF606" s="27" t="n">
        <f aca="false">IF(O606="Y",$AF$2,0)</f>
        <v>0</v>
      </c>
      <c r="AG606" s="27" t="n">
        <f aca="false">IF(P606="Y", INDEX('Bieu phi VCX'!$P$8:$T$31,MATCH(C606,'Bieu phi VCX'!$A$8:$A$33,0),MATCH(AC606,'Bieu phi VCX'!$P$7:$T$7,0)), 0)</f>
        <v>0</v>
      </c>
      <c r="AH606" s="22" t="n">
        <f aca="false">VLOOKUP(Q606,Parameters!$F$2:$G$5,2,0)</f>
        <v>0</v>
      </c>
      <c r="AI606" s="27" t="n">
        <f aca="false">IF(R606="Y", INDEX('Bieu phi VCX'!$V$8:$Z$31,MATCH(C606,'Bieu phi VCX'!$A$8:$A$33,0),MATCH(AC606,'Bieu phi VCX'!$V$7:$Z$7,0)),0)</f>
        <v>0</v>
      </c>
      <c r="AJ606" s="27" t="n">
        <f aca="false">IF(S606="Y",INDEX('Bieu phi VCX'!$AG$8:$AI$31,MATCH(C606,'Bieu phi VCX'!$A$8:$A$33,0),MATCH(VLOOKUP(I606,Parameters!$I$2:$J$4,2),'Bieu phi VCX'!$AG$7:$AI$7,0))-AE606, 0)</f>
        <v>0</v>
      </c>
      <c r="AK606" s="0" t="n">
        <f aca="false">IF(T606="Y",$AK$2,1)</f>
        <v>1</v>
      </c>
      <c r="AL606" s="27" t="n">
        <f aca="false">IF(U606="Y", INDEX('Bieu phi VCX'!$AB$8:$AB$33,MATCH(C606,'Bieu phi VCX'!$A$8:$A$33,0),0),0)</f>
        <v>0</v>
      </c>
      <c r="AM606" s="27" t="n">
        <f aca="false">IF(V606="Y",IF(AB606&lt;120,IF(OR(C606='Bieu phi VCX'!$A$24,C606='Bieu phi VCX'!$A$25,C606='Bieu phi VCX'!$A$27),0.2%,IF(OR(AND(OR(E606="SEDAN",E606="HATCHBACK"),G606&gt;$AM$2),AND(OR(E606="SEDAN",E606="HATCHBACK"),F606="GERMANY")),INDEX('Bieu phi VCX'!$AC$8:$AC$33,MATCH(C606,'Bieu phi VCX'!$A$8:$A$33,0),0),INDEX('Bieu phi VCX'!$AD$8:$AD$33,MATCH(C606,'Bieu phi VCX'!$A$8:$A$33,0),0))),"NA"),0)</f>
        <v>0</v>
      </c>
      <c r="AN606" s="28" t="n">
        <f aca="false">IF(X606="Y",$AN$2,0)</f>
        <v>0</v>
      </c>
      <c r="AO606" s="29" t="n">
        <f aca="false">IF(W606="Y",IF(N606-M606&gt;$AO$2,1.5%*15/365,1.5%*(N606-M606)/365),0)</f>
        <v>0</v>
      </c>
      <c r="AP606" s="30" t="n">
        <f aca="false">IF(N606&lt;=Z606,VLOOKUP(DATEDIF(M606,N606,"m"),Parameters!$L$2:$M$6,2,1),(DATEDIF(M606,N606,"m")+1)/12)</f>
        <v>1</v>
      </c>
      <c r="AQ606" s="31" t="n">
        <f aca="false">(AK606*(SUM(AE606,AF606,AG606,AI606,AJ606,AL606,AM606,AN606)*H606+AH606)+AO606*H606)*AP606</f>
        <v>4500000</v>
      </c>
    </row>
    <row r="607" customFormat="false" ht="15" hidden="false" customHeight="false" outlineLevel="0" collapsed="false">
      <c r="A607" s="20"/>
      <c r="B607" s="20" t="s">
        <v>102</v>
      </c>
      <c r="C607" s="21" t="s">
        <v>143</v>
      </c>
      <c r="D607" s="21" t="s">
        <v>95</v>
      </c>
      <c r="E607" s="21" t="s">
        <v>144</v>
      </c>
      <c r="F607" s="21" t="s">
        <v>97</v>
      </c>
      <c r="G607" s="22" t="n">
        <v>390000000</v>
      </c>
      <c r="H607" s="22" t="n">
        <v>100000000</v>
      </c>
      <c r="I607" s="22" t="n">
        <v>0</v>
      </c>
      <c r="J607" s="0" t="n">
        <v>2010</v>
      </c>
      <c r="K607" s="23" t="n">
        <v>40179</v>
      </c>
      <c r="L607" s="23" t="n">
        <v>43831</v>
      </c>
      <c r="M607" s="23" t="n">
        <v>43831</v>
      </c>
      <c r="N607" s="23" t="n">
        <v>44196</v>
      </c>
      <c r="O607" s="24" t="s">
        <v>98</v>
      </c>
      <c r="P607" s="24" t="s">
        <v>98</v>
      </c>
      <c r="Q607" s="22" t="s">
        <v>99</v>
      </c>
      <c r="R607" s="24" t="s">
        <v>98</v>
      </c>
      <c r="S607" s="24" t="s">
        <v>98</v>
      </c>
      <c r="T607" s="24" t="s">
        <v>98</v>
      </c>
      <c r="U607" s="24" t="s">
        <v>98</v>
      </c>
      <c r="V607" s="24" t="s">
        <v>98</v>
      </c>
      <c r="W607" s="24" t="s">
        <v>98</v>
      </c>
      <c r="X607" s="24" t="s">
        <v>98</v>
      </c>
      <c r="Y607" s="22" t="n">
        <v>500000</v>
      </c>
      <c r="Z607" s="23" t="n">
        <f aca="false">DATE(YEAR(M607)+1,MONTH(M607),DAY(M607))</f>
        <v>44197</v>
      </c>
      <c r="AA607" s="25" t="n">
        <f aca="false">IF(N607&lt;=Z607, VLOOKUP(DATEDIF(M607,N607,"m"),Parameters!$L$2:$M$6,2,1), 0)</f>
        <v>1</v>
      </c>
      <c r="AB607" s="0" t="n">
        <f aca="false">IF(D607="Trong nước", DATEDIF(DATE(YEAR(K607),MONTH(K607),1),DATE(YEAR(L607),MONTH(L607),1),"m"), DATEDIF(DATE(J607,1,1),DATE(YEAR(L607),MONTH(L607),1),"m"))</f>
        <v>120</v>
      </c>
      <c r="AC607" s="0" t="str">
        <f aca="false">VLOOKUP(AB607,Parameters!$A$2:$B$6,2,1)</f>
        <v>&gt;=120</v>
      </c>
      <c r="AD607" s="26" t="n">
        <v>1</v>
      </c>
      <c r="AE607" s="27" t="n">
        <f aca="false">IF(G607&lt;=$AE$2,INDEX('Bieu phi VCX'!$D$8:$H$33,MATCH(C607,'Bieu phi VCX'!$A$8:$A$33,0),MATCH(AC607,'Bieu phi VCX'!$D$7:$H$7,)),INDEX('Bieu phi VCX'!$I$8:$M$33,MATCH(C607,'Bieu phi VCX'!$A$8:$A$33,0),MATCH(AC607,'Bieu phi VCX'!$I$7:$M$7,)))</f>
        <v>0.05</v>
      </c>
      <c r="AF607" s="27" t="n">
        <f aca="false">IF(O607="Y",$AF$2,0)</f>
        <v>0</v>
      </c>
      <c r="AG607" s="27" t="n">
        <f aca="false">IF(P607="Y", INDEX('Bieu phi VCX'!$P$8:$T$31,MATCH(C607,'Bieu phi VCX'!$A$8:$A$33,0),MATCH(AC607,'Bieu phi VCX'!$P$7:$T$7,0)), 0)</f>
        <v>0</v>
      </c>
      <c r="AH607" s="22" t="n">
        <f aca="false">VLOOKUP(Q607,Parameters!$F$2:$G$5,2,0)</f>
        <v>0</v>
      </c>
      <c r="AI607" s="27" t="n">
        <f aca="false">IF(R607="Y", INDEX('Bieu phi VCX'!$V$8:$Z$31,MATCH(C607,'Bieu phi VCX'!$A$8:$A$33,0),MATCH(AC607,'Bieu phi VCX'!$V$7:$Z$7,0)),0)</f>
        <v>0</v>
      </c>
      <c r="AJ607" s="27" t="n">
        <f aca="false">IF(S607="Y",INDEX('Bieu phi VCX'!$AG$8:$AI$31,MATCH(C607,'Bieu phi VCX'!$A$8:$A$33,0),MATCH(VLOOKUP(I607,Parameters!$I$2:$J$4,2),'Bieu phi VCX'!$AG$7:$AI$7,0))-AE607, 0)</f>
        <v>0</v>
      </c>
      <c r="AK607" s="0" t="n">
        <f aca="false">IF(T607="Y",$AK$2,1)</f>
        <v>1</v>
      </c>
      <c r="AL607" s="27" t="n">
        <f aca="false">IF(U607="Y", INDEX('Bieu phi VCX'!$AB$8:$AB$33,MATCH(C607,'Bieu phi VCX'!$A$8:$A$33,0),0),0)</f>
        <v>0</v>
      </c>
      <c r="AM607" s="27" t="n">
        <f aca="false">IF(V607="Y",IF(AB607&lt;120,IF(OR(C607='Bieu phi VCX'!$A$24,C607='Bieu phi VCX'!$A$25,C607='Bieu phi VCX'!$A$27),0.2%,IF(OR(AND(OR(E607="SEDAN",E607="HATCHBACK"),G607&gt;$AM$2),AND(OR(E607="SEDAN",E607="HATCHBACK"),F607="GERMANY")),INDEX('Bieu phi VCX'!$AC$8:$AC$33,MATCH(C607,'Bieu phi VCX'!$A$8:$A$33,0),0),INDEX('Bieu phi VCX'!$AD$8:$AD$33,MATCH(C607,'Bieu phi VCX'!$A$8:$A$33,0),0))),"NA"),0)</f>
        <v>0</v>
      </c>
      <c r="AN607" s="28" t="n">
        <f aca="false">IF(X607="Y",$AN$2,0)</f>
        <v>0</v>
      </c>
      <c r="AO607" s="29" t="n">
        <f aca="false">IF(W607="Y",IF(N607-M607&gt;$AO$2,1.5%*15/365,1.5%*(N607-M607)/365),0)</f>
        <v>0</v>
      </c>
      <c r="AP607" s="30" t="n">
        <f aca="false">IF(N607&lt;=Z607,VLOOKUP(DATEDIF(M607,N607,"m"),Parameters!$L$2:$M$6,2,1),(DATEDIF(M607,N607,"m")+1)/12)</f>
        <v>1</v>
      </c>
      <c r="AQ607" s="31" t="n">
        <f aca="false">(AK607*(SUM(AE607,AF607,AG607,AI607,AJ607,AL607,AM607,AN607)*H607+AH607)+AO607*H607)*AP607</f>
        <v>5000000</v>
      </c>
    </row>
    <row r="608" customFormat="false" ht="15" hidden="false" customHeight="false" outlineLevel="0" collapsed="false">
      <c r="A608" s="20" t="s">
        <v>103</v>
      </c>
      <c r="B608" s="20" t="s">
        <v>93</v>
      </c>
      <c r="C608" s="21" t="s">
        <v>143</v>
      </c>
      <c r="D608" s="21" t="s">
        <v>95</v>
      </c>
      <c r="E608" s="21" t="s">
        <v>144</v>
      </c>
      <c r="F608" s="21" t="s">
        <v>97</v>
      </c>
      <c r="G608" s="22" t="n">
        <v>400000000</v>
      </c>
      <c r="H608" s="22" t="n">
        <v>400000000</v>
      </c>
      <c r="I608" s="22" t="n">
        <v>0</v>
      </c>
      <c r="J608" s="0" t="n">
        <v>2020</v>
      </c>
      <c r="K608" s="23" t="n">
        <v>43831</v>
      </c>
      <c r="L608" s="23" t="n">
        <v>43831</v>
      </c>
      <c r="M608" s="23" t="n">
        <v>43831</v>
      </c>
      <c r="N608" s="23" t="n">
        <v>44196</v>
      </c>
      <c r="O608" s="24" t="s">
        <v>98</v>
      </c>
      <c r="P608" s="24" t="s">
        <v>98</v>
      </c>
      <c r="Q608" s="22" t="s">
        <v>99</v>
      </c>
      <c r="R608" s="24" t="s">
        <v>98</v>
      </c>
      <c r="S608" s="24" t="s">
        <v>98</v>
      </c>
      <c r="T608" s="24" t="s">
        <v>98</v>
      </c>
      <c r="U608" s="24" t="s">
        <v>98</v>
      </c>
      <c r="V608" s="24" t="s">
        <v>98</v>
      </c>
      <c r="W608" s="24" t="s">
        <v>98</v>
      </c>
      <c r="X608" s="24" t="s">
        <v>98</v>
      </c>
      <c r="Y608" s="22" t="n">
        <v>500000</v>
      </c>
      <c r="Z608" s="23" t="n">
        <f aca="false">DATE(YEAR(M608)+1,MONTH(M608),DAY(M608))</f>
        <v>44197</v>
      </c>
      <c r="AA608" s="25" t="n">
        <f aca="false">IF(N608&lt;=Z608, VLOOKUP(DATEDIF(M608,N608,"m"),Parameters!$L$2:$M$6,2,1), 0)</f>
        <v>1</v>
      </c>
      <c r="AB608" s="0" t="n">
        <f aca="false">IF(D608="Trong nước", DATEDIF(DATE(YEAR(K608),MONTH(K608),1),DATE(YEAR(L608),MONTH(L608),1),"m"), DATEDIF(DATE(J608,1,1),DATE(YEAR(L608),MONTH(L608),1),"m"))</f>
        <v>0</v>
      </c>
      <c r="AC608" s="0" t="str">
        <f aca="false">VLOOKUP(AB608,Parameters!$A$2:$B$6,2,1)</f>
        <v>&lt;6</v>
      </c>
      <c r="AD608" s="26" t="n">
        <v>1</v>
      </c>
      <c r="AE608" s="27" t="n">
        <f aca="false">IF(G608&lt;=$AE$2,INDEX('Bieu phi VCX'!$D$8:$H$33,MATCH(C608,'Bieu phi VCX'!$A$8:$A$33,0),MATCH(AC608,'Bieu phi VCX'!$D$7:$H$7,)),INDEX('Bieu phi VCX'!$I$8:$M$33,MATCH(C608,'Bieu phi VCX'!$A$8:$A$33,0),MATCH(AC608,'Bieu phi VCX'!$I$7:$M$7,)))</f>
        <v>0.025</v>
      </c>
      <c r="AF608" s="27" t="n">
        <f aca="false">IF(O608="Y",$AF$2,0)</f>
        <v>0</v>
      </c>
      <c r="AG608" s="27" t="n">
        <f aca="false">IF(P608="Y", INDEX('Bieu phi VCX'!$P$8:$T$31,MATCH(C608,'Bieu phi VCX'!$A$8:$A$33,0),MATCH(AC608,'Bieu phi VCX'!$P$7:$T$7,0)), 0)</f>
        <v>0</v>
      </c>
      <c r="AH608" s="22" t="n">
        <f aca="false">VLOOKUP(Q608,Parameters!$F$2:$G$5,2,0)</f>
        <v>0</v>
      </c>
      <c r="AI608" s="27" t="n">
        <f aca="false">IF(R608="Y", INDEX('Bieu phi VCX'!$V$8:$Z$31,MATCH(C608,'Bieu phi VCX'!$A$8:$A$33,0),MATCH(AC608,'Bieu phi VCX'!$V$7:$Z$7,0)),0)</f>
        <v>0</v>
      </c>
      <c r="AJ608" s="27" t="n">
        <f aca="false">IF(S608="Y",INDEX('Bieu phi VCX'!$AG$8:$AI$31,MATCH(C608,'Bieu phi VCX'!$A$8:$A$33,0),MATCH(VLOOKUP(I608,Parameters!$I$2:$J$4,2),'Bieu phi VCX'!$AG$7:$AI$7,0))-AE608, 0)</f>
        <v>0</v>
      </c>
      <c r="AK608" s="0" t="n">
        <f aca="false">IF(T608="Y",$AK$2,1)</f>
        <v>1</v>
      </c>
      <c r="AL608" s="27" t="n">
        <f aca="false">IF(U608="Y", INDEX('Bieu phi VCX'!$AB$8:$AB$33,MATCH(C608,'Bieu phi VCX'!$A$8:$A$33,0),0),0)</f>
        <v>0</v>
      </c>
      <c r="AM608" s="27" t="n">
        <f aca="false">IF(V608="Y",IF(AB608&lt;120,IF(OR(C608='Bieu phi VCX'!$A$24,C608='Bieu phi VCX'!$A$25,C608='Bieu phi VCX'!$A$27),0.2%,IF(OR(AND(OR(E608="SEDAN",E608="HATCHBACK"),G608&gt;$AM$2),AND(OR(E608="SEDAN",E608="HATCHBACK"),F608="GERMANY")),INDEX('Bieu phi VCX'!$AC$8:$AC$33,MATCH(C608,'Bieu phi VCX'!$A$8:$A$33,0),0),INDEX('Bieu phi VCX'!$AD$8:$AD$33,MATCH(C608,'Bieu phi VCX'!$A$8:$A$33,0),0))),"NA"),0)</f>
        <v>0</v>
      </c>
      <c r="AN608" s="28" t="n">
        <f aca="false">IF(X608="Y",$AN$2,0)</f>
        <v>0</v>
      </c>
      <c r="AO608" s="29" t="n">
        <f aca="false">IF(W608="Y",IF(N608-M608&gt;$AO$2,1.5%*15/365,1.5%*(N608-M608)/365),0)</f>
        <v>0</v>
      </c>
      <c r="AP608" s="30" t="n">
        <f aca="false">IF(N608&lt;=Z608,VLOOKUP(DATEDIF(M608,N608,"m"),Parameters!$L$2:$M$6,2,1),(DATEDIF(M608,N608,"m")+1)/12)</f>
        <v>1</v>
      </c>
      <c r="AQ608" s="31" t="n">
        <f aca="false">(AK608*(SUM(AE608,AF608,AG608,AI608,AJ608,AL608,AM608,AN608)*H608+AH608)+AO608*H608)*AP608</f>
        <v>10000000</v>
      </c>
    </row>
    <row r="609" customFormat="false" ht="15" hidden="false" customHeight="false" outlineLevel="0" collapsed="false">
      <c r="A609" s="20"/>
      <c r="B609" s="20" t="s">
        <v>100</v>
      </c>
      <c r="C609" s="21" t="s">
        <v>143</v>
      </c>
      <c r="D609" s="21" t="s">
        <v>95</v>
      </c>
      <c r="E609" s="21" t="s">
        <v>144</v>
      </c>
      <c r="F609" s="21" t="s">
        <v>97</v>
      </c>
      <c r="G609" s="22" t="n">
        <v>400000000</v>
      </c>
      <c r="H609" s="22" t="n">
        <v>400000000</v>
      </c>
      <c r="I609" s="22" t="n">
        <v>0</v>
      </c>
      <c r="J609" s="0" t="n">
        <v>2017</v>
      </c>
      <c r="K609" s="23" t="n">
        <v>42736</v>
      </c>
      <c r="L609" s="23" t="n">
        <v>43831</v>
      </c>
      <c r="M609" s="23" t="n">
        <v>43831</v>
      </c>
      <c r="N609" s="23" t="n">
        <v>44196</v>
      </c>
      <c r="O609" s="24" t="s">
        <v>98</v>
      </c>
      <c r="P609" s="24" t="s">
        <v>98</v>
      </c>
      <c r="Q609" s="22" t="s">
        <v>99</v>
      </c>
      <c r="R609" s="24" t="s">
        <v>98</v>
      </c>
      <c r="S609" s="24" t="s">
        <v>98</v>
      </c>
      <c r="T609" s="24" t="s">
        <v>98</v>
      </c>
      <c r="U609" s="24" t="s">
        <v>98</v>
      </c>
      <c r="V609" s="24" t="s">
        <v>98</v>
      </c>
      <c r="W609" s="24" t="s">
        <v>98</v>
      </c>
      <c r="X609" s="24" t="s">
        <v>98</v>
      </c>
      <c r="Y609" s="22" t="n">
        <v>500000</v>
      </c>
      <c r="Z609" s="23" t="n">
        <f aca="false">DATE(YEAR(M609)+1,MONTH(M609),DAY(M609))</f>
        <v>44197</v>
      </c>
      <c r="AA609" s="25" t="n">
        <f aca="false">IF(N609&lt;=Z609, VLOOKUP(DATEDIF(M609,N609,"m"),Parameters!$L$2:$M$6,2,1), 0)</f>
        <v>1</v>
      </c>
      <c r="AB609" s="0" t="n">
        <f aca="false">IF(D609="Trong nước", DATEDIF(DATE(YEAR(K609),MONTH(K609),1),DATE(YEAR(L609),MONTH(L609),1),"m"), DATEDIF(DATE(J609,1,1),DATE(YEAR(L609),MONTH(L609),1),"m"))</f>
        <v>36</v>
      </c>
      <c r="AC609" s="0" t="str">
        <f aca="false">VLOOKUP(AB609,Parameters!$A$2:$B$6,2,1)</f>
        <v>36-72</v>
      </c>
      <c r="AD609" s="26" t="n">
        <v>1</v>
      </c>
      <c r="AE609" s="27" t="n">
        <f aca="false">IF(G609&lt;=$AE$2,INDEX('Bieu phi VCX'!$D$8:$H$33,MATCH(C609,'Bieu phi VCX'!$A$8:$A$33,0),MATCH(AC609,'Bieu phi VCX'!$D$7:$H$7,)),INDEX('Bieu phi VCX'!$I$8:$M$33,MATCH(C609,'Bieu phi VCX'!$A$8:$A$33,0),MATCH(AC609,'Bieu phi VCX'!$I$7:$M$7,)))</f>
        <v>0.028</v>
      </c>
      <c r="AF609" s="27" t="n">
        <f aca="false">IF(O609="Y",$AF$2,0)</f>
        <v>0</v>
      </c>
      <c r="AG609" s="27" t="n">
        <f aca="false">IF(P609="Y", INDEX('Bieu phi VCX'!$P$8:$T$31,MATCH(C609,'Bieu phi VCX'!$A$8:$A$33,0),MATCH(AC609,'Bieu phi VCX'!$P$7:$T$7,0)), 0)</f>
        <v>0</v>
      </c>
      <c r="AH609" s="22" t="n">
        <f aca="false">VLOOKUP(Q609,Parameters!$F$2:$G$5,2,0)</f>
        <v>0</v>
      </c>
      <c r="AI609" s="27" t="n">
        <f aca="false">IF(R609="Y", INDEX('Bieu phi VCX'!$V$8:$Z$31,MATCH(C609,'Bieu phi VCX'!$A$8:$A$33,0),MATCH(AC609,'Bieu phi VCX'!$V$7:$Z$7,0)),0)</f>
        <v>0</v>
      </c>
      <c r="AJ609" s="27" t="n">
        <f aca="false">IF(S609="Y",INDEX('Bieu phi VCX'!$AG$8:$AI$31,MATCH(C609,'Bieu phi VCX'!$A$8:$A$33,0),MATCH(VLOOKUP(I609,Parameters!$I$2:$J$4,2),'Bieu phi VCX'!$AG$7:$AI$7,0))-AE609, 0)</f>
        <v>0</v>
      </c>
      <c r="AK609" s="0" t="n">
        <f aca="false">IF(T609="Y",$AK$2,1)</f>
        <v>1</v>
      </c>
      <c r="AL609" s="27" t="n">
        <f aca="false">IF(U609="Y", INDEX('Bieu phi VCX'!$AB$8:$AB$33,MATCH(C609,'Bieu phi VCX'!$A$8:$A$33,0),0),0)</f>
        <v>0</v>
      </c>
      <c r="AM609" s="27" t="n">
        <f aca="false">IF(V609="Y",IF(AB609&lt;120,IF(OR(C609='Bieu phi VCX'!$A$24,C609='Bieu phi VCX'!$A$25,C609='Bieu phi VCX'!$A$27),0.2%,IF(OR(AND(OR(E609="SEDAN",E609="HATCHBACK"),G609&gt;$AM$2),AND(OR(E609="SEDAN",E609="HATCHBACK"),F609="GERMANY")),INDEX('Bieu phi VCX'!$AC$8:$AC$33,MATCH(C609,'Bieu phi VCX'!$A$8:$A$33,0),0),INDEX('Bieu phi VCX'!$AD$8:$AD$33,MATCH(C609,'Bieu phi VCX'!$A$8:$A$33,0),0))),"NA"),0)</f>
        <v>0</v>
      </c>
      <c r="AN609" s="28" t="n">
        <f aca="false">IF(X609="Y",$AN$2,0)</f>
        <v>0</v>
      </c>
      <c r="AO609" s="29" t="n">
        <f aca="false">IF(W609="Y",IF(N609-M609&gt;$AO$2,1.5%*15/365,1.5%*(N609-M609)/365),0)</f>
        <v>0</v>
      </c>
      <c r="AP609" s="30" t="n">
        <f aca="false">IF(N609&lt;=Z609,VLOOKUP(DATEDIF(M609,N609,"m"),Parameters!$L$2:$M$6,2,1),(DATEDIF(M609,N609,"m")+1)/12)</f>
        <v>1</v>
      </c>
      <c r="AQ609" s="31" t="n">
        <f aca="false">(AK609*(SUM(AE609,AF609,AG609,AI609,AJ609,AL609,AM609,AN609)*H609+AH609)+AO609*H609)*AP609</f>
        <v>11200000</v>
      </c>
    </row>
    <row r="610" customFormat="false" ht="15" hidden="false" customHeight="false" outlineLevel="0" collapsed="false">
      <c r="A610" s="20"/>
      <c r="B610" s="20" t="s">
        <v>101</v>
      </c>
      <c r="C610" s="21" t="s">
        <v>143</v>
      </c>
      <c r="D610" s="21" t="s">
        <v>95</v>
      </c>
      <c r="E610" s="21" t="s">
        <v>144</v>
      </c>
      <c r="F610" s="21" t="s">
        <v>97</v>
      </c>
      <c r="G610" s="22" t="n">
        <v>400000000</v>
      </c>
      <c r="H610" s="22" t="n">
        <v>400000000</v>
      </c>
      <c r="I610" s="22" t="n">
        <v>0</v>
      </c>
      <c r="J610" s="0" t="n">
        <v>2014</v>
      </c>
      <c r="K610" s="23" t="n">
        <v>41640</v>
      </c>
      <c r="L610" s="23" t="n">
        <v>43831</v>
      </c>
      <c r="M610" s="23" t="n">
        <v>43831</v>
      </c>
      <c r="N610" s="23" t="n">
        <v>44196</v>
      </c>
      <c r="O610" s="24" t="s">
        <v>98</v>
      </c>
      <c r="P610" s="24" t="s">
        <v>98</v>
      </c>
      <c r="Q610" s="22" t="s">
        <v>99</v>
      </c>
      <c r="R610" s="24" t="s">
        <v>98</v>
      </c>
      <c r="S610" s="24" t="s">
        <v>98</v>
      </c>
      <c r="T610" s="24" t="s">
        <v>98</v>
      </c>
      <c r="U610" s="24" t="s">
        <v>98</v>
      </c>
      <c r="V610" s="24" t="s">
        <v>98</v>
      </c>
      <c r="W610" s="24" t="s">
        <v>98</v>
      </c>
      <c r="X610" s="24" t="s">
        <v>98</v>
      </c>
      <c r="Y610" s="22" t="n">
        <v>500000</v>
      </c>
      <c r="Z610" s="23" t="n">
        <f aca="false">DATE(YEAR(M610)+1,MONTH(M610),DAY(M610))</f>
        <v>44197</v>
      </c>
      <c r="AA610" s="25" t="n">
        <f aca="false">IF(N610&lt;=Z610, VLOOKUP(DATEDIF(M610,N610,"m"),Parameters!$L$2:$M$6,2,1), 0)</f>
        <v>1</v>
      </c>
      <c r="AB610" s="0" t="n">
        <f aca="false">IF(D610="Trong nước", DATEDIF(DATE(YEAR(K610),MONTH(K610),1),DATE(YEAR(L610),MONTH(L610),1),"m"), DATEDIF(DATE(J610,1,1),DATE(YEAR(L610),MONTH(L610),1),"m"))</f>
        <v>72</v>
      </c>
      <c r="AC610" s="0" t="str">
        <f aca="false">VLOOKUP(AB610,Parameters!$A$2:$B$6,2,1)</f>
        <v>72-120</v>
      </c>
      <c r="AD610" s="26" t="n">
        <v>1</v>
      </c>
      <c r="AE610" s="27" t="n">
        <f aca="false">IF(G610&lt;=$AE$2,INDEX('Bieu phi VCX'!$D$8:$H$33,MATCH(C610,'Bieu phi VCX'!$A$8:$A$33,0),MATCH(AC610,'Bieu phi VCX'!$D$7:$H$7,)),INDEX('Bieu phi VCX'!$I$8:$M$33,MATCH(C610,'Bieu phi VCX'!$A$8:$A$33,0),MATCH(AC610,'Bieu phi VCX'!$I$7:$M$7,)))</f>
        <v>0.045</v>
      </c>
      <c r="AF610" s="27" t="n">
        <f aca="false">IF(O610="Y",$AF$2,0)</f>
        <v>0</v>
      </c>
      <c r="AG610" s="27" t="n">
        <f aca="false">IF(P610="Y", INDEX('Bieu phi VCX'!$P$8:$T$31,MATCH(C610,'Bieu phi VCX'!$A$8:$A$33,0),MATCH(AC610,'Bieu phi VCX'!$P$7:$T$7,0)), 0)</f>
        <v>0</v>
      </c>
      <c r="AH610" s="22" t="n">
        <f aca="false">VLOOKUP(Q610,Parameters!$F$2:$G$5,2,0)</f>
        <v>0</v>
      </c>
      <c r="AI610" s="27" t="n">
        <f aca="false">IF(R610="Y", INDEX('Bieu phi VCX'!$V$8:$Z$31,MATCH(C610,'Bieu phi VCX'!$A$8:$A$33,0),MATCH(AC610,'Bieu phi VCX'!$V$7:$Z$7,0)),0)</f>
        <v>0</v>
      </c>
      <c r="AJ610" s="27" t="n">
        <f aca="false">IF(S610="Y",INDEX('Bieu phi VCX'!$AG$8:$AI$31,MATCH(C610,'Bieu phi VCX'!$A$8:$A$33,0),MATCH(VLOOKUP(I610,Parameters!$I$2:$J$4,2),'Bieu phi VCX'!$AG$7:$AI$7,0))-AE610, 0)</f>
        <v>0</v>
      </c>
      <c r="AK610" s="0" t="n">
        <f aca="false">IF(T610="Y",$AK$2,1)</f>
        <v>1</v>
      </c>
      <c r="AL610" s="27" t="n">
        <f aca="false">IF(U610="Y", INDEX('Bieu phi VCX'!$AB$8:$AB$33,MATCH(C610,'Bieu phi VCX'!$A$8:$A$33,0),0),0)</f>
        <v>0</v>
      </c>
      <c r="AM610" s="27" t="n">
        <f aca="false">IF(V610="Y",IF(AB610&lt;120,IF(OR(C610='Bieu phi VCX'!$A$24,C610='Bieu phi VCX'!$A$25,C610='Bieu phi VCX'!$A$27),0.2%,IF(OR(AND(OR(E610="SEDAN",E610="HATCHBACK"),G610&gt;$AM$2),AND(OR(E610="SEDAN",E610="HATCHBACK"),F610="GERMANY")),INDEX('Bieu phi VCX'!$AC$8:$AC$33,MATCH(C610,'Bieu phi VCX'!$A$8:$A$33,0),0),INDEX('Bieu phi VCX'!$AD$8:$AD$33,MATCH(C610,'Bieu phi VCX'!$A$8:$A$33,0),0))),"NA"),0)</f>
        <v>0</v>
      </c>
      <c r="AN610" s="28" t="n">
        <f aca="false">IF(X610="Y",$AN$2,0)</f>
        <v>0</v>
      </c>
      <c r="AO610" s="29" t="n">
        <f aca="false">IF(W610="Y",IF(N610-M610&gt;$AO$2,1.5%*15/365,1.5%*(N610-M610)/365),0)</f>
        <v>0</v>
      </c>
      <c r="AP610" s="30" t="n">
        <f aca="false">IF(N610&lt;=Z610,VLOOKUP(DATEDIF(M610,N610,"m"),Parameters!$L$2:$M$6,2,1),(DATEDIF(M610,N610,"m")+1)/12)</f>
        <v>1</v>
      </c>
      <c r="AQ610" s="31" t="n">
        <f aca="false">(AK610*(SUM(AE610,AF610,AG610,AI610,AJ610,AL610,AM610,AN610)*H610+AH610)+AO610*H610)*AP610</f>
        <v>18000000</v>
      </c>
    </row>
    <row r="611" customFormat="false" ht="15" hidden="false" customHeight="false" outlineLevel="0" collapsed="false">
      <c r="A611" s="20"/>
      <c r="B611" s="20" t="s">
        <v>102</v>
      </c>
      <c r="C611" s="21" t="s">
        <v>143</v>
      </c>
      <c r="D611" s="21" t="s">
        <v>95</v>
      </c>
      <c r="E611" s="21" t="s">
        <v>144</v>
      </c>
      <c r="F611" s="21" t="s">
        <v>97</v>
      </c>
      <c r="G611" s="22" t="n">
        <v>400000000</v>
      </c>
      <c r="H611" s="22" t="n">
        <v>400000000</v>
      </c>
      <c r="I611" s="22" t="n">
        <v>0</v>
      </c>
      <c r="J611" s="0" t="n">
        <v>2010</v>
      </c>
      <c r="K611" s="23" t="n">
        <v>40179</v>
      </c>
      <c r="L611" s="23" t="n">
        <v>43831</v>
      </c>
      <c r="M611" s="23" t="n">
        <v>43831</v>
      </c>
      <c r="N611" s="23" t="n">
        <v>44196</v>
      </c>
      <c r="O611" s="24" t="s">
        <v>98</v>
      </c>
      <c r="P611" s="24" t="s">
        <v>98</v>
      </c>
      <c r="Q611" s="22" t="s">
        <v>99</v>
      </c>
      <c r="R611" s="24" t="s">
        <v>98</v>
      </c>
      <c r="S611" s="24" t="s">
        <v>98</v>
      </c>
      <c r="T611" s="24" t="s">
        <v>98</v>
      </c>
      <c r="U611" s="24" t="s">
        <v>98</v>
      </c>
      <c r="V611" s="24" t="s">
        <v>98</v>
      </c>
      <c r="W611" s="24" t="s">
        <v>98</v>
      </c>
      <c r="X611" s="24" t="s">
        <v>98</v>
      </c>
      <c r="Y611" s="22" t="n">
        <v>500000</v>
      </c>
      <c r="Z611" s="23" t="n">
        <f aca="false">DATE(YEAR(M611)+1,MONTH(M611),DAY(M611))</f>
        <v>44197</v>
      </c>
      <c r="AA611" s="25" t="n">
        <f aca="false">IF(N611&lt;=Z611, VLOOKUP(DATEDIF(M611,N611,"m"),Parameters!$L$2:$M$6,2,1), 0)</f>
        <v>1</v>
      </c>
      <c r="AB611" s="0" t="n">
        <f aca="false">IF(D611="Trong nước", DATEDIF(DATE(YEAR(K611),MONTH(K611),1),DATE(YEAR(L611),MONTH(L611),1),"m"), DATEDIF(DATE(J611,1,1),DATE(YEAR(L611),MONTH(L611),1),"m"))</f>
        <v>120</v>
      </c>
      <c r="AC611" s="0" t="str">
        <f aca="false">VLOOKUP(AB611,Parameters!$A$2:$B$6,2,1)</f>
        <v>&gt;=120</v>
      </c>
      <c r="AD611" s="26" t="n">
        <v>1</v>
      </c>
      <c r="AE611" s="27" t="n">
        <f aca="false">IF(G611&lt;=$AE$2,INDEX('Bieu phi VCX'!$D$8:$H$33,MATCH(C611,'Bieu phi VCX'!$A$8:$A$33,0),MATCH(AC611,'Bieu phi VCX'!$D$7:$H$7,)),INDEX('Bieu phi VCX'!$I$8:$M$33,MATCH(C611,'Bieu phi VCX'!$A$8:$A$33,0),MATCH(AC611,'Bieu phi VCX'!$I$7:$M$7,)))</f>
        <v>0.05</v>
      </c>
      <c r="AF611" s="27" t="n">
        <f aca="false">IF(O611="Y",$AF$2,0)</f>
        <v>0</v>
      </c>
      <c r="AG611" s="27" t="n">
        <f aca="false">IF(P611="Y", INDEX('Bieu phi VCX'!$P$8:$T$31,MATCH(C611,'Bieu phi VCX'!$A$8:$A$33,0),MATCH(AC611,'Bieu phi VCX'!$P$7:$T$7,0)), 0)</f>
        <v>0</v>
      </c>
      <c r="AH611" s="22" t="n">
        <f aca="false">VLOOKUP(Q611,Parameters!$F$2:$G$5,2,0)</f>
        <v>0</v>
      </c>
      <c r="AI611" s="27" t="n">
        <f aca="false">IF(R611="Y", INDEX('Bieu phi VCX'!$V$8:$Z$31,MATCH(C611,'Bieu phi VCX'!$A$8:$A$33,0),MATCH(AC611,'Bieu phi VCX'!$V$7:$Z$7,0)),0)</f>
        <v>0</v>
      </c>
      <c r="AJ611" s="27" t="n">
        <f aca="false">IF(S611="Y",INDEX('Bieu phi VCX'!$AG$8:$AI$31,MATCH(C611,'Bieu phi VCX'!$A$8:$A$33,0),MATCH(VLOOKUP(I611,Parameters!$I$2:$J$4,2),'Bieu phi VCX'!$AG$7:$AI$7,0))-AE611, 0)</f>
        <v>0</v>
      </c>
      <c r="AK611" s="0" t="n">
        <f aca="false">IF(T611="Y",$AK$2,1)</f>
        <v>1</v>
      </c>
      <c r="AL611" s="27" t="n">
        <f aca="false">IF(U611="Y", INDEX('Bieu phi VCX'!$AB$8:$AB$33,MATCH(C611,'Bieu phi VCX'!$A$8:$A$33,0),0),0)</f>
        <v>0</v>
      </c>
      <c r="AM611" s="27" t="n">
        <f aca="false">IF(V611="Y",IF(AB611&lt;120,IF(OR(C611='Bieu phi VCX'!$A$24,C611='Bieu phi VCX'!$A$25,C611='Bieu phi VCX'!$A$27),0.2%,IF(OR(AND(OR(E611="SEDAN",E611="HATCHBACK"),G611&gt;$AM$2),AND(OR(E611="SEDAN",E611="HATCHBACK"),F611="GERMANY")),INDEX('Bieu phi VCX'!$AC$8:$AC$33,MATCH(C611,'Bieu phi VCX'!$A$8:$A$33,0),0),INDEX('Bieu phi VCX'!$AD$8:$AD$33,MATCH(C611,'Bieu phi VCX'!$A$8:$A$33,0),0))),"NA"),0)</f>
        <v>0</v>
      </c>
      <c r="AN611" s="28" t="n">
        <f aca="false">IF(X611="Y",$AN$2,0)</f>
        <v>0</v>
      </c>
      <c r="AO611" s="29" t="n">
        <f aca="false">IF(W611="Y",IF(N611-M611&gt;$AO$2,1.5%*15/365,1.5%*(N611-M611)/365),0)</f>
        <v>0</v>
      </c>
      <c r="AP611" s="30" t="n">
        <f aca="false">IF(N611&lt;=Z611,VLOOKUP(DATEDIF(M611,N611,"m"),Parameters!$L$2:$M$6,2,1),(DATEDIF(M611,N611,"m")+1)/12)</f>
        <v>1</v>
      </c>
      <c r="AQ611" s="31" t="n">
        <f aca="false">(AK611*(SUM(AE611,AF611,AG611,AI611,AJ611,AL611,AM611,AN611)*H611+AH611)+AO611*H611)*AP611</f>
        <v>20000000</v>
      </c>
    </row>
    <row r="612" customFormat="false" ht="15" hidden="false" customHeight="false" outlineLevel="0" collapsed="false">
      <c r="A612" s="20" t="s">
        <v>104</v>
      </c>
      <c r="B612" s="20" t="s">
        <v>105</v>
      </c>
      <c r="C612" s="21" t="s">
        <v>143</v>
      </c>
      <c r="D612" s="21" t="s">
        <v>95</v>
      </c>
      <c r="E612" s="21" t="s">
        <v>144</v>
      </c>
      <c r="F612" s="21" t="s">
        <v>97</v>
      </c>
      <c r="G612" s="22" t="n">
        <v>390000000</v>
      </c>
      <c r="H612" s="22" t="n">
        <v>100000000</v>
      </c>
      <c r="I612" s="22" t="n">
        <v>0</v>
      </c>
      <c r="J612" s="0" t="n">
        <v>2020</v>
      </c>
      <c r="K612" s="23" t="n">
        <v>43831</v>
      </c>
      <c r="L612" s="23" t="n">
        <v>43831</v>
      </c>
      <c r="M612" s="23" t="n">
        <v>43831</v>
      </c>
      <c r="N612" s="23" t="n">
        <v>44196</v>
      </c>
      <c r="O612" s="24" t="s">
        <v>106</v>
      </c>
      <c r="P612" s="24" t="s">
        <v>106</v>
      </c>
      <c r="Q612" s="22" t="n">
        <v>9000000</v>
      </c>
      <c r="R612" s="24" t="s">
        <v>106</v>
      </c>
      <c r="S612" s="24" t="s">
        <v>106</v>
      </c>
      <c r="T612" s="24" t="s">
        <v>106</v>
      </c>
      <c r="U612" s="24" t="s">
        <v>106</v>
      </c>
      <c r="V612" s="24" t="s">
        <v>106</v>
      </c>
      <c r="W612" s="24" t="s">
        <v>106</v>
      </c>
      <c r="X612" s="24" t="s">
        <v>106</v>
      </c>
      <c r="Y612" s="22" t="n">
        <v>500000</v>
      </c>
      <c r="Z612" s="23" t="n">
        <f aca="false">DATE(YEAR(M612)+1,MONTH(M612),DAY(M612))</f>
        <v>44197</v>
      </c>
      <c r="AA612" s="25" t="n">
        <f aca="false">IF(N612&lt;=Z612, VLOOKUP(DATEDIF(M612,N612,"m"),Parameters!$L$2:$M$6,2,1), 0)</f>
        <v>1</v>
      </c>
      <c r="AB612" s="0" t="n">
        <f aca="false">IF(D612="Trong nước", DATEDIF(DATE(YEAR(K612),MONTH(K612),1),DATE(YEAR(L612),MONTH(L612),1),"m"), DATEDIF(DATE(J612,1,1),DATE(YEAR(L612),MONTH(L612),1),"m"))</f>
        <v>0</v>
      </c>
      <c r="AC612" s="0" t="str">
        <f aca="false">VLOOKUP(AB612,Parameters!$A$2:$B$6,2,1)</f>
        <v>&lt;6</v>
      </c>
      <c r="AD612" s="26" t="n">
        <v>1</v>
      </c>
      <c r="AE612" s="27" t="n">
        <f aca="false">IF(G612&lt;=$AE$2,INDEX('Bieu phi VCX'!$D$8:$H$33,MATCH(C612,'Bieu phi VCX'!$A$8:$A$33,0),MATCH(AC612,'Bieu phi VCX'!$D$7:$H$7,)),INDEX('Bieu phi VCX'!$I$8:$M$33,MATCH(C612,'Bieu phi VCX'!$A$8:$A$33,0),MATCH(AC612,'Bieu phi VCX'!$I$7:$M$7,)))</f>
        <v>0.025</v>
      </c>
      <c r="AF612" s="27" t="n">
        <f aca="false">IF(O612="Y",$AF$2,0)</f>
        <v>0.0005</v>
      </c>
      <c r="AG612" s="27" t="n">
        <f aca="false">IF(P612="Y", INDEX('Bieu phi VCX'!$P$8:$T$31,MATCH(C612,'Bieu phi VCX'!$A$8:$A$33,0),MATCH(AC612,'Bieu phi VCX'!$P$7:$T$7,0)), 0)</f>
        <v>0</v>
      </c>
      <c r="AH612" s="22" t="n">
        <f aca="false">VLOOKUP(Q612,Parameters!$F$2:$G$5,2,0)</f>
        <v>1400000</v>
      </c>
      <c r="AI612" s="27" t="n">
        <f aca="false">IF(R612="Y", INDEX('Bieu phi VCX'!$V$8:$Z$31,MATCH(C612,'Bieu phi VCX'!$A$8:$A$33,0),MATCH(AC612,'Bieu phi VCX'!$V$7:$Z$7,0)),0)</f>
        <v>0.001</v>
      </c>
      <c r="AJ612" s="27" t="n">
        <f aca="false">IF(S612="Y",INDEX('Bieu phi VCX'!$AG$8:$AI$31,MATCH(C612,'Bieu phi VCX'!$A$8:$A$33,0),MATCH(VLOOKUP(I612,Parameters!$I$2:$J$4,2),'Bieu phi VCX'!$AG$7:$AI$7,0))-AE612, 0)</f>
        <v>0.025</v>
      </c>
      <c r="AK612" s="0" t="n">
        <f aca="false">IF(T612="Y",$AK$2,1)</f>
        <v>1.5</v>
      </c>
      <c r="AL612" s="27" t="n">
        <f aca="false">IF(U612="Y", INDEX('Bieu phi VCX'!$AB$8:$AB$33,MATCH(C612,'Bieu phi VCX'!$A$8:$A$33,0),0),0)</f>
        <v>0.0025</v>
      </c>
      <c r="AM612" s="27" t="n">
        <f aca="false">IF(V612="Y",IF(AB612&lt;120,IF(OR(C612='Bieu phi VCX'!$A$24,C612='Bieu phi VCX'!$A$25,C612='Bieu phi VCX'!$A$27),0.2%,IF(OR(AND(OR(E612="SEDAN",E612="HATCHBACK"),G612&gt;$AM$2),AND(OR(E612="SEDAN",E612="HATCHBACK"),F612="GERMANY")),INDEX('Bieu phi VCX'!$AC$8:$AC$33,MATCH(C612,'Bieu phi VCX'!$A$8:$A$33,0),0),INDEX('Bieu phi VCX'!$AD$8:$AD$33,MATCH(C612,'Bieu phi VCX'!$A$8:$A$33,0),0))),"NA"),0)</f>
        <v>0.0005</v>
      </c>
      <c r="AN612" s="28" t="n">
        <f aca="false">IF(X612="Y",$AN$2,0)</f>
        <v>0.003</v>
      </c>
      <c r="AO612" s="29" t="n">
        <f aca="false">IF(W612="Y",IF(N612-M612&gt;$AO$2,1.5%*15/365,1.5%*(N612-M612)/365),0)</f>
        <v>0.000616438356164384</v>
      </c>
      <c r="AP612" s="30" t="n">
        <f aca="false">IF(N612&lt;=Z612,VLOOKUP(DATEDIF(M612,N612,"m"),Parameters!$L$2:$M$6,2,1),(DATEDIF(M612,N612,"m")+1)/12)</f>
        <v>1</v>
      </c>
      <c r="AQ612" s="31" t="n">
        <f aca="false">(AK612*(SUM(AE612,AF612,AG612,AI612,AJ612,AL612,AM612,AN612)*H612+AH612)+AO612*H612)*AP612</f>
        <v>10786643.8356164</v>
      </c>
    </row>
    <row r="613" customFormat="false" ht="15" hidden="false" customHeight="false" outlineLevel="0" collapsed="false">
      <c r="A613" s="20"/>
      <c r="B613" s="20" t="s">
        <v>107</v>
      </c>
      <c r="C613" s="21" t="s">
        <v>143</v>
      </c>
      <c r="D613" s="21" t="s">
        <v>95</v>
      </c>
      <c r="E613" s="21" t="s">
        <v>144</v>
      </c>
      <c r="F613" s="21" t="s">
        <v>97</v>
      </c>
      <c r="G613" s="22" t="n">
        <v>390000000</v>
      </c>
      <c r="H613" s="22" t="n">
        <v>100000000</v>
      </c>
      <c r="I613" s="22" t="n">
        <v>0</v>
      </c>
      <c r="J613" s="0" t="n">
        <v>2020</v>
      </c>
      <c r="K613" s="23" t="n">
        <v>43831</v>
      </c>
      <c r="L613" s="23" t="n">
        <v>43831</v>
      </c>
      <c r="M613" s="23" t="n">
        <v>43831</v>
      </c>
      <c r="N613" s="23" t="n">
        <v>44196</v>
      </c>
      <c r="O613" s="24" t="s">
        <v>106</v>
      </c>
      <c r="P613" s="24" t="s">
        <v>98</v>
      </c>
      <c r="Q613" s="22" t="s">
        <v>99</v>
      </c>
      <c r="R613" s="24" t="s">
        <v>98</v>
      </c>
      <c r="S613" s="24" t="s">
        <v>98</v>
      </c>
      <c r="T613" s="24" t="s">
        <v>98</v>
      </c>
      <c r="U613" s="24" t="s">
        <v>98</v>
      </c>
      <c r="V613" s="24" t="s">
        <v>98</v>
      </c>
      <c r="W613" s="24" t="s">
        <v>98</v>
      </c>
      <c r="X613" s="24" t="s">
        <v>98</v>
      </c>
      <c r="Y613" s="22" t="n">
        <v>500000</v>
      </c>
      <c r="Z613" s="23" t="n">
        <f aca="false">DATE(YEAR(M613)+1,MONTH(M613),DAY(M613))</f>
        <v>44197</v>
      </c>
      <c r="AA613" s="25" t="n">
        <f aca="false">IF(N613&lt;=Z613, VLOOKUP(DATEDIF(M613,N613,"m"),Parameters!$L$2:$M$6,2,1), 0)</f>
        <v>1</v>
      </c>
      <c r="AB613" s="0" t="n">
        <f aca="false">IF(D613="Trong nước", DATEDIF(DATE(YEAR(K613),MONTH(K613),1),DATE(YEAR(L613),MONTH(L613),1),"m"), DATEDIF(DATE(J613,1,1),DATE(YEAR(L613),MONTH(L613),1),"m"))</f>
        <v>0</v>
      </c>
      <c r="AC613" s="0" t="str">
        <f aca="false">VLOOKUP(AB613,Parameters!$A$2:$B$6,2,1)</f>
        <v>&lt;6</v>
      </c>
      <c r="AD613" s="26" t="n">
        <v>1</v>
      </c>
      <c r="AE613" s="27" t="n">
        <f aca="false">IF(G613&lt;=$AE$2,INDEX('Bieu phi VCX'!$D$8:$H$33,MATCH(C613,'Bieu phi VCX'!$A$8:$A$33,0),MATCH(AC613,'Bieu phi VCX'!$D$7:$H$7,)),INDEX('Bieu phi VCX'!$I$8:$M$33,MATCH(C613,'Bieu phi VCX'!$A$8:$A$33,0),MATCH(AC613,'Bieu phi VCX'!$I$7:$M$7,)))</f>
        <v>0.025</v>
      </c>
      <c r="AF613" s="27" t="n">
        <f aca="false">IF(O613="Y",$AF$2,0)</f>
        <v>0.0005</v>
      </c>
      <c r="AG613" s="27" t="n">
        <f aca="false">IF(P613="Y", INDEX('Bieu phi VCX'!$P$8:$T$31,MATCH(C613,'Bieu phi VCX'!$A$8:$A$33,0),MATCH(AC613,'Bieu phi VCX'!$P$7:$T$7,0)), 0)</f>
        <v>0</v>
      </c>
      <c r="AH613" s="22" t="n">
        <f aca="false">VLOOKUP(Q613,Parameters!$F$2:$G$5,2,0)</f>
        <v>0</v>
      </c>
      <c r="AI613" s="27" t="n">
        <f aca="false">IF(R613="Y", INDEX('Bieu phi VCX'!$V$8:$Z$31,MATCH(C613,'Bieu phi VCX'!$A$8:$A$33,0),MATCH(AC613,'Bieu phi VCX'!$V$7:$Z$7,0)),0)</f>
        <v>0</v>
      </c>
      <c r="AJ613" s="27" t="n">
        <f aca="false">IF(S613="Y",INDEX('Bieu phi VCX'!$AG$8:$AI$31,MATCH(C613,'Bieu phi VCX'!$A$8:$A$33,0),MATCH(VLOOKUP(I613,Parameters!$I$2:$J$4,2),'Bieu phi VCX'!$AG$7:$AI$7,0))-AE613, 0)</f>
        <v>0</v>
      </c>
      <c r="AK613" s="0" t="n">
        <f aca="false">IF(T613="Y",$AK$2,1)</f>
        <v>1</v>
      </c>
      <c r="AL613" s="27" t="n">
        <f aca="false">IF(U613="Y", INDEX('Bieu phi VCX'!$AB$8:$AB$33,MATCH(C613,'Bieu phi VCX'!$A$8:$A$33,0),0),0)</f>
        <v>0</v>
      </c>
      <c r="AM613" s="27" t="n">
        <f aca="false">IF(V613="Y",IF(AB613&lt;120,IF(OR(C613='Bieu phi VCX'!$A$24,C613='Bieu phi VCX'!$A$25,C613='Bieu phi VCX'!$A$27),0.2%,IF(OR(AND(OR(E613="SEDAN",E613="HATCHBACK"),G613&gt;$AM$2),AND(OR(E613="SEDAN",E613="HATCHBACK"),F613="GERMANY")),INDEX('Bieu phi VCX'!$AC$8:$AC$33,MATCH(C613,'Bieu phi VCX'!$A$8:$A$33,0),0),INDEX('Bieu phi VCX'!$AD$8:$AD$33,MATCH(C613,'Bieu phi VCX'!$A$8:$A$33,0),0))),"NA"),0)</f>
        <v>0</v>
      </c>
      <c r="AN613" s="28" t="n">
        <f aca="false">IF(X613="Y",$AN$2,0)</f>
        <v>0</v>
      </c>
      <c r="AO613" s="29" t="n">
        <f aca="false">IF(W613="Y",IF(N613-M613&gt;$AO$2,1.5%*15/365,1.5%*(N613-M613)/365),0)</f>
        <v>0</v>
      </c>
      <c r="AP613" s="30" t="n">
        <f aca="false">IF(N613&lt;=Z613,VLOOKUP(DATEDIF(M613,N613,"m"),Parameters!$L$2:$M$6,2,1),(DATEDIF(M613,N613,"m")+1)/12)</f>
        <v>1</v>
      </c>
      <c r="AQ613" s="31" t="n">
        <f aca="false">(AK613*(SUM(AE613,AF613,AG613,AI613,AJ613,AL613,AM613,AN613)*H613+AH613)+AO613*H613)*AP613</f>
        <v>2550000</v>
      </c>
    </row>
    <row r="614" customFormat="false" ht="15" hidden="false" customHeight="false" outlineLevel="0" collapsed="false">
      <c r="A614" s="20"/>
      <c r="B614" s="20" t="s">
        <v>108</v>
      </c>
      <c r="C614" s="21" t="s">
        <v>143</v>
      </c>
      <c r="D614" s="21" t="s">
        <v>95</v>
      </c>
      <c r="E614" s="21" t="s">
        <v>144</v>
      </c>
      <c r="F614" s="21" t="s">
        <v>97</v>
      </c>
      <c r="G614" s="22" t="n">
        <v>390000000</v>
      </c>
      <c r="H614" s="22" t="n">
        <v>100000000</v>
      </c>
      <c r="I614" s="22" t="n">
        <v>0</v>
      </c>
      <c r="J614" s="0" t="n">
        <v>2020</v>
      </c>
      <c r="K614" s="23" t="n">
        <v>43831</v>
      </c>
      <c r="L614" s="23" t="n">
        <v>43831</v>
      </c>
      <c r="M614" s="23" t="n">
        <v>43831</v>
      </c>
      <c r="N614" s="23" t="n">
        <v>44196</v>
      </c>
      <c r="O614" s="24" t="s">
        <v>98</v>
      </c>
      <c r="P614" s="24" t="s">
        <v>106</v>
      </c>
      <c r="Q614" s="22" t="s">
        <v>99</v>
      </c>
      <c r="R614" s="24" t="s">
        <v>98</v>
      </c>
      <c r="S614" s="24" t="s">
        <v>98</v>
      </c>
      <c r="T614" s="24" t="s">
        <v>98</v>
      </c>
      <c r="U614" s="24" t="s">
        <v>98</v>
      </c>
      <c r="V614" s="24" t="s">
        <v>98</v>
      </c>
      <c r="W614" s="24" t="s">
        <v>98</v>
      </c>
      <c r="X614" s="24" t="s">
        <v>98</v>
      </c>
      <c r="Y614" s="22" t="n">
        <v>500000</v>
      </c>
      <c r="Z614" s="23" t="n">
        <f aca="false">DATE(YEAR(M614)+1,MONTH(M614),DAY(M614))</f>
        <v>44197</v>
      </c>
      <c r="AA614" s="25" t="n">
        <f aca="false">IF(N614&lt;=Z614, VLOOKUP(DATEDIF(M614,N614,"m"),Parameters!$L$2:$M$6,2,1), 0)</f>
        <v>1</v>
      </c>
      <c r="AB614" s="0" t="n">
        <f aca="false">IF(D614="Trong nước", DATEDIF(DATE(YEAR(K614),MONTH(K614),1),DATE(YEAR(L614),MONTH(L614),1),"m"), DATEDIF(DATE(J614,1,1),DATE(YEAR(L614),MONTH(L614),1),"m"))</f>
        <v>0</v>
      </c>
      <c r="AC614" s="0" t="str">
        <f aca="false">VLOOKUP(AB614,Parameters!$A$2:$B$6,2,1)</f>
        <v>&lt;6</v>
      </c>
      <c r="AD614" s="26" t="n">
        <v>1</v>
      </c>
      <c r="AE614" s="27" t="n">
        <f aca="false">IF(G614&lt;=$AE$2,INDEX('Bieu phi VCX'!$D$8:$H$33,MATCH(C614,'Bieu phi VCX'!$A$8:$A$33,0),MATCH(AC614,'Bieu phi VCX'!$D$7:$H$7,)),INDEX('Bieu phi VCX'!$I$8:$M$33,MATCH(C614,'Bieu phi VCX'!$A$8:$A$33,0),MATCH(AC614,'Bieu phi VCX'!$I$7:$M$7,)))</f>
        <v>0.025</v>
      </c>
      <c r="AF614" s="27" t="n">
        <f aca="false">IF(O614="Y",$AF$2,0)</f>
        <v>0</v>
      </c>
      <c r="AG614" s="27" t="n">
        <f aca="false">IF(P614="Y", INDEX('Bieu phi VCX'!$P$8:$T$31,MATCH(C614,'Bieu phi VCX'!$A$8:$A$33,0),MATCH(AC614,'Bieu phi VCX'!$P$7:$T$7,0)), 0)</f>
        <v>0</v>
      </c>
      <c r="AH614" s="22" t="n">
        <f aca="false">VLOOKUP(Q614,Parameters!$F$2:$G$5,2,0)</f>
        <v>0</v>
      </c>
      <c r="AI614" s="27" t="n">
        <f aca="false">IF(R614="Y", INDEX('Bieu phi VCX'!$V$8:$Z$31,MATCH(C614,'Bieu phi VCX'!$A$8:$A$33,0),MATCH(AC614,'Bieu phi VCX'!$V$7:$Z$7,0)),0)</f>
        <v>0</v>
      </c>
      <c r="AJ614" s="27" t="n">
        <f aca="false">IF(S614="Y",INDEX('Bieu phi VCX'!$AG$8:$AI$31,MATCH(C614,'Bieu phi VCX'!$A$8:$A$33,0),MATCH(VLOOKUP(I614,Parameters!$I$2:$J$4,2),'Bieu phi VCX'!$AG$7:$AI$7,0))-AE614, 0)</f>
        <v>0</v>
      </c>
      <c r="AK614" s="0" t="n">
        <f aca="false">IF(T614="Y",$AK$2,1)</f>
        <v>1</v>
      </c>
      <c r="AL614" s="27" t="n">
        <f aca="false">IF(U614="Y", INDEX('Bieu phi VCX'!$AB$8:$AB$33,MATCH(C614,'Bieu phi VCX'!$A$8:$A$33,0),0),0)</f>
        <v>0</v>
      </c>
      <c r="AM614" s="27" t="n">
        <f aca="false">IF(V614="Y",IF(AB614&lt;120,IF(OR(C614='Bieu phi VCX'!$A$24,C614='Bieu phi VCX'!$A$25,C614='Bieu phi VCX'!$A$27),0.2%,IF(OR(AND(OR(E614="SEDAN",E614="HATCHBACK"),G614&gt;$AM$2),AND(OR(E614="SEDAN",E614="HATCHBACK"),F614="GERMANY")),INDEX('Bieu phi VCX'!$AC$8:$AC$33,MATCH(C614,'Bieu phi VCX'!$A$8:$A$33,0),0),INDEX('Bieu phi VCX'!$AD$8:$AD$33,MATCH(C614,'Bieu phi VCX'!$A$8:$A$33,0),0))),"NA"),0)</f>
        <v>0</v>
      </c>
      <c r="AN614" s="28" t="n">
        <f aca="false">IF(X614="Y",$AN$2,0)</f>
        <v>0</v>
      </c>
      <c r="AO614" s="29" t="n">
        <f aca="false">IF(W614="Y",IF(N614-M614&gt;$AO$2,1.5%*15/365,1.5%*(N614-M614)/365),0)</f>
        <v>0</v>
      </c>
      <c r="AP614" s="30" t="n">
        <f aca="false">IF(N614&lt;=Z614,VLOOKUP(DATEDIF(M614,N614,"m"),Parameters!$L$2:$M$6,2,1),(DATEDIF(M614,N614,"m")+1)/12)</f>
        <v>1</v>
      </c>
      <c r="AQ614" s="31" t="n">
        <f aca="false">(AK614*(SUM(AE614,AF614,AG614,AI614,AJ614,AL614,AM614,AN614)*H614+AH614)+AO614*H614)*AP614</f>
        <v>2500000</v>
      </c>
    </row>
    <row r="615" customFormat="false" ht="15" hidden="false" customHeight="false" outlineLevel="0" collapsed="false">
      <c r="A615" s="20"/>
      <c r="B615" s="20" t="s">
        <v>109</v>
      </c>
      <c r="C615" s="21" t="s">
        <v>143</v>
      </c>
      <c r="D615" s="21" t="s">
        <v>95</v>
      </c>
      <c r="E615" s="21" t="s">
        <v>144</v>
      </c>
      <c r="F615" s="21" t="s">
        <v>97</v>
      </c>
      <c r="G615" s="22" t="n">
        <v>390000000</v>
      </c>
      <c r="H615" s="22" t="n">
        <v>100000000</v>
      </c>
      <c r="I615" s="22" t="n">
        <v>0</v>
      </c>
      <c r="J615" s="0" t="n">
        <v>2020</v>
      </c>
      <c r="K615" s="23" t="n">
        <v>43831</v>
      </c>
      <c r="L615" s="23" t="n">
        <v>43831</v>
      </c>
      <c r="M615" s="23" t="n">
        <v>43831</v>
      </c>
      <c r="N615" s="23" t="n">
        <v>44196</v>
      </c>
      <c r="O615" s="24" t="s">
        <v>98</v>
      </c>
      <c r="P615" s="24" t="s">
        <v>98</v>
      </c>
      <c r="Q615" s="22" t="n">
        <v>9000000</v>
      </c>
      <c r="R615" s="24" t="s">
        <v>98</v>
      </c>
      <c r="S615" s="24" t="s">
        <v>98</v>
      </c>
      <c r="T615" s="24" t="s">
        <v>98</v>
      </c>
      <c r="U615" s="24" t="s">
        <v>98</v>
      </c>
      <c r="V615" s="24" t="s">
        <v>98</v>
      </c>
      <c r="W615" s="24" t="s">
        <v>98</v>
      </c>
      <c r="X615" s="24" t="s">
        <v>98</v>
      </c>
      <c r="Y615" s="22" t="n">
        <v>500000</v>
      </c>
      <c r="Z615" s="23" t="n">
        <f aca="false">DATE(YEAR(M615)+1,MONTH(M615),DAY(M615))</f>
        <v>44197</v>
      </c>
      <c r="AA615" s="25" t="n">
        <f aca="false">IF(N615&lt;=Z615, VLOOKUP(DATEDIF(M615,N615,"m"),Parameters!$L$2:$M$6,2,1), 0)</f>
        <v>1</v>
      </c>
      <c r="AB615" s="0" t="n">
        <f aca="false">IF(D615="Trong nước", DATEDIF(DATE(YEAR(K615),MONTH(K615),1),DATE(YEAR(L615),MONTH(L615),1),"m"), DATEDIF(DATE(J615,1,1),DATE(YEAR(L615),MONTH(L615),1),"m"))</f>
        <v>0</v>
      </c>
      <c r="AC615" s="0" t="str">
        <f aca="false">VLOOKUP(AB615,Parameters!$A$2:$B$6,2,1)</f>
        <v>&lt;6</v>
      </c>
      <c r="AD615" s="26" t="n">
        <v>1</v>
      </c>
      <c r="AE615" s="27" t="n">
        <f aca="false">IF(G615&lt;=$AE$2,INDEX('Bieu phi VCX'!$D$8:$H$33,MATCH(C615,'Bieu phi VCX'!$A$8:$A$33,0),MATCH(AC615,'Bieu phi VCX'!$D$7:$H$7,)),INDEX('Bieu phi VCX'!$I$8:$M$33,MATCH(C615,'Bieu phi VCX'!$A$8:$A$33,0),MATCH(AC615,'Bieu phi VCX'!$I$7:$M$7,)))</f>
        <v>0.025</v>
      </c>
      <c r="AF615" s="27" t="n">
        <f aca="false">IF(O615="Y",$AF$2,0)</f>
        <v>0</v>
      </c>
      <c r="AG615" s="27" t="n">
        <f aca="false">IF(P615="Y", INDEX('Bieu phi VCX'!$P$8:$T$31,MATCH(C615,'Bieu phi VCX'!$A$8:$A$33,0),MATCH(AC615,'Bieu phi VCX'!$P$7:$T$7,0)), 0)</f>
        <v>0</v>
      </c>
      <c r="AH615" s="22" t="n">
        <f aca="false">VLOOKUP(Q615,Parameters!$F$2:$G$5,2,0)</f>
        <v>1400000</v>
      </c>
      <c r="AI615" s="27" t="n">
        <f aca="false">IF(R615="Y", INDEX('Bieu phi VCX'!$V$8:$Z$31,MATCH(C615,'Bieu phi VCX'!$A$8:$A$33,0),MATCH(AC615,'Bieu phi VCX'!$V$7:$Z$7,0)),0)</f>
        <v>0</v>
      </c>
      <c r="AJ615" s="27" t="n">
        <f aca="false">IF(S615="Y",INDEX('Bieu phi VCX'!$AG$8:$AI$31,MATCH(C615,'Bieu phi VCX'!$A$8:$A$33,0),MATCH(VLOOKUP(I615,Parameters!$I$2:$J$4,2),'Bieu phi VCX'!$AG$7:$AI$7,0))-AE615, 0)</f>
        <v>0</v>
      </c>
      <c r="AK615" s="0" t="n">
        <f aca="false">IF(T615="Y",$AK$2,1)</f>
        <v>1</v>
      </c>
      <c r="AL615" s="27" t="n">
        <f aca="false">IF(U615="Y", INDEX('Bieu phi VCX'!$AB$8:$AB$33,MATCH(C615,'Bieu phi VCX'!$A$8:$A$33,0),0),0)</f>
        <v>0</v>
      </c>
      <c r="AM615" s="27" t="n">
        <f aca="false">IF(V615="Y",IF(AB615&lt;120,IF(OR(C615='Bieu phi VCX'!$A$24,C615='Bieu phi VCX'!$A$25,C615='Bieu phi VCX'!$A$27),0.2%,IF(OR(AND(OR(E615="SEDAN",E615="HATCHBACK"),G615&gt;$AM$2),AND(OR(E615="SEDAN",E615="HATCHBACK"),F615="GERMANY")),INDEX('Bieu phi VCX'!$AC$8:$AC$33,MATCH(C615,'Bieu phi VCX'!$A$8:$A$33,0),0),INDEX('Bieu phi VCX'!$AD$8:$AD$33,MATCH(C615,'Bieu phi VCX'!$A$8:$A$33,0),0))),"NA"),0)</f>
        <v>0</v>
      </c>
      <c r="AN615" s="28" t="n">
        <f aca="false">IF(X615="Y",$AN$2,0)</f>
        <v>0</v>
      </c>
      <c r="AO615" s="29" t="n">
        <f aca="false">IF(W615="Y",IF(N615-M615&gt;$AO$2,1.5%*15/365,1.5%*(N615-M615)/365),0)</f>
        <v>0</v>
      </c>
      <c r="AP615" s="30" t="n">
        <f aca="false">IF(N615&lt;=Z615,VLOOKUP(DATEDIF(M615,N615,"m"),Parameters!$L$2:$M$6,2,1),(DATEDIF(M615,N615,"m")+1)/12)</f>
        <v>1</v>
      </c>
      <c r="AQ615" s="31" t="n">
        <f aca="false">(AK615*(SUM(AE615,AF615,AG615,AI615,AJ615,AL615,AM615,AN615)*H615+AH615)+AO615*H615)*AP615</f>
        <v>3900000</v>
      </c>
    </row>
    <row r="616" customFormat="false" ht="15" hidden="false" customHeight="false" outlineLevel="0" collapsed="false">
      <c r="A616" s="20"/>
      <c r="B616" s="20" t="s">
        <v>110</v>
      </c>
      <c r="C616" s="21" t="s">
        <v>143</v>
      </c>
      <c r="D616" s="21" t="s">
        <v>95</v>
      </c>
      <c r="E616" s="21" t="s">
        <v>144</v>
      </c>
      <c r="F616" s="21" t="s">
        <v>97</v>
      </c>
      <c r="G616" s="22" t="n">
        <v>390000000</v>
      </c>
      <c r="H616" s="22" t="n">
        <v>100000000</v>
      </c>
      <c r="I616" s="22" t="n">
        <v>0</v>
      </c>
      <c r="J616" s="0" t="n">
        <v>2020</v>
      </c>
      <c r="K616" s="23" t="n">
        <v>43831</v>
      </c>
      <c r="L616" s="23" t="n">
        <v>43831</v>
      </c>
      <c r="M616" s="23" t="n">
        <v>43831</v>
      </c>
      <c r="N616" s="23" t="n">
        <v>44196</v>
      </c>
      <c r="O616" s="24" t="s">
        <v>98</v>
      </c>
      <c r="P616" s="24" t="s">
        <v>98</v>
      </c>
      <c r="Q616" s="22" t="s">
        <v>99</v>
      </c>
      <c r="R616" s="24" t="s">
        <v>106</v>
      </c>
      <c r="S616" s="24" t="s">
        <v>98</v>
      </c>
      <c r="T616" s="24" t="s">
        <v>98</v>
      </c>
      <c r="U616" s="24" t="s">
        <v>98</v>
      </c>
      <c r="V616" s="24" t="s">
        <v>98</v>
      </c>
      <c r="W616" s="24" t="s">
        <v>98</v>
      </c>
      <c r="X616" s="24" t="s">
        <v>98</v>
      </c>
      <c r="Y616" s="22" t="n">
        <v>500000</v>
      </c>
      <c r="Z616" s="23" t="n">
        <f aca="false">DATE(YEAR(M616)+1,MONTH(M616),DAY(M616))</f>
        <v>44197</v>
      </c>
      <c r="AA616" s="25" t="n">
        <f aca="false">IF(N616&lt;=Z616, VLOOKUP(DATEDIF(M616,N616,"m"),Parameters!$L$2:$M$6,2,1), 0)</f>
        <v>1</v>
      </c>
      <c r="AB616" s="0" t="n">
        <f aca="false">IF(D616="Trong nước", DATEDIF(DATE(YEAR(K616),MONTH(K616),1),DATE(YEAR(L616),MONTH(L616),1),"m"), DATEDIF(DATE(J616,1,1),DATE(YEAR(L616),MONTH(L616),1),"m"))</f>
        <v>0</v>
      </c>
      <c r="AC616" s="0" t="str">
        <f aca="false">VLOOKUP(AB616,Parameters!$A$2:$B$6,2,1)</f>
        <v>&lt;6</v>
      </c>
      <c r="AD616" s="26" t="n">
        <v>1</v>
      </c>
      <c r="AE616" s="27" t="n">
        <f aca="false">IF(G616&lt;=$AE$2,INDEX('Bieu phi VCX'!$D$8:$H$33,MATCH(C616,'Bieu phi VCX'!$A$8:$A$33,0),MATCH(AC616,'Bieu phi VCX'!$D$7:$H$7,)),INDEX('Bieu phi VCX'!$I$8:$M$33,MATCH(C616,'Bieu phi VCX'!$A$8:$A$33,0),MATCH(AC616,'Bieu phi VCX'!$I$7:$M$7,)))</f>
        <v>0.025</v>
      </c>
      <c r="AF616" s="27" t="n">
        <f aca="false">IF(O616="Y",$AF$2,0)</f>
        <v>0</v>
      </c>
      <c r="AG616" s="27" t="n">
        <f aca="false">IF(P616="Y", INDEX('Bieu phi VCX'!$P$8:$T$31,MATCH(C616,'Bieu phi VCX'!$A$8:$A$33,0),MATCH(AC616,'Bieu phi VCX'!$P$7:$T$7,0)), 0)</f>
        <v>0</v>
      </c>
      <c r="AH616" s="22" t="n">
        <f aca="false">VLOOKUP(Q616,Parameters!$F$2:$G$5,2,0)</f>
        <v>0</v>
      </c>
      <c r="AI616" s="27" t="n">
        <f aca="false">IF(R616="Y", INDEX('Bieu phi VCX'!$V$8:$Z$31,MATCH(C616,'Bieu phi VCX'!$A$8:$A$33,0),MATCH(AC616,'Bieu phi VCX'!$V$7:$Z$7,0)),0)</f>
        <v>0.001</v>
      </c>
      <c r="AJ616" s="27" t="n">
        <f aca="false">IF(S616="Y",INDEX('Bieu phi VCX'!$AG$8:$AI$31,MATCH(C616,'Bieu phi VCX'!$A$8:$A$33,0),MATCH(VLOOKUP(I616,Parameters!$I$2:$J$4,2),'Bieu phi VCX'!$AG$7:$AI$7,0))-AE616, 0)</f>
        <v>0</v>
      </c>
      <c r="AK616" s="0" t="n">
        <f aca="false">IF(T616="Y",$AK$2,1)</f>
        <v>1</v>
      </c>
      <c r="AL616" s="27" t="n">
        <f aca="false">IF(U616="Y", INDEX('Bieu phi VCX'!$AB$8:$AB$33,MATCH(C616,'Bieu phi VCX'!$A$8:$A$33,0),0),0)</f>
        <v>0</v>
      </c>
      <c r="AM616" s="27" t="n">
        <f aca="false">IF(V616="Y",IF(AB616&lt;120,IF(OR(C616='Bieu phi VCX'!$A$24,C616='Bieu phi VCX'!$A$25,C616='Bieu phi VCX'!$A$27),0.2%,IF(OR(AND(OR(E616="SEDAN",E616="HATCHBACK"),G616&gt;$AM$2),AND(OR(E616="SEDAN",E616="HATCHBACK"),F616="GERMANY")),INDEX('Bieu phi VCX'!$AC$8:$AC$33,MATCH(C616,'Bieu phi VCX'!$A$8:$A$33,0),0),INDEX('Bieu phi VCX'!$AD$8:$AD$33,MATCH(C616,'Bieu phi VCX'!$A$8:$A$33,0),0))),"NA"),0)</f>
        <v>0</v>
      </c>
      <c r="AN616" s="28" t="n">
        <f aca="false">IF(X616="Y",$AN$2,0)</f>
        <v>0</v>
      </c>
      <c r="AO616" s="29" t="n">
        <f aca="false">IF(W616="Y",IF(N616-M616&gt;$AO$2,1.5%*15/365,1.5%*(N616-M616)/365),0)</f>
        <v>0</v>
      </c>
      <c r="AP616" s="30" t="n">
        <f aca="false">IF(N616&lt;=Z616,VLOOKUP(DATEDIF(M616,N616,"m"),Parameters!$L$2:$M$6,2,1),(DATEDIF(M616,N616,"m")+1)/12)</f>
        <v>1</v>
      </c>
      <c r="AQ616" s="31" t="n">
        <f aca="false">(AK616*(SUM(AE616,AF616,AG616,AI616,AJ616,AL616,AM616,AN616)*H616+AH616)+AO616*H616)*AP616</f>
        <v>2600000</v>
      </c>
    </row>
    <row r="617" customFormat="false" ht="15" hidden="false" customHeight="false" outlineLevel="0" collapsed="false">
      <c r="A617" s="20"/>
      <c r="B617" s="20" t="s">
        <v>111</v>
      </c>
      <c r="C617" s="21" t="s">
        <v>143</v>
      </c>
      <c r="D617" s="21" t="s">
        <v>95</v>
      </c>
      <c r="E617" s="21" t="s">
        <v>144</v>
      </c>
      <c r="F617" s="21" t="s">
        <v>97</v>
      </c>
      <c r="G617" s="22" t="n">
        <v>390000000</v>
      </c>
      <c r="H617" s="22" t="n">
        <v>100000000</v>
      </c>
      <c r="I617" s="22" t="n">
        <v>0</v>
      </c>
      <c r="J617" s="0" t="n">
        <v>2020</v>
      </c>
      <c r="K617" s="23" t="n">
        <v>43831</v>
      </c>
      <c r="L617" s="23" t="n">
        <v>43831</v>
      </c>
      <c r="M617" s="23" t="n">
        <v>43831</v>
      </c>
      <c r="N617" s="23" t="n">
        <v>44196</v>
      </c>
      <c r="O617" s="24" t="s">
        <v>98</v>
      </c>
      <c r="P617" s="24" t="s">
        <v>98</v>
      </c>
      <c r="Q617" s="22" t="s">
        <v>99</v>
      </c>
      <c r="R617" s="24" t="s">
        <v>98</v>
      </c>
      <c r="S617" s="24" t="s">
        <v>106</v>
      </c>
      <c r="T617" s="24" t="s">
        <v>98</v>
      </c>
      <c r="U617" s="24" t="s">
        <v>98</v>
      </c>
      <c r="V617" s="24" t="s">
        <v>98</v>
      </c>
      <c r="W617" s="24" t="s">
        <v>98</v>
      </c>
      <c r="X617" s="24" t="s">
        <v>98</v>
      </c>
      <c r="Y617" s="22" t="n">
        <v>500000</v>
      </c>
      <c r="Z617" s="23" t="n">
        <f aca="false">DATE(YEAR(M617)+1,MONTH(M617),DAY(M617))</f>
        <v>44197</v>
      </c>
      <c r="AA617" s="25" t="n">
        <f aca="false">IF(N617&lt;=Z617, VLOOKUP(DATEDIF(M617,N617,"m"),Parameters!$L$2:$M$6,2,1), 0)</f>
        <v>1</v>
      </c>
      <c r="AB617" s="0" t="n">
        <f aca="false">IF(D617="Trong nước", DATEDIF(DATE(YEAR(K617),MONTH(K617),1),DATE(YEAR(L617),MONTH(L617),1),"m"), DATEDIF(DATE(J617,1,1),DATE(YEAR(L617),MONTH(L617),1),"m"))</f>
        <v>0</v>
      </c>
      <c r="AC617" s="0" t="str">
        <f aca="false">VLOOKUP(AB617,Parameters!$A$2:$B$6,2,1)</f>
        <v>&lt;6</v>
      </c>
      <c r="AD617" s="26" t="n">
        <v>1</v>
      </c>
      <c r="AE617" s="27" t="n">
        <f aca="false">IF(G617&lt;=$AE$2,INDEX('Bieu phi VCX'!$D$8:$H$33,MATCH(C617,'Bieu phi VCX'!$A$8:$A$33,0),MATCH(AC617,'Bieu phi VCX'!$D$7:$H$7,)),INDEX('Bieu phi VCX'!$I$8:$M$33,MATCH(C617,'Bieu phi VCX'!$A$8:$A$33,0),MATCH(AC617,'Bieu phi VCX'!$I$7:$M$7,)))</f>
        <v>0.025</v>
      </c>
      <c r="AF617" s="27" t="n">
        <f aca="false">IF(O617="Y",$AF$2,0)</f>
        <v>0</v>
      </c>
      <c r="AG617" s="27" t="n">
        <f aca="false">IF(P617="Y", INDEX('Bieu phi VCX'!$P$8:$T$31,MATCH(C617,'Bieu phi VCX'!$A$8:$A$33,0),MATCH(AC617,'Bieu phi VCX'!$P$7:$T$7,0)), 0)</f>
        <v>0</v>
      </c>
      <c r="AH617" s="22" t="n">
        <f aca="false">VLOOKUP(Q617,Parameters!$F$2:$G$5,2,0)</f>
        <v>0</v>
      </c>
      <c r="AI617" s="27" t="n">
        <f aca="false">IF(R617="Y", INDEX('Bieu phi VCX'!$V$8:$Z$31,MATCH(C617,'Bieu phi VCX'!$A$8:$A$33,0),MATCH(AC617,'Bieu phi VCX'!$V$7:$Z$7,0)),0)</f>
        <v>0</v>
      </c>
      <c r="AJ617" s="27" t="n">
        <f aca="false">IF(S617="Y",INDEX('Bieu phi VCX'!$AG$8:$AI$31,MATCH(C617,'Bieu phi VCX'!$A$8:$A$33,0),MATCH(VLOOKUP(I617,Parameters!$I$2:$J$4,2),'Bieu phi VCX'!$AG$7:$AI$7,0))-AE617, 0)</f>
        <v>0.025</v>
      </c>
      <c r="AK617" s="0" t="n">
        <f aca="false">IF(T617="Y",$AK$2,1)</f>
        <v>1</v>
      </c>
      <c r="AL617" s="27" t="n">
        <f aca="false">IF(U617="Y", INDEX('Bieu phi VCX'!$AB$8:$AB$33,MATCH(C617,'Bieu phi VCX'!$A$8:$A$33,0),0),0)</f>
        <v>0</v>
      </c>
      <c r="AM617" s="27" t="n">
        <f aca="false">IF(V617="Y",IF(AB617&lt;120,IF(OR(C617='Bieu phi VCX'!$A$24,C617='Bieu phi VCX'!$A$25,C617='Bieu phi VCX'!$A$27),0.2%,IF(OR(AND(OR(E617="SEDAN",E617="HATCHBACK"),G617&gt;$AM$2),AND(OR(E617="SEDAN",E617="HATCHBACK"),F617="GERMANY")),INDEX('Bieu phi VCX'!$AC$8:$AC$33,MATCH(C617,'Bieu phi VCX'!$A$8:$A$33,0),0),INDEX('Bieu phi VCX'!$AD$8:$AD$33,MATCH(C617,'Bieu phi VCX'!$A$8:$A$33,0),0))),"NA"),0)</f>
        <v>0</v>
      </c>
      <c r="AN617" s="28" t="n">
        <f aca="false">IF(X617="Y",$AN$2,0)</f>
        <v>0</v>
      </c>
      <c r="AO617" s="29" t="n">
        <f aca="false">IF(W617="Y",IF(N617-M617&gt;$AO$2,1.5%*15/365,1.5%*(N617-M617)/365),0)</f>
        <v>0</v>
      </c>
      <c r="AP617" s="30" t="n">
        <f aca="false">IF(N617&lt;=Z617,VLOOKUP(DATEDIF(M617,N617,"m"),Parameters!$L$2:$M$6,2,1),(DATEDIF(M617,N617,"m")+1)/12)</f>
        <v>1</v>
      </c>
      <c r="AQ617" s="31" t="n">
        <f aca="false">(AK617*(SUM(AE617,AF617,AG617,AI617,AJ617,AL617,AM617,AN617)*H617+AH617)+AO617*H617)*AP617</f>
        <v>5000000</v>
      </c>
    </row>
    <row r="618" customFormat="false" ht="15" hidden="false" customHeight="false" outlineLevel="0" collapsed="false">
      <c r="A618" s="20"/>
      <c r="B618" s="20" t="s">
        <v>112</v>
      </c>
      <c r="C618" s="21" t="s">
        <v>143</v>
      </c>
      <c r="D618" s="21" t="s">
        <v>95</v>
      </c>
      <c r="E618" s="21" t="s">
        <v>144</v>
      </c>
      <c r="F618" s="21" t="s">
        <v>97</v>
      </c>
      <c r="G618" s="22" t="n">
        <v>390000000</v>
      </c>
      <c r="H618" s="22" t="n">
        <v>100000000</v>
      </c>
      <c r="I618" s="22" t="n">
        <v>0</v>
      </c>
      <c r="J618" s="0" t="n">
        <v>2020</v>
      </c>
      <c r="K618" s="23" t="n">
        <v>43831</v>
      </c>
      <c r="L618" s="23" t="n">
        <v>43831</v>
      </c>
      <c r="M618" s="23" t="n">
        <v>43831</v>
      </c>
      <c r="N618" s="23" t="n">
        <v>44196</v>
      </c>
      <c r="O618" s="24" t="s">
        <v>98</v>
      </c>
      <c r="P618" s="24" t="s">
        <v>98</v>
      </c>
      <c r="Q618" s="22" t="s">
        <v>99</v>
      </c>
      <c r="R618" s="24" t="s">
        <v>98</v>
      </c>
      <c r="S618" s="24" t="s">
        <v>98</v>
      </c>
      <c r="T618" s="24" t="s">
        <v>106</v>
      </c>
      <c r="U618" s="24" t="s">
        <v>98</v>
      </c>
      <c r="V618" s="24" t="s">
        <v>98</v>
      </c>
      <c r="W618" s="24" t="s">
        <v>98</v>
      </c>
      <c r="X618" s="24" t="s">
        <v>98</v>
      </c>
      <c r="Y618" s="22" t="n">
        <v>500000</v>
      </c>
      <c r="Z618" s="23" t="n">
        <f aca="false">DATE(YEAR(M618)+1,MONTH(M618),DAY(M618))</f>
        <v>44197</v>
      </c>
      <c r="AA618" s="25" t="n">
        <f aca="false">IF(N618&lt;=Z618, VLOOKUP(DATEDIF(M618,N618,"m"),Parameters!$L$2:$M$6,2,1), 0)</f>
        <v>1</v>
      </c>
      <c r="AB618" s="0" t="n">
        <f aca="false">IF(D618="Trong nước", DATEDIF(DATE(YEAR(K618),MONTH(K618),1),DATE(YEAR(L618),MONTH(L618),1),"m"), DATEDIF(DATE(J618,1,1),DATE(YEAR(L618),MONTH(L618),1),"m"))</f>
        <v>0</v>
      </c>
      <c r="AC618" s="0" t="str">
        <f aca="false">VLOOKUP(AB618,Parameters!$A$2:$B$6,2,1)</f>
        <v>&lt;6</v>
      </c>
      <c r="AD618" s="26" t="n">
        <v>1</v>
      </c>
      <c r="AE618" s="27" t="n">
        <f aca="false">IF(G618&lt;=$AE$2,INDEX('Bieu phi VCX'!$D$8:$H$33,MATCH(C618,'Bieu phi VCX'!$A$8:$A$33,0),MATCH(AC618,'Bieu phi VCX'!$D$7:$H$7,)),INDEX('Bieu phi VCX'!$I$8:$M$33,MATCH(C618,'Bieu phi VCX'!$A$8:$A$33,0),MATCH(AC618,'Bieu phi VCX'!$I$7:$M$7,)))</f>
        <v>0.025</v>
      </c>
      <c r="AF618" s="27" t="n">
        <f aca="false">IF(O618="Y",$AF$2,0)</f>
        <v>0</v>
      </c>
      <c r="AG618" s="27" t="n">
        <f aca="false">IF(P618="Y", INDEX('Bieu phi VCX'!$P$8:$T$31,MATCH(C618,'Bieu phi VCX'!$A$8:$A$33,0),MATCH(AC618,'Bieu phi VCX'!$P$7:$T$7,0)), 0)</f>
        <v>0</v>
      </c>
      <c r="AH618" s="22" t="n">
        <f aca="false">VLOOKUP(Q618,Parameters!$F$2:$G$5,2,0)</f>
        <v>0</v>
      </c>
      <c r="AI618" s="27" t="n">
        <f aca="false">IF(R618="Y", INDEX('Bieu phi VCX'!$V$8:$Z$31,MATCH(C618,'Bieu phi VCX'!$A$8:$A$33,0),MATCH(AC618,'Bieu phi VCX'!$V$7:$Z$7,0)),0)</f>
        <v>0</v>
      </c>
      <c r="AJ618" s="27" t="n">
        <f aca="false">IF(S618="Y",INDEX('Bieu phi VCX'!$AG$8:$AI$31,MATCH(C618,'Bieu phi VCX'!$A$8:$A$33,0),MATCH(VLOOKUP(I618,Parameters!$I$2:$J$4,2),'Bieu phi VCX'!$AG$7:$AI$7,0))-AE618, 0)</f>
        <v>0</v>
      </c>
      <c r="AK618" s="0" t="n">
        <f aca="false">IF(T618="Y",$AK$2,1)</f>
        <v>1.5</v>
      </c>
      <c r="AL618" s="27" t="n">
        <f aca="false">IF(U618="Y", INDEX('Bieu phi VCX'!$AB$8:$AB$33,MATCH(C618,'Bieu phi VCX'!$A$8:$A$33,0),0),0)</f>
        <v>0</v>
      </c>
      <c r="AM618" s="27" t="n">
        <f aca="false">IF(V618="Y",IF(AB618&lt;120,IF(OR(C618='Bieu phi VCX'!$A$24,C618='Bieu phi VCX'!$A$25,C618='Bieu phi VCX'!$A$27),0.2%,IF(OR(AND(OR(E618="SEDAN",E618="HATCHBACK"),G618&gt;$AM$2),AND(OR(E618="SEDAN",E618="HATCHBACK"),F618="GERMANY")),INDEX('Bieu phi VCX'!$AC$8:$AC$33,MATCH(C618,'Bieu phi VCX'!$A$8:$A$33,0),0),INDEX('Bieu phi VCX'!$AD$8:$AD$33,MATCH(C618,'Bieu phi VCX'!$A$8:$A$33,0),0))),"NA"),0)</f>
        <v>0</v>
      </c>
      <c r="AN618" s="28" t="n">
        <f aca="false">IF(X618="Y",$AN$2,0)</f>
        <v>0</v>
      </c>
      <c r="AO618" s="29" t="n">
        <f aca="false">IF(W618="Y",IF(N618-M618&gt;$AO$2,1.5%*15/365,1.5%*(N618-M618)/365),0)</f>
        <v>0</v>
      </c>
      <c r="AP618" s="30" t="n">
        <f aca="false">IF(N618&lt;=Z618,VLOOKUP(DATEDIF(M618,N618,"m"),Parameters!$L$2:$M$6,2,1),(DATEDIF(M618,N618,"m")+1)/12)</f>
        <v>1</v>
      </c>
      <c r="AQ618" s="31" t="n">
        <f aca="false">(AK618*(SUM(AE618,AF618,AG618,AI618,AJ618,AL618,AM618,AN618)*H618+AH618)+AO618*H618)*AP618</f>
        <v>3750000</v>
      </c>
    </row>
    <row r="619" customFormat="false" ht="15" hidden="false" customHeight="false" outlineLevel="0" collapsed="false">
      <c r="A619" s="20"/>
      <c r="B619" s="20" t="s">
        <v>113</v>
      </c>
      <c r="C619" s="21" t="s">
        <v>143</v>
      </c>
      <c r="D619" s="21" t="s">
        <v>95</v>
      </c>
      <c r="E619" s="21" t="s">
        <v>144</v>
      </c>
      <c r="F619" s="21" t="s">
        <v>97</v>
      </c>
      <c r="G619" s="22" t="n">
        <v>390000000</v>
      </c>
      <c r="H619" s="22" t="n">
        <v>100000000</v>
      </c>
      <c r="I619" s="22" t="n">
        <v>0</v>
      </c>
      <c r="J619" s="0" t="n">
        <v>2020</v>
      </c>
      <c r="K619" s="23" t="n">
        <v>43831</v>
      </c>
      <c r="L619" s="23" t="n">
        <v>43831</v>
      </c>
      <c r="M619" s="23" t="n">
        <v>43831</v>
      </c>
      <c r="N619" s="23" t="n">
        <v>44196</v>
      </c>
      <c r="O619" s="24" t="s">
        <v>98</v>
      </c>
      <c r="P619" s="24" t="s">
        <v>98</v>
      </c>
      <c r="Q619" s="22" t="s">
        <v>99</v>
      </c>
      <c r="R619" s="24" t="s">
        <v>98</v>
      </c>
      <c r="S619" s="24" t="s">
        <v>98</v>
      </c>
      <c r="T619" s="24" t="s">
        <v>98</v>
      </c>
      <c r="U619" s="24" t="s">
        <v>106</v>
      </c>
      <c r="V619" s="24" t="s">
        <v>98</v>
      </c>
      <c r="W619" s="24" t="s">
        <v>98</v>
      </c>
      <c r="X619" s="24" t="s">
        <v>98</v>
      </c>
      <c r="Y619" s="22" t="n">
        <v>500000</v>
      </c>
      <c r="Z619" s="23" t="n">
        <f aca="false">DATE(YEAR(M619)+1,MONTH(M619),DAY(M619))</f>
        <v>44197</v>
      </c>
      <c r="AA619" s="25" t="n">
        <f aca="false">IF(N619&lt;=Z619, VLOOKUP(DATEDIF(M619,N619,"m"),Parameters!$L$2:$M$6,2,1), 0)</f>
        <v>1</v>
      </c>
      <c r="AB619" s="0" t="n">
        <f aca="false">IF(D619="Trong nước", DATEDIF(DATE(YEAR(K619),MONTH(K619),1),DATE(YEAR(L619),MONTH(L619),1),"m"), DATEDIF(DATE(J619,1,1),DATE(YEAR(L619),MONTH(L619),1),"m"))</f>
        <v>0</v>
      </c>
      <c r="AC619" s="0" t="str">
        <f aca="false">VLOOKUP(AB619,Parameters!$A$2:$B$6,2,1)</f>
        <v>&lt;6</v>
      </c>
      <c r="AD619" s="26" t="n">
        <v>1</v>
      </c>
      <c r="AE619" s="27" t="n">
        <f aca="false">IF(G619&lt;=$AE$2,INDEX('Bieu phi VCX'!$D$8:$H$33,MATCH(C619,'Bieu phi VCX'!$A$8:$A$33,0),MATCH(AC619,'Bieu phi VCX'!$D$7:$H$7,)),INDEX('Bieu phi VCX'!$I$8:$M$33,MATCH(C619,'Bieu phi VCX'!$A$8:$A$33,0),MATCH(AC619,'Bieu phi VCX'!$I$7:$M$7,)))</f>
        <v>0.025</v>
      </c>
      <c r="AF619" s="27" t="n">
        <f aca="false">IF(O619="Y",$AF$2,0)</f>
        <v>0</v>
      </c>
      <c r="AG619" s="27" t="n">
        <f aca="false">IF(P619="Y", INDEX('Bieu phi VCX'!$P$8:$T$31,MATCH(C619,'Bieu phi VCX'!$A$8:$A$33,0),MATCH(AC619,'Bieu phi VCX'!$P$7:$T$7,0)), 0)</f>
        <v>0</v>
      </c>
      <c r="AH619" s="22" t="n">
        <f aca="false">VLOOKUP(Q619,Parameters!$F$2:$G$5,2,0)</f>
        <v>0</v>
      </c>
      <c r="AI619" s="27" t="n">
        <f aca="false">IF(R619="Y", INDEX('Bieu phi VCX'!$V$8:$Z$31,MATCH(C619,'Bieu phi VCX'!$A$8:$A$33,0),MATCH(AC619,'Bieu phi VCX'!$V$7:$Z$7,0)),0)</f>
        <v>0</v>
      </c>
      <c r="AJ619" s="27" t="n">
        <f aca="false">IF(S619="Y",INDEX('Bieu phi VCX'!$AG$8:$AI$31,MATCH(C619,'Bieu phi VCX'!$A$8:$A$33,0),MATCH(VLOOKUP(I619,Parameters!$I$2:$J$4,2),'Bieu phi VCX'!$AG$7:$AI$7,0))-AE619, 0)</f>
        <v>0</v>
      </c>
      <c r="AK619" s="0" t="n">
        <f aca="false">IF(T619="Y",$AK$2,1)</f>
        <v>1</v>
      </c>
      <c r="AL619" s="27" t="n">
        <f aca="false">IF(U619="Y", INDEX('Bieu phi VCX'!$AB$8:$AB$33,MATCH(C619,'Bieu phi VCX'!$A$8:$A$33,0),0),0)</f>
        <v>0.0025</v>
      </c>
      <c r="AM619" s="27" t="n">
        <f aca="false">IF(V619="Y",IF(AB619&lt;120,IF(OR(C619='Bieu phi VCX'!$A$24,C619='Bieu phi VCX'!$A$25,C619='Bieu phi VCX'!$A$27),0.2%,IF(OR(AND(OR(E619="SEDAN",E619="HATCHBACK"),G619&gt;$AM$2),AND(OR(E619="SEDAN",E619="HATCHBACK"),F619="GERMANY")),INDEX('Bieu phi VCX'!$AC$8:$AC$33,MATCH(C619,'Bieu phi VCX'!$A$8:$A$33,0),0),INDEX('Bieu phi VCX'!$AD$8:$AD$33,MATCH(C619,'Bieu phi VCX'!$A$8:$A$33,0),0))),"NA"),0)</f>
        <v>0</v>
      </c>
      <c r="AN619" s="28" t="n">
        <f aca="false">IF(X619="Y",$AN$2,0)</f>
        <v>0</v>
      </c>
      <c r="AO619" s="29" t="n">
        <f aca="false">IF(W619="Y",IF(N619-M619&gt;$AO$2,1.5%*15/365,1.5%*(N619-M619)/365),0)</f>
        <v>0</v>
      </c>
      <c r="AP619" s="30" t="n">
        <f aca="false">IF(N619&lt;=Z619,VLOOKUP(DATEDIF(M619,N619,"m"),Parameters!$L$2:$M$6,2,1),(DATEDIF(M619,N619,"m")+1)/12)</f>
        <v>1</v>
      </c>
      <c r="AQ619" s="31" t="n">
        <f aca="false">(AK619*(SUM(AE619,AF619,AG619,AI619,AJ619,AL619,AM619,AN619)*H619+AH619)+AO619*H619)*AP619</f>
        <v>2750000</v>
      </c>
    </row>
    <row r="620" customFormat="false" ht="15" hidden="false" customHeight="false" outlineLevel="0" collapsed="false">
      <c r="A620" s="20"/>
      <c r="B620" s="20" t="s">
        <v>114</v>
      </c>
      <c r="C620" s="21" t="s">
        <v>143</v>
      </c>
      <c r="D620" s="21" t="s">
        <v>95</v>
      </c>
      <c r="E620" s="21" t="s">
        <v>144</v>
      </c>
      <c r="F620" s="21" t="s">
        <v>97</v>
      </c>
      <c r="G620" s="22" t="n">
        <v>390000000</v>
      </c>
      <c r="H620" s="22" t="n">
        <v>100000000</v>
      </c>
      <c r="I620" s="22" t="n">
        <v>0</v>
      </c>
      <c r="J620" s="0" t="n">
        <v>2020</v>
      </c>
      <c r="K620" s="23" t="n">
        <v>43831</v>
      </c>
      <c r="L620" s="23" t="n">
        <v>43831</v>
      </c>
      <c r="M620" s="23" t="n">
        <v>43831</v>
      </c>
      <c r="N620" s="23" t="n">
        <v>44196</v>
      </c>
      <c r="O620" s="24" t="s">
        <v>98</v>
      </c>
      <c r="P620" s="24" t="s">
        <v>98</v>
      </c>
      <c r="Q620" s="22" t="s">
        <v>99</v>
      </c>
      <c r="R620" s="24" t="s">
        <v>98</v>
      </c>
      <c r="S620" s="24" t="s">
        <v>98</v>
      </c>
      <c r="T620" s="24" t="s">
        <v>98</v>
      </c>
      <c r="U620" s="24" t="s">
        <v>98</v>
      </c>
      <c r="V620" s="24" t="s">
        <v>106</v>
      </c>
      <c r="W620" s="24" t="s">
        <v>98</v>
      </c>
      <c r="X620" s="24" t="s">
        <v>98</v>
      </c>
      <c r="Y620" s="22" t="n">
        <v>500000</v>
      </c>
      <c r="Z620" s="23" t="n">
        <f aca="false">DATE(YEAR(M620)+1,MONTH(M620),DAY(M620))</f>
        <v>44197</v>
      </c>
      <c r="AA620" s="25" t="n">
        <f aca="false">IF(N620&lt;=Z620, VLOOKUP(DATEDIF(M620,N620,"m"),Parameters!$L$2:$M$6,2,1), 0)</f>
        <v>1</v>
      </c>
      <c r="AB620" s="0" t="n">
        <f aca="false">IF(D620="Trong nước", DATEDIF(DATE(YEAR(K620),MONTH(K620),1),DATE(YEAR(L620),MONTH(L620),1),"m"), DATEDIF(DATE(J620,1,1),DATE(YEAR(L620),MONTH(L620),1),"m"))</f>
        <v>0</v>
      </c>
      <c r="AC620" s="0" t="str">
        <f aca="false">VLOOKUP(AB620,Parameters!$A$2:$B$6,2,1)</f>
        <v>&lt;6</v>
      </c>
      <c r="AD620" s="26" t="n">
        <v>1</v>
      </c>
      <c r="AE620" s="27" t="n">
        <f aca="false">IF(G620&lt;=$AE$2,INDEX('Bieu phi VCX'!$D$8:$H$33,MATCH(C620,'Bieu phi VCX'!$A$8:$A$33,0),MATCH(AC620,'Bieu phi VCX'!$D$7:$H$7,)),INDEX('Bieu phi VCX'!$I$8:$M$33,MATCH(C620,'Bieu phi VCX'!$A$8:$A$33,0),MATCH(AC620,'Bieu phi VCX'!$I$7:$M$7,)))</f>
        <v>0.025</v>
      </c>
      <c r="AF620" s="27" t="n">
        <f aca="false">IF(O620="Y",$AF$2,0)</f>
        <v>0</v>
      </c>
      <c r="AG620" s="27" t="n">
        <f aca="false">IF(P620="Y", INDEX('Bieu phi VCX'!$P$8:$T$31,MATCH(C620,'Bieu phi VCX'!$A$8:$A$33,0),MATCH(AC620,'Bieu phi VCX'!$P$7:$T$7,0)), 0)</f>
        <v>0</v>
      </c>
      <c r="AH620" s="22" t="n">
        <f aca="false">VLOOKUP(Q620,Parameters!$F$2:$G$5,2,0)</f>
        <v>0</v>
      </c>
      <c r="AI620" s="27" t="n">
        <f aca="false">IF(R620="Y", INDEX('Bieu phi VCX'!$V$8:$Z$31,MATCH(C620,'Bieu phi VCX'!$A$8:$A$33,0),MATCH(AC620,'Bieu phi VCX'!$V$7:$Z$7,0)),0)</f>
        <v>0</v>
      </c>
      <c r="AJ620" s="27" t="n">
        <f aca="false">IF(S620="Y",INDEX('Bieu phi VCX'!$AG$8:$AI$31,MATCH(C620,'Bieu phi VCX'!$A$8:$A$33,0),MATCH(VLOOKUP(I620,Parameters!$I$2:$J$4,2),'Bieu phi VCX'!$AG$7:$AI$7,0))-AE620, 0)</f>
        <v>0</v>
      </c>
      <c r="AK620" s="0" t="n">
        <f aca="false">IF(T620="Y",$AK$2,1)</f>
        <v>1</v>
      </c>
      <c r="AL620" s="27" t="n">
        <f aca="false">IF(U620="Y", INDEX('Bieu phi VCX'!$AB$8:$AB$33,MATCH(C620,'Bieu phi VCX'!$A$8:$A$33,0),0),0)</f>
        <v>0</v>
      </c>
      <c r="AM620" s="27" t="n">
        <f aca="false">IF(V620="Y",IF(AB620&lt;120,IF(OR(C620='Bieu phi VCX'!$A$24,C620='Bieu phi VCX'!$A$25,C620='Bieu phi VCX'!$A$27),0.2%,IF(OR(AND(OR(E620="SEDAN",E620="HATCHBACK"),G620&gt;$AM$2),AND(OR(E620="SEDAN",E620="HATCHBACK"),F620="GERMANY")),INDEX('Bieu phi VCX'!$AC$8:$AC$33,MATCH(C620,'Bieu phi VCX'!$A$8:$A$33,0),0),INDEX('Bieu phi VCX'!$AD$8:$AD$33,MATCH(C620,'Bieu phi VCX'!$A$8:$A$33,0),0))),"NA"),0)</f>
        <v>0.0005</v>
      </c>
      <c r="AN620" s="28" t="n">
        <f aca="false">IF(X620="Y",$AN$2,0)</f>
        <v>0</v>
      </c>
      <c r="AO620" s="29" t="n">
        <f aca="false">IF(W620="Y",IF(N620-M620&gt;$AO$2,1.5%*15/365,1.5%*(N620-M620)/365),0)</f>
        <v>0</v>
      </c>
      <c r="AP620" s="30" t="n">
        <f aca="false">IF(N620&lt;=Z620,VLOOKUP(DATEDIF(M620,N620,"m"),Parameters!$L$2:$M$6,2,1),(DATEDIF(M620,N620,"m")+1)/12)</f>
        <v>1</v>
      </c>
      <c r="AQ620" s="31" t="n">
        <f aca="false">(AK620*(SUM(AE620,AF620,AG620,AI620,AJ620,AL620,AM620,AN620)*H620+AH620)+AO620*H620)*AP620</f>
        <v>2550000</v>
      </c>
    </row>
    <row r="621" customFormat="false" ht="15" hidden="false" customHeight="false" outlineLevel="0" collapsed="false">
      <c r="A621" s="20"/>
      <c r="B621" s="20" t="s">
        <v>115</v>
      </c>
      <c r="C621" s="21" t="s">
        <v>143</v>
      </c>
      <c r="D621" s="21" t="s">
        <v>95</v>
      </c>
      <c r="E621" s="21" t="s">
        <v>144</v>
      </c>
      <c r="F621" s="21" t="s">
        <v>97</v>
      </c>
      <c r="G621" s="22" t="n">
        <v>390000000</v>
      </c>
      <c r="H621" s="22" t="n">
        <v>100000000</v>
      </c>
      <c r="I621" s="22" t="n">
        <v>0</v>
      </c>
      <c r="J621" s="0" t="n">
        <v>2020</v>
      </c>
      <c r="K621" s="23" t="n">
        <v>43831</v>
      </c>
      <c r="L621" s="23" t="n">
        <v>43831</v>
      </c>
      <c r="M621" s="23" t="n">
        <v>43831</v>
      </c>
      <c r="N621" s="23" t="n">
        <v>44196</v>
      </c>
      <c r="O621" s="24" t="s">
        <v>98</v>
      </c>
      <c r="P621" s="24" t="s">
        <v>98</v>
      </c>
      <c r="Q621" s="22" t="s">
        <v>99</v>
      </c>
      <c r="R621" s="24" t="s">
        <v>98</v>
      </c>
      <c r="S621" s="24" t="s">
        <v>98</v>
      </c>
      <c r="T621" s="24" t="s">
        <v>98</v>
      </c>
      <c r="U621" s="24" t="s">
        <v>98</v>
      </c>
      <c r="V621" s="24" t="s">
        <v>98</v>
      </c>
      <c r="W621" s="24" t="s">
        <v>106</v>
      </c>
      <c r="X621" s="24" t="s">
        <v>98</v>
      </c>
      <c r="Y621" s="22" t="n">
        <v>500000</v>
      </c>
      <c r="Z621" s="23" t="n">
        <f aca="false">DATE(YEAR(M621)+1,MONTH(M621),DAY(M621))</f>
        <v>44197</v>
      </c>
      <c r="AA621" s="25" t="n">
        <f aca="false">IF(N621&lt;=Z621, VLOOKUP(DATEDIF(M621,N621,"m"),Parameters!$L$2:$M$6,2,1), 0)</f>
        <v>1</v>
      </c>
      <c r="AB621" s="0" t="n">
        <f aca="false">IF(D621="Trong nước", DATEDIF(DATE(YEAR(K621),MONTH(K621),1),DATE(YEAR(L621),MONTH(L621),1),"m"), DATEDIF(DATE(J621,1,1),DATE(YEAR(L621),MONTH(L621),1),"m"))</f>
        <v>0</v>
      </c>
      <c r="AC621" s="0" t="str">
        <f aca="false">VLOOKUP(AB621,Parameters!$A$2:$B$6,2,1)</f>
        <v>&lt;6</v>
      </c>
      <c r="AD621" s="26" t="n">
        <v>1</v>
      </c>
      <c r="AE621" s="27" t="n">
        <f aca="false">IF(G621&lt;=$AE$2,INDEX('Bieu phi VCX'!$D$8:$H$33,MATCH(C621,'Bieu phi VCX'!$A$8:$A$33,0),MATCH(AC621,'Bieu phi VCX'!$D$7:$H$7,)),INDEX('Bieu phi VCX'!$I$8:$M$33,MATCH(C621,'Bieu phi VCX'!$A$8:$A$33,0),MATCH(AC621,'Bieu phi VCX'!$I$7:$M$7,)))</f>
        <v>0.025</v>
      </c>
      <c r="AF621" s="27" t="n">
        <f aca="false">IF(O621="Y",$AF$2,0)</f>
        <v>0</v>
      </c>
      <c r="AG621" s="27" t="n">
        <f aca="false">IF(P621="Y", INDEX('Bieu phi VCX'!$P$8:$T$31,MATCH(C621,'Bieu phi VCX'!$A$8:$A$33,0),MATCH(AC621,'Bieu phi VCX'!$P$7:$T$7,0)), 0)</f>
        <v>0</v>
      </c>
      <c r="AH621" s="22" t="n">
        <f aca="false">VLOOKUP(Q621,Parameters!$F$2:$G$5,2,0)</f>
        <v>0</v>
      </c>
      <c r="AI621" s="27" t="n">
        <f aca="false">IF(R621="Y", INDEX('Bieu phi VCX'!$V$8:$Z$31,MATCH(C621,'Bieu phi VCX'!$A$8:$A$33,0),MATCH(AC621,'Bieu phi VCX'!$V$7:$Z$7,0)),0)</f>
        <v>0</v>
      </c>
      <c r="AJ621" s="27" t="n">
        <f aca="false">IF(S621="Y",INDEX('Bieu phi VCX'!$AG$8:$AI$31,MATCH(C621,'Bieu phi VCX'!$A$8:$A$33,0),MATCH(VLOOKUP(I621,Parameters!$I$2:$J$4,2),'Bieu phi VCX'!$AG$7:$AI$7,0))-AE621, 0)</f>
        <v>0</v>
      </c>
      <c r="AK621" s="0" t="n">
        <f aca="false">IF(T621="Y",$AK$2,1)</f>
        <v>1</v>
      </c>
      <c r="AL621" s="27" t="n">
        <f aca="false">IF(U621="Y", INDEX('Bieu phi VCX'!$AB$8:$AB$33,MATCH(C621,'Bieu phi VCX'!$A$8:$A$33,0),0),0)</f>
        <v>0</v>
      </c>
      <c r="AM621" s="27" t="n">
        <f aca="false">IF(V621="Y",IF(AB621&lt;120,IF(OR(C621='Bieu phi VCX'!$A$24,C621='Bieu phi VCX'!$A$25,C621='Bieu phi VCX'!$A$27),0.2%,IF(OR(AND(OR(E621="SEDAN",E621="HATCHBACK"),G621&gt;$AM$2),AND(OR(E621="SEDAN",E621="HATCHBACK"),F621="GERMANY")),INDEX('Bieu phi VCX'!$AC$8:$AC$33,MATCH(C621,'Bieu phi VCX'!$A$8:$A$33,0),0),INDEX('Bieu phi VCX'!$AD$8:$AD$33,MATCH(C621,'Bieu phi VCX'!$A$8:$A$33,0),0))),"NA"),0)</f>
        <v>0</v>
      </c>
      <c r="AN621" s="28" t="n">
        <f aca="false">IF(X621="Y",$AN$2,0)</f>
        <v>0</v>
      </c>
      <c r="AO621" s="29" t="n">
        <f aca="false">IF(W621="Y",IF(N621-M621&gt;$AO$2,1.5%*15/365,1.5%*(N621-M621)/365),0)</f>
        <v>0.000616438356164384</v>
      </c>
      <c r="AP621" s="30" t="n">
        <f aca="false">IF(N621&lt;=Z621,VLOOKUP(DATEDIF(M621,N621,"m"),Parameters!$L$2:$M$6,2,1),(DATEDIF(M621,N621,"m")+1)/12)</f>
        <v>1</v>
      </c>
      <c r="AQ621" s="31" t="n">
        <f aca="false">(AK621*(SUM(AE621,AF621,AG621,AI621,AJ621,AL621,AM621,AN621)*H621+AH621)+AO621*H621)*AP621</f>
        <v>2561643.83561644</v>
      </c>
    </row>
    <row r="622" customFormat="false" ht="15" hidden="false" customHeight="false" outlineLevel="0" collapsed="false">
      <c r="A622" s="20"/>
      <c r="B622" s="20" t="s">
        <v>116</v>
      </c>
      <c r="C622" s="21" t="s">
        <v>143</v>
      </c>
      <c r="D622" s="21" t="s">
        <v>95</v>
      </c>
      <c r="E622" s="21" t="s">
        <v>144</v>
      </c>
      <c r="F622" s="21" t="s">
        <v>97</v>
      </c>
      <c r="G622" s="22" t="n">
        <v>390000000</v>
      </c>
      <c r="H622" s="22" t="n">
        <v>100000000</v>
      </c>
      <c r="I622" s="22" t="n">
        <v>0</v>
      </c>
      <c r="J622" s="0" t="n">
        <v>2020</v>
      </c>
      <c r="K622" s="23" t="n">
        <v>43831</v>
      </c>
      <c r="L622" s="23" t="n">
        <v>43831</v>
      </c>
      <c r="M622" s="23" t="n">
        <v>43831</v>
      </c>
      <c r="N622" s="23" t="n">
        <v>44196</v>
      </c>
      <c r="O622" s="24" t="s">
        <v>98</v>
      </c>
      <c r="P622" s="24" t="s">
        <v>98</v>
      </c>
      <c r="Q622" s="22" t="s">
        <v>99</v>
      </c>
      <c r="R622" s="24" t="s">
        <v>98</v>
      </c>
      <c r="S622" s="24" t="s">
        <v>98</v>
      </c>
      <c r="T622" s="24" t="s">
        <v>98</v>
      </c>
      <c r="U622" s="24" t="s">
        <v>98</v>
      </c>
      <c r="V622" s="24" t="s">
        <v>98</v>
      </c>
      <c r="W622" s="24" t="s">
        <v>98</v>
      </c>
      <c r="X622" s="24" t="s">
        <v>106</v>
      </c>
      <c r="Y622" s="22" t="n">
        <v>500000</v>
      </c>
      <c r="Z622" s="23" t="n">
        <f aca="false">DATE(YEAR(M622)+1,MONTH(M622),DAY(M622))</f>
        <v>44197</v>
      </c>
      <c r="AA622" s="25" t="n">
        <f aca="false">IF(N622&lt;=Z622, VLOOKUP(DATEDIF(M622,N622,"m"),Parameters!$L$2:$M$6,2,1), 0)</f>
        <v>1</v>
      </c>
      <c r="AB622" s="0" t="n">
        <f aca="false">IF(D622="Trong nước", DATEDIF(DATE(YEAR(K622),MONTH(K622),1),DATE(YEAR(L622),MONTH(L622),1),"m"), DATEDIF(DATE(J622,1,1),DATE(YEAR(L622),MONTH(L622),1),"m"))</f>
        <v>0</v>
      </c>
      <c r="AC622" s="0" t="str">
        <f aca="false">VLOOKUP(AB622,Parameters!$A$2:$B$6,2,1)</f>
        <v>&lt;6</v>
      </c>
      <c r="AD622" s="26" t="n">
        <v>1</v>
      </c>
      <c r="AE622" s="27" t="n">
        <f aca="false">IF(G622&lt;=$AE$2,INDEX('Bieu phi VCX'!$D$8:$H$33,MATCH(C622,'Bieu phi VCX'!$A$8:$A$33,0),MATCH(AC622,'Bieu phi VCX'!$D$7:$H$7,)),INDEX('Bieu phi VCX'!$I$8:$M$33,MATCH(C622,'Bieu phi VCX'!$A$8:$A$33,0),MATCH(AC622,'Bieu phi VCX'!$I$7:$M$7,)))</f>
        <v>0.025</v>
      </c>
      <c r="AF622" s="27" t="n">
        <f aca="false">IF(O622="Y",$AF$2,0)</f>
        <v>0</v>
      </c>
      <c r="AG622" s="27" t="n">
        <f aca="false">IF(P622="Y", INDEX('Bieu phi VCX'!$P$8:$T$31,MATCH(C622,'Bieu phi VCX'!$A$8:$A$33,0),MATCH(AC622,'Bieu phi VCX'!$P$7:$T$7,0)), 0)</f>
        <v>0</v>
      </c>
      <c r="AH622" s="22" t="n">
        <f aca="false">VLOOKUP(Q622,Parameters!$F$2:$G$5,2,0)</f>
        <v>0</v>
      </c>
      <c r="AI622" s="27" t="n">
        <f aca="false">IF(R622="Y", INDEX('Bieu phi VCX'!$V$8:$Z$31,MATCH(C622,'Bieu phi VCX'!$A$8:$A$33,0),MATCH(AC622,'Bieu phi VCX'!$V$7:$Z$7,0)),0)</f>
        <v>0</v>
      </c>
      <c r="AJ622" s="27" t="n">
        <f aca="false">IF(S622="Y",INDEX('Bieu phi VCX'!$AG$8:$AI$31,MATCH(C622,'Bieu phi VCX'!$A$8:$A$33,0),MATCH(VLOOKUP(I622,Parameters!$I$2:$J$4,2),'Bieu phi VCX'!$AG$7:$AI$7,0))-AE622, 0)</f>
        <v>0</v>
      </c>
      <c r="AK622" s="0" t="n">
        <f aca="false">IF(T622="Y",$AK$2,1)</f>
        <v>1</v>
      </c>
      <c r="AL622" s="27" t="n">
        <f aca="false">IF(U622="Y", INDEX('Bieu phi VCX'!$AB$8:$AB$33,MATCH(C622,'Bieu phi VCX'!$A$8:$A$33,0),0),0)</f>
        <v>0</v>
      </c>
      <c r="AM622" s="27" t="n">
        <f aca="false">IF(V622="Y",IF(AB622&lt;120,IF(OR(C622='Bieu phi VCX'!$A$24,C622='Bieu phi VCX'!$A$25,C622='Bieu phi VCX'!$A$27),0.2%,IF(OR(AND(OR(E622="SEDAN",E622="HATCHBACK"),G622&gt;$AM$2),AND(OR(E622="SEDAN",E622="HATCHBACK"),F622="GERMANY")),INDEX('Bieu phi VCX'!$AC$8:$AC$33,MATCH(C622,'Bieu phi VCX'!$A$8:$A$33,0),0),INDEX('Bieu phi VCX'!$AD$8:$AD$33,MATCH(C622,'Bieu phi VCX'!$A$8:$A$33,0),0))),"NA"),0)</f>
        <v>0</v>
      </c>
      <c r="AN622" s="28" t="n">
        <f aca="false">IF(X622="Y",$AN$2,0)</f>
        <v>0.003</v>
      </c>
      <c r="AO622" s="29" t="n">
        <f aca="false">IF(W622="Y",IF(N622-M622&gt;$AO$2,1.5%*15/365,1.5%*(N622-M622)/365),0)</f>
        <v>0</v>
      </c>
      <c r="AP622" s="30" t="n">
        <f aca="false">IF(N622&lt;=Z622,VLOOKUP(DATEDIF(M622,N622,"m"),Parameters!$L$2:$M$6,2,1),(DATEDIF(M622,N622,"m")+1)/12)</f>
        <v>1</v>
      </c>
      <c r="AQ622" s="31" t="n">
        <f aca="false">(AK622*(SUM(AE622,AF622,AG622,AI622,AJ622,AL622,AM622,AN622)*H622+AH622)+AO622*H622)*AP622</f>
        <v>2800000</v>
      </c>
    </row>
    <row r="623" customFormat="false" ht="15" hidden="false" customHeight="false" outlineLevel="0" collapsed="false">
      <c r="A623" s="20" t="s">
        <v>117</v>
      </c>
      <c r="B623" s="20" t="s">
        <v>105</v>
      </c>
      <c r="C623" s="21" t="s">
        <v>143</v>
      </c>
      <c r="D623" s="21" t="s">
        <v>95</v>
      </c>
      <c r="E623" s="21" t="s">
        <v>144</v>
      </c>
      <c r="F623" s="21" t="s">
        <v>97</v>
      </c>
      <c r="G623" s="22" t="n">
        <v>400000000</v>
      </c>
      <c r="H623" s="22" t="n">
        <v>400000000</v>
      </c>
      <c r="I623" s="22" t="n">
        <v>0</v>
      </c>
      <c r="J623" s="0" t="n">
        <v>2020</v>
      </c>
      <c r="K623" s="23" t="n">
        <v>43831</v>
      </c>
      <c r="L623" s="23" t="n">
        <v>43831</v>
      </c>
      <c r="M623" s="23" t="n">
        <v>43831</v>
      </c>
      <c r="N623" s="23" t="n">
        <v>44196</v>
      </c>
      <c r="O623" s="24" t="s">
        <v>106</v>
      </c>
      <c r="P623" s="24" t="s">
        <v>106</v>
      </c>
      <c r="Q623" s="22" t="n">
        <v>9000000</v>
      </c>
      <c r="R623" s="24" t="s">
        <v>106</v>
      </c>
      <c r="S623" s="24" t="s">
        <v>106</v>
      </c>
      <c r="T623" s="24" t="s">
        <v>106</v>
      </c>
      <c r="U623" s="24" t="s">
        <v>106</v>
      </c>
      <c r="V623" s="24" t="s">
        <v>106</v>
      </c>
      <c r="W623" s="24" t="s">
        <v>106</v>
      </c>
      <c r="X623" s="24" t="s">
        <v>106</v>
      </c>
      <c r="Y623" s="22" t="n">
        <v>500000</v>
      </c>
      <c r="Z623" s="23" t="n">
        <f aca="false">DATE(YEAR(M623)+1,MONTH(M623),DAY(M623))</f>
        <v>44197</v>
      </c>
      <c r="AA623" s="25" t="n">
        <f aca="false">IF(N623&lt;=Z623, VLOOKUP(DATEDIF(M623,N623,"m"),Parameters!$L$2:$M$6,2,1), 0)</f>
        <v>1</v>
      </c>
      <c r="AB623" s="0" t="n">
        <f aca="false">IF(D623="Trong nước", DATEDIF(DATE(YEAR(K623),MONTH(K623),1),DATE(YEAR(L623),MONTH(L623),1),"m"), DATEDIF(DATE(J623,1,1),DATE(YEAR(L623),MONTH(L623),1),"m"))</f>
        <v>0</v>
      </c>
      <c r="AC623" s="0" t="str">
        <f aca="false">VLOOKUP(AB623,Parameters!$A$2:$B$6,2,1)</f>
        <v>&lt;6</v>
      </c>
      <c r="AD623" s="26" t="n">
        <v>1</v>
      </c>
      <c r="AE623" s="27" t="n">
        <f aca="false">IF(G623&lt;=$AE$2,INDEX('Bieu phi VCX'!$D$8:$H$33,MATCH(C623,'Bieu phi VCX'!$A$8:$A$33,0),MATCH(AC623,'Bieu phi VCX'!$D$7:$H$7,)),INDEX('Bieu phi VCX'!$I$8:$M$33,MATCH(C623,'Bieu phi VCX'!$A$8:$A$33,0),MATCH(AC623,'Bieu phi VCX'!$I$7:$M$7,)))</f>
        <v>0.025</v>
      </c>
      <c r="AF623" s="27" t="n">
        <f aca="false">IF(O623="Y",$AF$2,0)</f>
        <v>0.0005</v>
      </c>
      <c r="AG623" s="27" t="n">
        <f aca="false">IF(P623="Y", INDEX('Bieu phi VCX'!$P$8:$T$31,MATCH(C623,'Bieu phi VCX'!$A$8:$A$33,0),MATCH(AC623,'Bieu phi VCX'!$P$7:$T$7,0)), 0)</f>
        <v>0</v>
      </c>
      <c r="AH623" s="22" t="n">
        <f aca="false">VLOOKUP(Q623,Parameters!$F$2:$G$5,2,0)</f>
        <v>1400000</v>
      </c>
      <c r="AI623" s="27" t="n">
        <f aca="false">IF(R623="Y", INDEX('Bieu phi VCX'!$V$8:$Z$31,MATCH(C623,'Bieu phi VCX'!$A$8:$A$33,0),MATCH(AC623,'Bieu phi VCX'!$V$7:$Z$7,0)),0)</f>
        <v>0.001</v>
      </c>
      <c r="AJ623" s="27" t="n">
        <f aca="false">IF(S623="Y",INDEX('Bieu phi VCX'!$AG$8:$AI$31,MATCH(C623,'Bieu phi VCX'!$A$8:$A$33,0),MATCH(VLOOKUP(I623,Parameters!$I$2:$J$4,2),'Bieu phi VCX'!$AG$7:$AI$7,0))-AE623, 0)</f>
        <v>0.025</v>
      </c>
      <c r="AK623" s="0" t="n">
        <f aca="false">IF(T623="Y",$AK$2,1)</f>
        <v>1.5</v>
      </c>
      <c r="AL623" s="27" t="n">
        <f aca="false">IF(U623="Y", INDEX('Bieu phi VCX'!$AB$8:$AB$33,MATCH(C623,'Bieu phi VCX'!$A$8:$A$33,0),0),0)</f>
        <v>0.0025</v>
      </c>
      <c r="AM623" s="27" t="n">
        <f aca="false">IF(V623="Y",IF(AB623&lt;120,IF(OR(C623='Bieu phi VCX'!$A$24,C623='Bieu phi VCX'!$A$25,C623='Bieu phi VCX'!$A$27),0.2%,IF(OR(AND(OR(E623="SEDAN",E623="HATCHBACK"),G623&gt;$AM$2),AND(OR(E623="SEDAN",E623="HATCHBACK"),F623="GERMANY")),INDEX('Bieu phi VCX'!$AC$8:$AC$33,MATCH(C623,'Bieu phi VCX'!$A$8:$A$33,0),0),INDEX('Bieu phi VCX'!$AD$8:$AD$33,MATCH(C623,'Bieu phi VCX'!$A$8:$A$33,0),0))),"NA"),0)</f>
        <v>0.0005</v>
      </c>
      <c r="AN623" s="28" t="n">
        <f aca="false">IF(X623="Y",$AN$2,0)</f>
        <v>0.003</v>
      </c>
      <c r="AO623" s="29" t="n">
        <f aca="false">IF(W623="Y",IF(N623-M623&gt;$AO$2,1.5%*15/365,1.5%*(N623-M623)/365),0)</f>
        <v>0.000616438356164384</v>
      </c>
      <c r="AP623" s="30" t="n">
        <f aca="false">IF(N623&lt;=Z623,VLOOKUP(DATEDIF(M623,N623,"m"),Parameters!$L$2:$M$6,2,1),(DATEDIF(M623,N623,"m")+1)/12)</f>
        <v>1</v>
      </c>
      <c r="AQ623" s="31" t="n">
        <f aca="false">(AK623*(SUM(AE623,AF623,AG623,AI623,AJ623,AL623,AM623,AN623)*H623+AH623)+AO623*H623)*AP623</f>
        <v>36846575.3424658</v>
      </c>
    </row>
    <row r="624" customFormat="false" ht="15" hidden="false" customHeight="false" outlineLevel="0" collapsed="false">
      <c r="A624" s="20"/>
      <c r="B624" s="20" t="s">
        <v>107</v>
      </c>
      <c r="C624" s="21" t="s">
        <v>143</v>
      </c>
      <c r="D624" s="21" t="s">
        <v>95</v>
      </c>
      <c r="E624" s="21" t="s">
        <v>144</v>
      </c>
      <c r="F624" s="21" t="s">
        <v>97</v>
      </c>
      <c r="G624" s="22" t="n">
        <v>400000000</v>
      </c>
      <c r="H624" s="22" t="n">
        <v>400000000</v>
      </c>
      <c r="I624" s="22" t="n">
        <v>0</v>
      </c>
      <c r="J624" s="0" t="n">
        <v>2020</v>
      </c>
      <c r="K624" s="23" t="n">
        <v>43831</v>
      </c>
      <c r="L624" s="23" t="n">
        <v>43831</v>
      </c>
      <c r="M624" s="23" t="n">
        <v>43831</v>
      </c>
      <c r="N624" s="23" t="n">
        <v>44196</v>
      </c>
      <c r="O624" s="24" t="s">
        <v>106</v>
      </c>
      <c r="P624" s="24" t="s">
        <v>98</v>
      </c>
      <c r="Q624" s="22" t="s">
        <v>99</v>
      </c>
      <c r="R624" s="24" t="s">
        <v>98</v>
      </c>
      <c r="S624" s="24" t="s">
        <v>98</v>
      </c>
      <c r="T624" s="24" t="s">
        <v>98</v>
      </c>
      <c r="U624" s="24" t="s">
        <v>98</v>
      </c>
      <c r="V624" s="24" t="s">
        <v>98</v>
      </c>
      <c r="W624" s="24" t="s">
        <v>98</v>
      </c>
      <c r="X624" s="24" t="s">
        <v>98</v>
      </c>
      <c r="Y624" s="22" t="n">
        <v>500000</v>
      </c>
      <c r="Z624" s="23" t="n">
        <f aca="false">DATE(YEAR(M624)+1,MONTH(M624),DAY(M624))</f>
        <v>44197</v>
      </c>
      <c r="AA624" s="25" t="n">
        <f aca="false">IF(N624&lt;=Z624, VLOOKUP(DATEDIF(M624,N624,"m"),Parameters!$L$2:$M$6,2,1), 0)</f>
        <v>1</v>
      </c>
      <c r="AB624" s="0" t="n">
        <f aca="false">IF(D624="Trong nước", DATEDIF(DATE(YEAR(K624),MONTH(K624),1),DATE(YEAR(L624),MONTH(L624),1),"m"), DATEDIF(DATE(J624,1,1),DATE(YEAR(L624),MONTH(L624),1),"m"))</f>
        <v>0</v>
      </c>
      <c r="AC624" s="0" t="str">
        <f aca="false">VLOOKUP(AB624,Parameters!$A$2:$B$6,2,1)</f>
        <v>&lt;6</v>
      </c>
      <c r="AD624" s="26" t="n">
        <v>1</v>
      </c>
      <c r="AE624" s="27" t="n">
        <f aca="false">IF(G624&lt;=$AE$2,INDEX('Bieu phi VCX'!$D$8:$H$33,MATCH(C624,'Bieu phi VCX'!$A$8:$A$33,0),MATCH(AC624,'Bieu phi VCX'!$D$7:$H$7,)),INDEX('Bieu phi VCX'!$I$8:$M$33,MATCH(C624,'Bieu phi VCX'!$A$8:$A$33,0),MATCH(AC624,'Bieu phi VCX'!$I$7:$M$7,)))</f>
        <v>0.025</v>
      </c>
      <c r="AF624" s="27" t="n">
        <f aca="false">IF(O624="Y",$AF$2,0)</f>
        <v>0.0005</v>
      </c>
      <c r="AG624" s="27" t="n">
        <f aca="false">IF(P624="Y", INDEX('Bieu phi VCX'!$P$8:$T$31,MATCH(C624,'Bieu phi VCX'!$A$8:$A$33,0),MATCH(AC624,'Bieu phi VCX'!$P$7:$T$7,0)), 0)</f>
        <v>0</v>
      </c>
      <c r="AH624" s="22" t="n">
        <f aca="false">VLOOKUP(Q624,Parameters!$F$2:$G$5,2,0)</f>
        <v>0</v>
      </c>
      <c r="AI624" s="27" t="n">
        <f aca="false">IF(R624="Y", INDEX('Bieu phi VCX'!$V$8:$Z$31,MATCH(C624,'Bieu phi VCX'!$A$8:$A$33,0),MATCH(AC624,'Bieu phi VCX'!$V$7:$Z$7,0)),0)</f>
        <v>0</v>
      </c>
      <c r="AJ624" s="27" t="n">
        <f aca="false">IF(S624="Y",INDEX('Bieu phi VCX'!$AG$8:$AI$31,MATCH(C624,'Bieu phi VCX'!$A$8:$A$33,0),MATCH(VLOOKUP(I624,Parameters!$I$2:$J$4,2),'Bieu phi VCX'!$AG$7:$AI$7,0))-AE624, 0)</f>
        <v>0</v>
      </c>
      <c r="AK624" s="0" t="n">
        <f aca="false">IF(T624="Y",$AK$2,1)</f>
        <v>1</v>
      </c>
      <c r="AL624" s="27" t="n">
        <f aca="false">IF(U624="Y", INDEX('Bieu phi VCX'!$AB$8:$AB$33,MATCH(C624,'Bieu phi VCX'!$A$8:$A$33,0),0),0)</f>
        <v>0</v>
      </c>
      <c r="AM624" s="27" t="n">
        <f aca="false">IF(V624="Y",IF(AB624&lt;120,IF(OR(C624='Bieu phi VCX'!$A$24,C624='Bieu phi VCX'!$A$25,C624='Bieu phi VCX'!$A$27),0.2%,IF(OR(AND(OR(E624="SEDAN",E624="HATCHBACK"),G624&gt;$AM$2),AND(OR(E624="SEDAN",E624="HATCHBACK"),F624="GERMANY")),INDEX('Bieu phi VCX'!$AC$8:$AC$33,MATCH(C624,'Bieu phi VCX'!$A$8:$A$33,0),0),INDEX('Bieu phi VCX'!$AD$8:$AD$33,MATCH(C624,'Bieu phi VCX'!$A$8:$A$33,0),0))),"NA"),0)</f>
        <v>0</v>
      </c>
      <c r="AN624" s="28" t="n">
        <f aca="false">IF(X624="Y",$AN$2,0)</f>
        <v>0</v>
      </c>
      <c r="AO624" s="29" t="n">
        <f aca="false">IF(W624="Y",IF(N624-M624&gt;$AO$2,1.5%*15/365,1.5%*(N624-M624)/365),0)</f>
        <v>0</v>
      </c>
      <c r="AP624" s="30" t="n">
        <f aca="false">IF(N624&lt;=Z624,VLOOKUP(DATEDIF(M624,N624,"m"),Parameters!$L$2:$M$6,2,1),(DATEDIF(M624,N624,"m")+1)/12)</f>
        <v>1</v>
      </c>
      <c r="AQ624" s="31" t="n">
        <f aca="false">(AK624*(SUM(AE624,AF624,AG624,AI624,AJ624,AL624,AM624,AN624)*H624+AH624)+AO624*H624)*AP624</f>
        <v>10200000</v>
      </c>
    </row>
    <row r="625" customFormat="false" ht="15" hidden="false" customHeight="false" outlineLevel="0" collapsed="false">
      <c r="A625" s="20"/>
      <c r="B625" s="20" t="s">
        <v>108</v>
      </c>
      <c r="C625" s="21" t="s">
        <v>143</v>
      </c>
      <c r="D625" s="21" t="s">
        <v>95</v>
      </c>
      <c r="E625" s="21" t="s">
        <v>144</v>
      </c>
      <c r="F625" s="21" t="s">
        <v>97</v>
      </c>
      <c r="G625" s="22" t="n">
        <v>400000000</v>
      </c>
      <c r="H625" s="22" t="n">
        <v>400000000</v>
      </c>
      <c r="I625" s="22" t="n">
        <v>0</v>
      </c>
      <c r="J625" s="0" t="n">
        <v>2020</v>
      </c>
      <c r="K625" s="23" t="n">
        <v>43831</v>
      </c>
      <c r="L625" s="23" t="n">
        <v>43831</v>
      </c>
      <c r="M625" s="23" t="n">
        <v>43831</v>
      </c>
      <c r="N625" s="23" t="n">
        <v>44196</v>
      </c>
      <c r="O625" s="24" t="s">
        <v>98</v>
      </c>
      <c r="P625" s="24" t="s">
        <v>106</v>
      </c>
      <c r="Q625" s="22" t="s">
        <v>99</v>
      </c>
      <c r="R625" s="24" t="s">
        <v>98</v>
      </c>
      <c r="S625" s="24" t="s">
        <v>98</v>
      </c>
      <c r="T625" s="24" t="s">
        <v>98</v>
      </c>
      <c r="U625" s="24" t="s">
        <v>98</v>
      </c>
      <c r="V625" s="24" t="s">
        <v>98</v>
      </c>
      <c r="W625" s="24" t="s">
        <v>98</v>
      </c>
      <c r="X625" s="24" t="s">
        <v>98</v>
      </c>
      <c r="Y625" s="22" t="n">
        <v>500000</v>
      </c>
      <c r="Z625" s="23" t="n">
        <f aca="false">DATE(YEAR(M625)+1,MONTH(M625),DAY(M625))</f>
        <v>44197</v>
      </c>
      <c r="AA625" s="25" t="n">
        <f aca="false">IF(N625&lt;=Z625, VLOOKUP(DATEDIF(M625,N625,"m"),Parameters!$L$2:$M$6,2,1), 0)</f>
        <v>1</v>
      </c>
      <c r="AB625" s="0" t="n">
        <f aca="false">IF(D625="Trong nước", DATEDIF(DATE(YEAR(K625),MONTH(K625),1),DATE(YEAR(L625),MONTH(L625),1),"m"), DATEDIF(DATE(J625,1,1),DATE(YEAR(L625),MONTH(L625),1),"m"))</f>
        <v>0</v>
      </c>
      <c r="AC625" s="0" t="str">
        <f aca="false">VLOOKUP(AB625,Parameters!$A$2:$B$6,2,1)</f>
        <v>&lt;6</v>
      </c>
      <c r="AD625" s="26" t="n">
        <v>1</v>
      </c>
      <c r="AE625" s="27" t="n">
        <f aca="false">IF(G625&lt;=$AE$2,INDEX('Bieu phi VCX'!$D$8:$H$33,MATCH(C625,'Bieu phi VCX'!$A$8:$A$33,0),MATCH(AC625,'Bieu phi VCX'!$D$7:$H$7,)),INDEX('Bieu phi VCX'!$I$8:$M$33,MATCH(C625,'Bieu phi VCX'!$A$8:$A$33,0),MATCH(AC625,'Bieu phi VCX'!$I$7:$M$7,)))</f>
        <v>0.025</v>
      </c>
      <c r="AF625" s="27" t="n">
        <f aca="false">IF(O625="Y",$AF$2,0)</f>
        <v>0</v>
      </c>
      <c r="AG625" s="27" t="n">
        <f aca="false">IF(P625="Y", INDEX('Bieu phi VCX'!$P$8:$T$31,MATCH(C625,'Bieu phi VCX'!$A$8:$A$33,0),MATCH(AC625,'Bieu phi VCX'!$P$7:$T$7,0)), 0)</f>
        <v>0</v>
      </c>
      <c r="AH625" s="22" t="n">
        <f aca="false">VLOOKUP(Q625,Parameters!$F$2:$G$5,2,0)</f>
        <v>0</v>
      </c>
      <c r="AI625" s="27" t="n">
        <f aca="false">IF(R625="Y", INDEX('Bieu phi VCX'!$V$8:$Z$31,MATCH(C625,'Bieu phi VCX'!$A$8:$A$33,0),MATCH(AC625,'Bieu phi VCX'!$V$7:$Z$7,0)),0)</f>
        <v>0</v>
      </c>
      <c r="AJ625" s="27" t="n">
        <f aca="false">IF(S625="Y",INDEX('Bieu phi VCX'!$AG$8:$AI$31,MATCH(C625,'Bieu phi VCX'!$A$8:$A$33,0),MATCH(VLOOKUP(I625,Parameters!$I$2:$J$4,2),'Bieu phi VCX'!$AG$7:$AI$7,0))-AE625, 0)</f>
        <v>0</v>
      </c>
      <c r="AK625" s="0" t="n">
        <f aca="false">IF(T625="Y",$AK$2,1)</f>
        <v>1</v>
      </c>
      <c r="AL625" s="27" t="n">
        <f aca="false">IF(U625="Y", INDEX('Bieu phi VCX'!$AB$8:$AB$33,MATCH(C625,'Bieu phi VCX'!$A$8:$A$33,0),0),0)</f>
        <v>0</v>
      </c>
      <c r="AM625" s="27" t="n">
        <f aca="false">IF(V625="Y",IF(AB625&lt;120,IF(OR(C625='Bieu phi VCX'!$A$24,C625='Bieu phi VCX'!$A$25,C625='Bieu phi VCX'!$A$27),0.2%,IF(OR(AND(OR(E625="SEDAN",E625="HATCHBACK"),G625&gt;$AM$2),AND(OR(E625="SEDAN",E625="HATCHBACK"),F625="GERMANY")),INDEX('Bieu phi VCX'!$AC$8:$AC$33,MATCH(C625,'Bieu phi VCX'!$A$8:$A$33,0),0),INDEX('Bieu phi VCX'!$AD$8:$AD$33,MATCH(C625,'Bieu phi VCX'!$A$8:$A$33,0),0))),"NA"),0)</f>
        <v>0</v>
      </c>
      <c r="AN625" s="28" t="n">
        <f aca="false">IF(X625="Y",$AN$2,0)</f>
        <v>0</v>
      </c>
      <c r="AO625" s="29" t="n">
        <f aca="false">IF(W625="Y",IF(N625-M625&gt;$AO$2,1.5%*15/365,1.5%*(N625-M625)/365),0)</f>
        <v>0</v>
      </c>
      <c r="AP625" s="30" t="n">
        <f aca="false">IF(N625&lt;=Z625,VLOOKUP(DATEDIF(M625,N625,"m"),Parameters!$L$2:$M$6,2,1),(DATEDIF(M625,N625,"m")+1)/12)</f>
        <v>1</v>
      </c>
      <c r="AQ625" s="31" t="n">
        <f aca="false">(AK625*(SUM(AE625,AF625,AG625,AI625,AJ625,AL625,AM625,AN625)*H625+AH625)+AO625*H625)*AP625</f>
        <v>10000000</v>
      </c>
    </row>
    <row r="626" customFormat="false" ht="15" hidden="false" customHeight="false" outlineLevel="0" collapsed="false">
      <c r="A626" s="20"/>
      <c r="B626" s="20" t="s">
        <v>109</v>
      </c>
      <c r="C626" s="21" t="s">
        <v>143</v>
      </c>
      <c r="D626" s="21" t="s">
        <v>95</v>
      </c>
      <c r="E626" s="21" t="s">
        <v>144</v>
      </c>
      <c r="F626" s="21" t="s">
        <v>97</v>
      </c>
      <c r="G626" s="22" t="n">
        <v>400000000</v>
      </c>
      <c r="H626" s="22" t="n">
        <v>400000000</v>
      </c>
      <c r="I626" s="22" t="n">
        <v>0</v>
      </c>
      <c r="J626" s="0" t="n">
        <v>2020</v>
      </c>
      <c r="K626" s="23" t="n">
        <v>43831</v>
      </c>
      <c r="L626" s="23" t="n">
        <v>43831</v>
      </c>
      <c r="M626" s="23" t="n">
        <v>43831</v>
      </c>
      <c r="N626" s="23" t="n">
        <v>44196</v>
      </c>
      <c r="O626" s="24" t="s">
        <v>98</v>
      </c>
      <c r="P626" s="24" t="s">
        <v>98</v>
      </c>
      <c r="Q626" s="22" t="n">
        <v>9000000</v>
      </c>
      <c r="R626" s="24" t="s">
        <v>98</v>
      </c>
      <c r="S626" s="24" t="s">
        <v>98</v>
      </c>
      <c r="T626" s="24" t="s">
        <v>98</v>
      </c>
      <c r="U626" s="24" t="s">
        <v>98</v>
      </c>
      <c r="V626" s="24" t="s">
        <v>98</v>
      </c>
      <c r="W626" s="24" t="s">
        <v>98</v>
      </c>
      <c r="X626" s="24" t="s">
        <v>98</v>
      </c>
      <c r="Y626" s="22" t="n">
        <v>500000</v>
      </c>
      <c r="Z626" s="23" t="n">
        <f aca="false">DATE(YEAR(M626)+1,MONTH(M626),DAY(M626))</f>
        <v>44197</v>
      </c>
      <c r="AA626" s="25" t="n">
        <f aca="false">IF(N626&lt;=Z626, VLOOKUP(DATEDIF(M626,N626,"m"),Parameters!$L$2:$M$6,2,1), 0)</f>
        <v>1</v>
      </c>
      <c r="AB626" s="0" t="n">
        <f aca="false">IF(D626="Trong nước", DATEDIF(DATE(YEAR(K626),MONTH(K626),1),DATE(YEAR(L626),MONTH(L626),1),"m"), DATEDIF(DATE(J626,1,1),DATE(YEAR(L626),MONTH(L626),1),"m"))</f>
        <v>0</v>
      </c>
      <c r="AC626" s="0" t="str">
        <f aca="false">VLOOKUP(AB626,Parameters!$A$2:$B$6,2,1)</f>
        <v>&lt;6</v>
      </c>
      <c r="AD626" s="26" t="n">
        <v>1</v>
      </c>
      <c r="AE626" s="27" t="n">
        <f aca="false">IF(G626&lt;=$AE$2,INDEX('Bieu phi VCX'!$D$8:$H$33,MATCH(C626,'Bieu phi VCX'!$A$8:$A$33,0),MATCH(AC626,'Bieu phi VCX'!$D$7:$H$7,)),INDEX('Bieu phi VCX'!$I$8:$M$33,MATCH(C626,'Bieu phi VCX'!$A$8:$A$33,0),MATCH(AC626,'Bieu phi VCX'!$I$7:$M$7,)))</f>
        <v>0.025</v>
      </c>
      <c r="AF626" s="27" t="n">
        <f aca="false">IF(O626="Y",$AF$2,0)</f>
        <v>0</v>
      </c>
      <c r="AG626" s="27" t="n">
        <f aca="false">IF(P626="Y", INDEX('Bieu phi VCX'!$P$8:$T$31,MATCH(C626,'Bieu phi VCX'!$A$8:$A$33,0),MATCH(AC626,'Bieu phi VCX'!$P$7:$T$7,0)), 0)</f>
        <v>0</v>
      </c>
      <c r="AH626" s="22" t="n">
        <f aca="false">VLOOKUP(Q626,Parameters!$F$2:$G$5,2,0)</f>
        <v>1400000</v>
      </c>
      <c r="AI626" s="27" t="n">
        <f aca="false">IF(R626="Y", INDEX('Bieu phi VCX'!$V$8:$Z$31,MATCH(C626,'Bieu phi VCX'!$A$8:$A$33,0),MATCH(AC626,'Bieu phi VCX'!$V$7:$Z$7,0)),0)</f>
        <v>0</v>
      </c>
      <c r="AJ626" s="27" t="n">
        <f aca="false">IF(S626="Y",INDEX('Bieu phi VCX'!$AG$8:$AI$31,MATCH(C626,'Bieu phi VCX'!$A$8:$A$33,0),MATCH(VLOOKUP(I626,Parameters!$I$2:$J$4,2),'Bieu phi VCX'!$AG$7:$AI$7,0))-AE626, 0)</f>
        <v>0</v>
      </c>
      <c r="AK626" s="0" t="n">
        <f aca="false">IF(T626="Y",$AK$2,1)</f>
        <v>1</v>
      </c>
      <c r="AL626" s="27" t="n">
        <f aca="false">IF(U626="Y", INDEX('Bieu phi VCX'!$AB$8:$AB$33,MATCH(C626,'Bieu phi VCX'!$A$8:$A$33,0),0),0)</f>
        <v>0</v>
      </c>
      <c r="AM626" s="27" t="n">
        <f aca="false">IF(V626="Y",IF(AB626&lt;120,IF(OR(C626='Bieu phi VCX'!$A$24,C626='Bieu phi VCX'!$A$25,C626='Bieu phi VCX'!$A$27),0.2%,IF(OR(AND(OR(E626="SEDAN",E626="HATCHBACK"),G626&gt;$AM$2),AND(OR(E626="SEDAN",E626="HATCHBACK"),F626="GERMANY")),INDEX('Bieu phi VCX'!$AC$8:$AC$33,MATCH(C626,'Bieu phi VCX'!$A$8:$A$33,0),0),INDEX('Bieu phi VCX'!$AD$8:$AD$33,MATCH(C626,'Bieu phi VCX'!$A$8:$A$33,0),0))),"NA"),0)</f>
        <v>0</v>
      </c>
      <c r="AN626" s="28" t="n">
        <f aca="false">IF(X626="Y",$AN$2,0)</f>
        <v>0</v>
      </c>
      <c r="AO626" s="29" t="n">
        <f aca="false">IF(W626="Y",IF(N626-M626&gt;$AO$2,1.5%*15/365,1.5%*(N626-M626)/365),0)</f>
        <v>0</v>
      </c>
      <c r="AP626" s="30" t="n">
        <f aca="false">IF(N626&lt;=Z626,VLOOKUP(DATEDIF(M626,N626,"m"),Parameters!$L$2:$M$6,2,1),(DATEDIF(M626,N626,"m")+1)/12)</f>
        <v>1</v>
      </c>
      <c r="AQ626" s="31" t="n">
        <f aca="false">(AK626*(SUM(AE626,AF626,AG626,AI626,AJ626,AL626,AM626,AN626)*H626+AH626)+AO626*H626)*AP626</f>
        <v>11400000</v>
      </c>
    </row>
    <row r="627" customFormat="false" ht="15" hidden="false" customHeight="false" outlineLevel="0" collapsed="false">
      <c r="A627" s="20"/>
      <c r="B627" s="20" t="s">
        <v>110</v>
      </c>
      <c r="C627" s="21" t="s">
        <v>143</v>
      </c>
      <c r="D627" s="21" t="s">
        <v>95</v>
      </c>
      <c r="E627" s="21" t="s">
        <v>144</v>
      </c>
      <c r="F627" s="21" t="s">
        <v>97</v>
      </c>
      <c r="G627" s="22" t="n">
        <v>400000000</v>
      </c>
      <c r="H627" s="22" t="n">
        <v>400000000</v>
      </c>
      <c r="I627" s="22" t="n">
        <v>0</v>
      </c>
      <c r="J627" s="0" t="n">
        <v>2020</v>
      </c>
      <c r="K627" s="23" t="n">
        <v>43831</v>
      </c>
      <c r="L627" s="23" t="n">
        <v>43831</v>
      </c>
      <c r="M627" s="23" t="n">
        <v>43831</v>
      </c>
      <c r="N627" s="23" t="n">
        <v>44196</v>
      </c>
      <c r="O627" s="24" t="s">
        <v>98</v>
      </c>
      <c r="P627" s="24" t="s">
        <v>98</v>
      </c>
      <c r="Q627" s="22" t="s">
        <v>99</v>
      </c>
      <c r="R627" s="24" t="s">
        <v>106</v>
      </c>
      <c r="S627" s="24" t="s">
        <v>98</v>
      </c>
      <c r="T627" s="24" t="s">
        <v>98</v>
      </c>
      <c r="U627" s="24" t="s">
        <v>98</v>
      </c>
      <c r="V627" s="24" t="s">
        <v>98</v>
      </c>
      <c r="W627" s="24" t="s">
        <v>98</v>
      </c>
      <c r="X627" s="24" t="s">
        <v>98</v>
      </c>
      <c r="Y627" s="22" t="n">
        <v>500000</v>
      </c>
      <c r="Z627" s="23" t="n">
        <f aca="false">DATE(YEAR(M627)+1,MONTH(M627),DAY(M627))</f>
        <v>44197</v>
      </c>
      <c r="AA627" s="25" t="n">
        <f aca="false">IF(N627&lt;=Z627, VLOOKUP(DATEDIF(M627,N627,"m"),Parameters!$L$2:$M$6,2,1), 0)</f>
        <v>1</v>
      </c>
      <c r="AB627" s="0" t="n">
        <f aca="false">IF(D627="Trong nước", DATEDIF(DATE(YEAR(K627),MONTH(K627),1),DATE(YEAR(L627),MONTH(L627),1),"m"), DATEDIF(DATE(J627,1,1),DATE(YEAR(L627),MONTH(L627),1),"m"))</f>
        <v>0</v>
      </c>
      <c r="AC627" s="0" t="str">
        <f aca="false">VLOOKUP(AB627,Parameters!$A$2:$B$6,2,1)</f>
        <v>&lt;6</v>
      </c>
      <c r="AD627" s="26" t="n">
        <v>1</v>
      </c>
      <c r="AE627" s="27" t="n">
        <f aca="false">IF(G627&lt;=$AE$2,INDEX('Bieu phi VCX'!$D$8:$H$33,MATCH(C627,'Bieu phi VCX'!$A$8:$A$33,0),MATCH(AC627,'Bieu phi VCX'!$D$7:$H$7,)),INDEX('Bieu phi VCX'!$I$8:$M$33,MATCH(C627,'Bieu phi VCX'!$A$8:$A$33,0),MATCH(AC627,'Bieu phi VCX'!$I$7:$M$7,)))</f>
        <v>0.025</v>
      </c>
      <c r="AF627" s="27" t="n">
        <f aca="false">IF(O627="Y",$AF$2,0)</f>
        <v>0</v>
      </c>
      <c r="AG627" s="27" t="n">
        <f aca="false">IF(P627="Y", INDEX('Bieu phi VCX'!$P$8:$T$31,MATCH(C627,'Bieu phi VCX'!$A$8:$A$33,0),MATCH(AC627,'Bieu phi VCX'!$P$7:$T$7,0)), 0)</f>
        <v>0</v>
      </c>
      <c r="AH627" s="22" t="n">
        <f aca="false">VLOOKUP(Q627,Parameters!$F$2:$G$5,2,0)</f>
        <v>0</v>
      </c>
      <c r="AI627" s="27" t="n">
        <f aca="false">IF(R627="Y", INDEX('Bieu phi VCX'!$V$8:$Z$31,MATCH(C627,'Bieu phi VCX'!$A$8:$A$33,0),MATCH(AC627,'Bieu phi VCX'!$V$7:$Z$7,0)),0)</f>
        <v>0.001</v>
      </c>
      <c r="AJ627" s="27" t="n">
        <f aca="false">IF(S627="Y",INDEX('Bieu phi VCX'!$AG$8:$AI$31,MATCH(C627,'Bieu phi VCX'!$A$8:$A$33,0),MATCH(VLOOKUP(I627,Parameters!$I$2:$J$4,2),'Bieu phi VCX'!$AG$7:$AI$7,0))-AE627, 0)</f>
        <v>0</v>
      </c>
      <c r="AK627" s="0" t="n">
        <f aca="false">IF(T627="Y",$AK$2,1)</f>
        <v>1</v>
      </c>
      <c r="AL627" s="27" t="n">
        <f aca="false">IF(U627="Y", INDEX('Bieu phi VCX'!$AB$8:$AB$33,MATCH(C627,'Bieu phi VCX'!$A$8:$A$33,0),0),0)</f>
        <v>0</v>
      </c>
      <c r="AM627" s="27" t="n">
        <f aca="false">IF(V627="Y",IF(AB627&lt;120,IF(OR(C627='Bieu phi VCX'!$A$24,C627='Bieu phi VCX'!$A$25,C627='Bieu phi VCX'!$A$27),0.2%,IF(OR(AND(OR(E627="SEDAN",E627="HATCHBACK"),G627&gt;$AM$2),AND(OR(E627="SEDAN",E627="HATCHBACK"),F627="GERMANY")),INDEX('Bieu phi VCX'!$AC$8:$AC$33,MATCH(C627,'Bieu phi VCX'!$A$8:$A$33,0),0),INDEX('Bieu phi VCX'!$AD$8:$AD$33,MATCH(C627,'Bieu phi VCX'!$A$8:$A$33,0),0))),"NA"),0)</f>
        <v>0</v>
      </c>
      <c r="AN627" s="28" t="n">
        <f aca="false">IF(X627="Y",$AN$2,0)</f>
        <v>0</v>
      </c>
      <c r="AO627" s="29" t="n">
        <f aca="false">IF(W627="Y",IF(N627-M627&gt;$AO$2,1.5%*15/365,1.5%*(N627-M627)/365),0)</f>
        <v>0</v>
      </c>
      <c r="AP627" s="30" t="n">
        <f aca="false">IF(N627&lt;=Z627,VLOOKUP(DATEDIF(M627,N627,"m"),Parameters!$L$2:$M$6,2,1),(DATEDIF(M627,N627,"m")+1)/12)</f>
        <v>1</v>
      </c>
      <c r="AQ627" s="31" t="n">
        <f aca="false">(AK627*(SUM(AE627,AF627,AG627,AI627,AJ627,AL627,AM627,AN627)*H627+AH627)+AO627*H627)*AP627</f>
        <v>10400000</v>
      </c>
    </row>
    <row r="628" customFormat="false" ht="15" hidden="false" customHeight="false" outlineLevel="0" collapsed="false">
      <c r="A628" s="20"/>
      <c r="B628" s="20" t="s">
        <v>111</v>
      </c>
      <c r="C628" s="21" t="s">
        <v>143</v>
      </c>
      <c r="D628" s="21" t="s">
        <v>95</v>
      </c>
      <c r="E628" s="21" t="s">
        <v>144</v>
      </c>
      <c r="F628" s="21" t="s">
        <v>97</v>
      </c>
      <c r="G628" s="22" t="n">
        <v>400000000</v>
      </c>
      <c r="H628" s="22" t="n">
        <v>400000000</v>
      </c>
      <c r="I628" s="22" t="n">
        <v>0</v>
      </c>
      <c r="J628" s="0" t="n">
        <v>2020</v>
      </c>
      <c r="K628" s="23" t="n">
        <v>43831</v>
      </c>
      <c r="L628" s="23" t="n">
        <v>43831</v>
      </c>
      <c r="M628" s="23" t="n">
        <v>43831</v>
      </c>
      <c r="N628" s="23" t="n">
        <v>44196</v>
      </c>
      <c r="O628" s="24" t="s">
        <v>98</v>
      </c>
      <c r="P628" s="24" t="s">
        <v>98</v>
      </c>
      <c r="Q628" s="22" t="s">
        <v>99</v>
      </c>
      <c r="R628" s="24" t="s">
        <v>98</v>
      </c>
      <c r="S628" s="24" t="s">
        <v>106</v>
      </c>
      <c r="T628" s="24" t="s">
        <v>98</v>
      </c>
      <c r="U628" s="24" t="s">
        <v>98</v>
      </c>
      <c r="V628" s="24" t="s">
        <v>98</v>
      </c>
      <c r="W628" s="24" t="s">
        <v>98</v>
      </c>
      <c r="X628" s="24" t="s">
        <v>98</v>
      </c>
      <c r="Y628" s="22" t="n">
        <v>500000</v>
      </c>
      <c r="Z628" s="23" t="n">
        <f aca="false">DATE(YEAR(M628)+1,MONTH(M628),DAY(M628))</f>
        <v>44197</v>
      </c>
      <c r="AA628" s="25" t="n">
        <f aca="false">IF(N628&lt;=Z628, VLOOKUP(DATEDIF(M628,N628,"m"),Parameters!$L$2:$M$6,2,1), 0)</f>
        <v>1</v>
      </c>
      <c r="AB628" s="0" t="n">
        <f aca="false">IF(D628="Trong nước", DATEDIF(DATE(YEAR(K628),MONTH(K628),1),DATE(YEAR(L628),MONTH(L628),1),"m"), DATEDIF(DATE(J628,1,1),DATE(YEAR(L628),MONTH(L628),1),"m"))</f>
        <v>0</v>
      </c>
      <c r="AC628" s="0" t="str">
        <f aca="false">VLOOKUP(AB628,Parameters!$A$2:$B$6,2,1)</f>
        <v>&lt;6</v>
      </c>
      <c r="AD628" s="26" t="n">
        <v>1</v>
      </c>
      <c r="AE628" s="27" t="n">
        <f aca="false">IF(G628&lt;=$AE$2,INDEX('Bieu phi VCX'!$D$8:$H$33,MATCH(C628,'Bieu phi VCX'!$A$8:$A$33,0),MATCH(AC628,'Bieu phi VCX'!$D$7:$H$7,)),INDEX('Bieu phi VCX'!$I$8:$M$33,MATCH(C628,'Bieu phi VCX'!$A$8:$A$33,0),MATCH(AC628,'Bieu phi VCX'!$I$7:$M$7,)))</f>
        <v>0.025</v>
      </c>
      <c r="AF628" s="27" t="n">
        <f aca="false">IF(O628="Y",$AF$2,0)</f>
        <v>0</v>
      </c>
      <c r="AG628" s="27" t="n">
        <f aca="false">IF(P628="Y", INDEX('Bieu phi VCX'!$P$8:$T$31,MATCH(C628,'Bieu phi VCX'!$A$8:$A$33,0),MATCH(AC628,'Bieu phi VCX'!$P$7:$T$7,0)), 0)</f>
        <v>0</v>
      </c>
      <c r="AH628" s="22" t="n">
        <f aca="false">VLOOKUP(Q628,Parameters!$F$2:$G$5,2,0)</f>
        <v>0</v>
      </c>
      <c r="AI628" s="27" t="n">
        <f aca="false">IF(R628="Y", INDEX('Bieu phi VCX'!$V$8:$Z$31,MATCH(C628,'Bieu phi VCX'!$A$8:$A$33,0),MATCH(AC628,'Bieu phi VCX'!$V$7:$Z$7,0)),0)</f>
        <v>0</v>
      </c>
      <c r="AJ628" s="27" t="n">
        <f aca="false">IF(S628="Y",INDEX('Bieu phi VCX'!$AG$8:$AI$31,MATCH(C628,'Bieu phi VCX'!$A$8:$A$33,0),MATCH(VLOOKUP(I628,Parameters!$I$2:$J$4,2),'Bieu phi VCX'!$AG$7:$AI$7,0))-AE628, 0)</f>
        <v>0.025</v>
      </c>
      <c r="AK628" s="0" t="n">
        <f aca="false">IF(T628="Y",$AK$2,1)</f>
        <v>1</v>
      </c>
      <c r="AL628" s="27" t="n">
        <f aca="false">IF(U628="Y", INDEX('Bieu phi VCX'!$AB$8:$AB$33,MATCH(C628,'Bieu phi VCX'!$A$8:$A$33,0),0),0)</f>
        <v>0</v>
      </c>
      <c r="AM628" s="27" t="n">
        <f aca="false">IF(V628="Y",IF(AB628&lt;120,IF(OR(C628='Bieu phi VCX'!$A$24,C628='Bieu phi VCX'!$A$25,C628='Bieu phi VCX'!$A$27),0.2%,IF(OR(AND(OR(E628="SEDAN",E628="HATCHBACK"),G628&gt;$AM$2),AND(OR(E628="SEDAN",E628="HATCHBACK"),F628="GERMANY")),INDEX('Bieu phi VCX'!$AC$8:$AC$33,MATCH(C628,'Bieu phi VCX'!$A$8:$A$33,0),0),INDEX('Bieu phi VCX'!$AD$8:$AD$33,MATCH(C628,'Bieu phi VCX'!$A$8:$A$33,0),0))),"NA"),0)</f>
        <v>0</v>
      </c>
      <c r="AN628" s="28" t="n">
        <f aca="false">IF(X628="Y",$AN$2,0)</f>
        <v>0</v>
      </c>
      <c r="AO628" s="29" t="n">
        <f aca="false">IF(W628="Y",IF(N628-M628&gt;$AO$2,1.5%*15/365,1.5%*(N628-M628)/365),0)</f>
        <v>0</v>
      </c>
      <c r="AP628" s="30" t="n">
        <f aca="false">IF(N628&lt;=Z628,VLOOKUP(DATEDIF(M628,N628,"m"),Parameters!$L$2:$M$6,2,1),(DATEDIF(M628,N628,"m")+1)/12)</f>
        <v>1</v>
      </c>
      <c r="AQ628" s="31" t="n">
        <f aca="false">(AK628*(SUM(AE628,AF628,AG628,AI628,AJ628,AL628,AM628,AN628)*H628+AH628)+AO628*H628)*AP628</f>
        <v>20000000</v>
      </c>
    </row>
    <row r="629" customFormat="false" ht="15" hidden="false" customHeight="false" outlineLevel="0" collapsed="false">
      <c r="A629" s="20"/>
      <c r="B629" s="20" t="s">
        <v>112</v>
      </c>
      <c r="C629" s="21" t="s">
        <v>143</v>
      </c>
      <c r="D629" s="21" t="s">
        <v>95</v>
      </c>
      <c r="E629" s="21" t="s">
        <v>144</v>
      </c>
      <c r="F629" s="21" t="s">
        <v>97</v>
      </c>
      <c r="G629" s="22" t="n">
        <v>400000000</v>
      </c>
      <c r="H629" s="22" t="n">
        <v>400000000</v>
      </c>
      <c r="I629" s="22" t="n">
        <v>0</v>
      </c>
      <c r="J629" s="0" t="n">
        <v>2020</v>
      </c>
      <c r="K629" s="23" t="n">
        <v>43831</v>
      </c>
      <c r="L629" s="23" t="n">
        <v>43831</v>
      </c>
      <c r="M629" s="23" t="n">
        <v>43831</v>
      </c>
      <c r="N629" s="23" t="n">
        <v>44196</v>
      </c>
      <c r="O629" s="24" t="s">
        <v>98</v>
      </c>
      <c r="P629" s="24" t="s">
        <v>98</v>
      </c>
      <c r="Q629" s="22" t="s">
        <v>99</v>
      </c>
      <c r="R629" s="24" t="s">
        <v>98</v>
      </c>
      <c r="S629" s="24" t="s">
        <v>98</v>
      </c>
      <c r="T629" s="24" t="s">
        <v>106</v>
      </c>
      <c r="U629" s="24" t="s">
        <v>98</v>
      </c>
      <c r="V629" s="24" t="s">
        <v>98</v>
      </c>
      <c r="W629" s="24" t="s">
        <v>98</v>
      </c>
      <c r="X629" s="24" t="s">
        <v>98</v>
      </c>
      <c r="Y629" s="22" t="n">
        <v>500000</v>
      </c>
      <c r="Z629" s="23" t="n">
        <f aca="false">DATE(YEAR(M629)+1,MONTH(M629),DAY(M629))</f>
        <v>44197</v>
      </c>
      <c r="AA629" s="25" t="n">
        <f aca="false">IF(N629&lt;=Z629, VLOOKUP(DATEDIF(M629,N629,"m"),Parameters!$L$2:$M$6,2,1), 0)</f>
        <v>1</v>
      </c>
      <c r="AB629" s="0" t="n">
        <f aca="false">IF(D629="Trong nước", DATEDIF(DATE(YEAR(K629),MONTH(K629),1),DATE(YEAR(L629),MONTH(L629),1),"m"), DATEDIF(DATE(J629,1,1),DATE(YEAR(L629),MONTH(L629),1),"m"))</f>
        <v>0</v>
      </c>
      <c r="AC629" s="0" t="str">
        <f aca="false">VLOOKUP(AB629,Parameters!$A$2:$B$6,2,1)</f>
        <v>&lt;6</v>
      </c>
      <c r="AD629" s="26" t="n">
        <v>1</v>
      </c>
      <c r="AE629" s="27" t="n">
        <f aca="false">IF(G629&lt;=$AE$2,INDEX('Bieu phi VCX'!$D$8:$H$33,MATCH(C629,'Bieu phi VCX'!$A$8:$A$33,0),MATCH(AC629,'Bieu phi VCX'!$D$7:$H$7,)),INDEX('Bieu phi VCX'!$I$8:$M$33,MATCH(C629,'Bieu phi VCX'!$A$8:$A$33,0),MATCH(AC629,'Bieu phi VCX'!$I$7:$M$7,)))</f>
        <v>0.025</v>
      </c>
      <c r="AF629" s="27" t="n">
        <f aca="false">IF(O629="Y",$AF$2,0)</f>
        <v>0</v>
      </c>
      <c r="AG629" s="27" t="n">
        <f aca="false">IF(P629="Y", INDEX('Bieu phi VCX'!$P$8:$T$31,MATCH(C629,'Bieu phi VCX'!$A$8:$A$33,0),MATCH(AC629,'Bieu phi VCX'!$P$7:$T$7,0)), 0)</f>
        <v>0</v>
      </c>
      <c r="AH629" s="22" t="n">
        <f aca="false">VLOOKUP(Q629,Parameters!$F$2:$G$5,2,0)</f>
        <v>0</v>
      </c>
      <c r="AI629" s="27" t="n">
        <f aca="false">IF(R629="Y", INDEX('Bieu phi VCX'!$V$8:$Z$31,MATCH(C629,'Bieu phi VCX'!$A$8:$A$33,0),MATCH(AC629,'Bieu phi VCX'!$V$7:$Z$7,0)),0)</f>
        <v>0</v>
      </c>
      <c r="AJ629" s="27" t="n">
        <f aca="false">IF(S629="Y",INDEX('Bieu phi VCX'!$AG$8:$AI$31,MATCH(C629,'Bieu phi VCX'!$A$8:$A$33,0),MATCH(VLOOKUP(I629,Parameters!$I$2:$J$4,2),'Bieu phi VCX'!$AG$7:$AI$7,0))-AE629, 0)</f>
        <v>0</v>
      </c>
      <c r="AK629" s="0" t="n">
        <f aca="false">IF(T629="Y",$AK$2,1)</f>
        <v>1.5</v>
      </c>
      <c r="AL629" s="27" t="n">
        <f aca="false">IF(U629="Y", INDEX('Bieu phi VCX'!$AB$8:$AB$33,MATCH(C629,'Bieu phi VCX'!$A$8:$A$33,0),0),0)</f>
        <v>0</v>
      </c>
      <c r="AM629" s="27" t="n">
        <f aca="false">IF(V629="Y",IF(AB629&lt;120,IF(OR(C629='Bieu phi VCX'!$A$24,C629='Bieu phi VCX'!$A$25,C629='Bieu phi VCX'!$A$27),0.2%,IF(OR(AND(OR(E629="SEDAN",E629="HATCHBACK"),G629&gt;$AM$2),AND(OR(E629="SEDAN",E629="HATCHBACK"),F629="GERMANY")),INDEX('Bieu phi VCX'!$AC$8:$AC$33,MATCH(C629,'Bieu phi VCX'!$A$8:$A$33,0),0),INDEX('Bieu phi VCX'!$AD$8:$AD$33,MATCH(C629,'Bieu phi VCX'!$A$8:$A$33,0),0))),"NA"),0)</f>
        <v>0</v>
      </c>
      <c r="AN629" s="28" t="n">
        <f aca="false">IF(X629="Y",$AN$2,0)</f>
        <v>0</v>
      </c>
      <c r="AO629" s="29" t="n">
        <f aca="false">IF(W629="Y",IF(N629-M629&gt;$AO$2,1.5%*15/365,1.5%*(N629-M629)/365),0)</f>
        <v>0</v>
      </c>
      <c r="AP629" s="30" t="n">
        <f aca="false">IF(N629&lt;=Z629,VLOOKUP(DATEDIF(M629,N629,"m"),Parameters!$L$2:$M$6,2,1),(DATEDIF(M629,N629,"m")+1)/12)</f>
        <v>1</v>
      </c>
      <c r="AQ629" s="31" t="n">
        <f aca="false">(AK629*(SUM(AE629,AF629,AG629,AI629,AJ629,AL629,AM629,AN629)*H629+AH629)+AO629*H629)*AP629</f>
        <v>15000000</v>
      </c>
    </row>
    <row r="630" customFormat="false" ht="15" hidden="false" customHeight="false" outlineLevel="0" collapsed="false">
      <c r="A630" s="20"/>
      <c r="B630" s="20" t="s">
        <v>113</v>
      </c>
      <c r="C630" s="21" t="s">
        <v>143</v>
      </c>
      <c r="D630" s="21" t="s">
        <v>95</v>
      </c>
      <c r="E630" s="21" t="s">
        <v>144</v>
      </c>
      <c r="F630" s="21" t="s">
        <v>97</v>
      </c>
      <c r="G630" s="22" t="n">
        <v>400000000</v>
      </c>
      <c r="H630" s="22" t="n">
        <v>400000000</v>
      </c>
      <c r="I630" s="22" t="n">
        <v>0</v>
      </c>
      <c r="J630" s="0" t="n">
        <v>2020</v>
      </c>
      <c r="K630" s="23" t="n">
        <v>43831</v>
      </c>
      <c r="L630" s="23" t="n">
        <v>43831</v>
      </c>
      <c r="M630" s="23" t="n">
        <v>43831</v>
      </c>
      <c r="N630" s="23" t="n">
        <v>44196</v>
      </c>
      <c r="O630" s="24" t="s">
        <v>98</v>
      </c>
      <c r="P630" s="24" t="s">
        <v>98</v>
      </c>
      <c r="Q630" s="22" t="s">
        <v>99</v>
      </c>
      <c r="R630" s="24" t="s">
        <v>98</v>
      </c>
      <c r="S630" s="24" t="s">
        <v>98</v>
      </c>
      <c r="T630" s="24" t="s">
        <v>98</v>
      </c>
      <c r="U630" s="24" t="s">
        <v>106</v>
      </c>
      <c r="V630" s="24" t="s">
        <v>98</v>
      </c>
      <c r="W630" s="24" t="s">
        <v>98</v>
      </c>
      <c r="X630" s="24" t="s">
        <v>98</v>
      </c>
      <c r="Y630" s="22" t="n">
        <v>500000</v>
      </c>
      <c r="Z630" s="23" t="n">
        <f aca="false">DATE(YEAR(M630)+1,MONTH(M630),DAY(M630))</f>
        <v>44197</v>
      </c>
      <c r="AA630" s="25" t="n">
        <f aca="false">IF(N630&lt;=Z630, VLOOKUP(DATEDIF(M630,N630,"m"),Parameters!$L$2:$M$6,2,1), 0)</f>
        <v>1</v>
      </c>
      <c r="AB630" s="0" t="n">
        <f aca="false">IF(D630="Trong nước", DATEDIF(DATE(YEAR(K630),MONTH(K630),1),DATE(YEAR(L630),MONTH(L630),1),"m"), DATEDIF(DATE(J630,1,1),DATE(YEAR(L630),MONTH(L630),1),"m"))</f>
        <v>0</v>
      </c>
      <c r="AC630" s="0" t="str">
        <f aca="false">VLOOKUP(AB630,Parameters!$A$2:$B$6,2,1)</f>
        <v>&lt;6</v>
      </c>
      <c r="AD630" s="26" t="n">
        <v>1</v>
      </c>
      <c r="AE630" s="27" t="n">
        <f aca="false">IF(G630&lt;=$AE$2,INDEX('Bieu phi VCX'!$D$8:$H$33,MATCH(C630,'Bieu phi VCX'!$A$8:$A$33,0),MATCH(AC630,'Bieu phi VCX'!$D$7:$H$7,)),INDEX('Bieu phi VCX'!$I$8:$M$33,MATCH(C630,'Bieu phi VCX'!$A$8:$A$33,0),MATCH(AC630,'Bieu phi VCX'!$I$7:$M$7,)))</f>
        <v>0.025</v>
      </c>
      <c r="AF630" s="27" t="n">
        <f aca="false">IF(O630="Y",$AF$2,0)</f>
        <v>0</v>
      </c>
      <c r="AG630" s="27" t="n">
        <f aca="false">IF(P630="Y", INDEX('Bieu phi VCX'!$P$8:$T$31,MATCH(C630,'Bieu phi VCX'!$A$8:$A$33,0),MATCH(AC630,'Bieu phi VCX'!$P$7:$T$7,0)), 0)</f>
        <v>0</v>
      </c>
      <c r="AH630" s="22" t="n">
        <f aca="false">VLOOKUP(Q630,Parameters!$F$2:$G$5,2,0)</f>
        <v>0</v>
      </c>
      <c r="AI630" s="27" t="n">
        <f aca="false">IF(R630="Y", INDEX('Bieu phi VCX'!$V$8:$Z$31,MATCH(C630,'Bieu phi VCX'!$A$8:$A$33,0),MATCH(AC630,'Bieu phi VCX'!$V$7:$Z$7,0)),0)</f>
        <v>0</v>
      </c>
      <c r="AJ630" s="27" t="n">
        <f aca="false">IF(S630="Y",INDEX('Bieu phi VCX'!$AG$8:$AI$31,MATCH(C630,'Bieu phi VCX'!$A$8:$A$33,0),MATCH(VLOOKUP(I630,Parameters!$I$2:$J$4,2),'Bieu phi VCX'!$AG$7:$AI$7,0))-AE630, 0)</f>
        <v>0</v>
      </c>
      <c r="AK630" s="0" t="n">
        <f aca="false">IF(T630="Y",$AK$2,1)</f>
        <v>1</v>
      </c>
      <c r="AL630" s="27" t="n">
        <f aca="false">IF(U630="Y", INDEX('Bieu phi VCX'!$AB$8:$AB$33,MATCH(C630,'Bieu phi VCX'!$A$8:$A$33,0),0),0)</f>
        <v>0.0025</v>
      </c>
      <c r="AM630" s="27" t="n">
        <f aca="false">IF(V630="Y",IF(AB630&lt;120,IF(OR(C630='Bieu phi VCX'!$A$24,C630='Bieu phi VCX'!$A$25,C630='Bieu phi VCX'!$A$27),0.2%,IF(OR(AND(OR(E630="SEDAN",E630="HATCHBACK"),G630&gt;$AM$2),AND(OR(E630="SEDAN",E630="HATCHBACK"),F630="GERMANY")),INDEX('Bieu phi VCX'!$AC$8:$AC$33,MATCH(C630,'Bieu phi VCX'!$A$8:$A$33,0),0),INDEX('Bieu phi VCX'!$AD$8:$AD$33,MATCH(C630,'Bieu phi VCX'!$A$8:$A$33,0),0))),"NA"),0)</f>
        <v>0</v>
      </c>
      <c r="AN630" s="28" t="n">
        <f aca="false">IF(X630="Y",$AN$2,0)</f>
        <v>0</v>
      </c>
      <c r="AO630" s="29" t="n">
        <f aca="false">IF(W630="Y",IF(N630-M630&gt;$AO$2,1.5%*15/365,1.5%*(N630-M630)/365),0)</f>
        <v>0</v>
      </c>
      <c r="AP630" s="30" t="n">
        <f aca="false">IF(N630&lt;=Z630,VLOOKUP(DATEDIF(M630,N630,"m"),Parameters!$L$2:$M$6,2,1),(DATEDIF(M630,N630,"m")+1)/12)</f>
        <v>1</v>
      </c>
      <c r="AQ630" s="31" t="n">
        <f aca="false">(AK630*(SUM(AE630,AF630,AG630,AI630,AJ630,AL630,AM630,AN630)*H630+AH630)+AO630*H630)*AP630</f>
        <v>11000000</v>
      </c>
    </row>
    <row r="631" customFormat="false" ht="15" hidden="false" customHeight="false" outlineLevel="0" collapsed="false">
      <c r="A631" s="20"/>
      <c r="B631" s="20" t="s">
        <v>114</v>
      </c>
      <c r="C631" s="21" t="s">
        <v>143</v>
      </c>
      <c r="D631" s="21" t="s">
        <v>95</v>
      </c>
      <c r="E631" s="21" t="s">
        <v>144</v>
      </c>
      <c r="F631" s="21" t="s">
        <v>97</v>
      </c>
      <c r="G631" s="22" t="n">
        <v>400000000</v>
      </c>
      <c r="H631" s="22" t="n">
        <v>400000000</v>
      </c>
      <c r="I631" s="22" t="n">
        <v>0</v>
      </c>
      <c r="J631" s="0" t="n">
        <v>2020</v>
      </c>
      <c r="K631" s="23" t="n">
        <v>43831</v>
      </c>
      <c r="L631" s="23" t="n">
        <v>43831</v>
      </c>
      <c r="M631" s="23" t="n">
        <v>43831</v>
      </c>
      <c r="N631" s="23" t="n">
        <v>44196</v>
      </c>
      <c r="O631" s="24" t="s">
        <v>98</v>
      </c>
      <c r="P631" s="24" t="s">
        <v>98</v>
      </c>
      <c r="Q631" s="22" t="s">
        <v>99</v>
      </c>
      <c r="R631" s="24" t="s">
        <v>98</v>
      </c>
      <c r="S631" s="24" t="s">
        <v>98</v>
      </c>
      <c r="T631" s="24" t="s">
        <v>98</v>
      </c>
      <c r="U631" s="24" t="s">
        <v>98</v>
      </c>
      <c r="V631" s="24" t="s">
        <v>106</v>
      </c>
      <c r="W631" s="24" t="s">
        <v>98</v>
      </c>
      <c r="X631" s="24" t="s">
        <v>98</v>
      </c>
      <c r="Y631" s="22" t="n">
        <v>500000</v>
      </c>
      <c r="Z631" s="23" t="n">
        <f aca="false">DATE(YEAR(M631)+1,MONTH(M631),DAY(M631))</f>
        <v>44197</v>
      </c>
      <c r="AA631" s="25" t="n">
        <f aca="false">IF(N631&lt;=Z631, VLOOKUP(DATEDIF(M631,N631,"m"),Parameters!$L$2:$M$6,2,1), 0)</f>
        <v>1</v>
      </c>
      <c r="AB631" s="0" t="n">
        <f aca="false">IF(D631="Trong nước", DATEDIF(DATE(YEAR(K631),MONTH(K631),1),DATE(YEAR(L631),MONTH(L631),1),"m"), DATEDIF(DATE(J631,1,1),DATE(YEAR(L631),MONTH(L631),1),"m"))</f>
        <v>0</v>
      </c>
      <c r="AC631" s="0" t="str">
        <f aca="false">VLOOKUP(AB631,Parameters!$A$2:$B$6,2,1)</f>
        <v>&lt;6</v>
      </c>
      <c r="AD631" s="26" t="n">
        <v>1</v>
      </c>
      <c r="AE631" s="27" t="n">
        <f aca="false">IF(G631&lt;=$AE$2,INDEX('Bieu phi VCX'!$D$8:$H$33,MATCH(C631,'Bieu phi VCX'!$A$8:$A$33,0),MATCH(AC631,'Bieu phi VCX'!$D$7:$H$7,)),INDEX('Bieu phi VCX'!$I$8:$M$33,MATCH(C631,'Bieu phi VCX'!$A$8:$A$33,0),MATCH(AC631,'Bieu phi VCX'!$I$7:$M$7,)))</f>
        <v>0.025</v>
      </c>
      <c r="AF631" s="27" t="n">
        <f aca="false">IF(O631="Y",$AF$2,0)</f>
        <v>0</v>
      </c>
      <c r="AG631" s="27" t="n">
        <f aca="false">IF(P631="Y", INDEX('Bieu phi VCX'!$P$8:$T$31,MATCH(C631,'Bieu phi VCX'!$A$8:$A$33,0),MATCH(AC631,'Bieu phi VCX'!$P$7:$T$7,0)), 0)</f>
        <v>0</v>
      </c>
      <c r="AH631" s="22" t="n">
        <f aca="false">VLOOKUP(Q631,Parameters!$F$2:$G$5,2,0)</f>
        <v>0</v>
      </c>
      <c r="AI631" s="27" t="n">
        <f aca="false">IF(R631="Y", INDEX('Bieu phi VCX'!$V$8:$Z$31,MATCH(C631,'Bieu phi VCX'!$A$8:$A$33,0),MATCH(AC631,'Bieu phi VCX'!$V$7:$Z$7,0)),0)</f>
        <v>0</v>
      </c>
      <c r="AJ631" s="27" t="n">
        <f aca="false">IF(S631="Y",INDEX('Bieu phi VCX'!$AG$8:$AI$31,MATCH(C631,'Bieu phi VCX'!$A$8:$A$33,0),MATCH(VLOOKUP(I631,Parameters!$I$2:$J$4,2),'Bieu phi VCX'!$AG$7:$AI$7,0))-AE631, 0)</f>
        <v>0</v>
      </c>
      <c r="AK631" s="0" t="n">
        <f aca="false">IF(T631="Y",$AK$2,1)</f>
        <v>1</v>
      </c>
      <c r="AL631" s="27" t="n">
        <f aca="false">IF(U631="Y", INDEX('Bieu phi VCX'!$AB$8:$AB$33,MATCH(C631,'Bieu phi VCX'!$A$8:$A$33,0),0),0)</f>
        <v>0</v>
      </c>
      <c r="AM631" s="27" t="n">
        <f aca="false">IF(V631="Y",IF(AB631&lt;120,IF(OR(C631='Bieu phi VCX'!$A$24,C631='Bieu phi VCX'!$A$25,C631='Bieu phi VCX'!$A$27),0.2%,IF(OR(AND(OR(E631="SEDAN",E631="HATCHBACK"),G631&gt;$AM$2),AND(OR(E631="SEDAN",E631="HATCHBACK"),F631="GERMANY")),INDEX('Bieu phi VCX'!$AC$8:$AC$33,MATCH(C631,'Bieu phi VCX'!$A$8:$A$33,0),0),INDEX('Bieu phi VCX'!$AD$8:$AD$33,MATCH(C631,'Bieu phi VCX'!$A$8:$A$33,0),0))),"NA"),0)</f>
        <v>0.0005</v>
      </c>
      <c r="AN631" s="28" t="n">
        <f aca="false">IF(X631="Y",$AN$2,0)</f>
        <v>0</v>
      </c>
      <c r="AO631" s="29" t="n">
        <f aca="false">IF(W631="Y",IF(N631-M631&gt;$AO$2,1.5%*15/365,1.5%*(N631-M631)/365),0)</f>
        <v>0</v>
      </c>
      <c r="AP631" s="30" t="n">
        <f aca="false">IF(N631&lt;=Z631,VLOOKUP(DATEDIF(M631,N631,"m"),Parameters!$L$2:$M$6,2,1),(DATEDIF(M631,N631,"m")+1)/12)</f>
        <v>1</v>
      </c>
      <c r="AQ631" s="31" t="n">
        <f aca="false">(AK631*(SUM(AE631,AF631,AG631,AI631,AJ631,AL631,AM631,AN631)*H631+AH631)+AO631*H631)*AP631</f>
        <v>10200000</v>
      </c>
    </row>
    <row r="632" customFormat="false" ht="15" hidden="false" customHeight="false" outlineLevel="0" collapsed="false">
      <c r="A632" s="20"/>
      <c r="B632" s="20" t="s">
        <v>115</v>
      </c>
      <c r="C632" s="21" t="s">
        <v>143</v>
      </c>
      <c r="D632" s="21" t="s">
        <v>95</v>
      </c>
      <c r="E632" s="21" t="s">
        <v>144</v>
      </c>
      <c r="F632" s="21" t="s">
        <v>97</v>
      </c>
      <c r="G632" s="22" t="n">
        <v>400000000</v>
      </c>
      <c r="H632" s="22" t="n">
        <v>400000000</v>
      </c>
      <c r="I632" s="22" t="n">
        <v>0</v>
      </c>
      <c r="J632" s="0" t="n">
        <v>2020</v>
      </c>
      <c r="K632" s="23" t="n">
        <v>43831</v>
      </c>
      <c r="L632" s="23" t="n">
        <v>43831</v>
      </c>
      <c r="M632" s="23" t="n">
        <v>43831</v>
      </c>
      <c r="N632" s="23" t="n">
        <v>44196</v>
      </c>
      <c r="O632" s="24" t="s">
        <v>98</v>
      </c>
      <c r="P632" s="24" t="s">
        <v>98</v>
      </c>
      <c r="Q632" s="22" t="s">
        <v>99</v>
      </c>
      <c r="R632" s="24" t="s">
        <v>98</v>
      </c>
      <c r="S632" s="24" t="s">
        <v>98</v>
      </c>
      <c r="T632" s="24" t="s">
        <v>98</v>
      </c>
      <c r="U632" s="24" t="s">
        <v>98</v>
      </c>
      <c r="V632" s="24" t="s">
        <v>98</v>
      </c>
      <c r="W632" s="24" t="s">
        <v>106</v>
      </c>
      <c r="X632" s="24" t="s">
        <v>98</v>
      </c>
      <c r="Y632" s="22" t="n">
        <v>500000</v>
      </c>
      <c r="Z632" s="23" t="n">
        <f aca="false">DATE(YEAR(M632)+1,MONTH(M632),DAY(M632))</f>
        <v>44197</v>
      </c>
      <c r="AA632" s="25" t="n">
        <f aca="false">IF(N632&lt;=Z632, VLOOKUP(DATEDIF(M632,N632,"m"),Parameters!$L$2:$M$6,2,1), 0)</f>
        <v>1</v>
      </c>
      <c r="AB632" s="0" t="n">
        <f aca="false">IF(D632="Trong nước", DATEDIF(DATE(YEAR(K632),MONTH(K632),1),DATE(YEAR(L632),MONTH(L632),1),"m"), DATEDIF(DATE(J632,1,1),DATE(YEAR(L632),MONTH(L632),1),"m"))</f>
        <v>0</v>
      </c>
      <c r="AC632" s="0" t="str">
        <f aca="false">VLOOKUP(AB632,Parameters!$A$2:$B$6,2,1)</f>
        <v>&lt;6</v>
      </c>
      <c r="AD632" s="26" t="n">
        <v>1</v>
      </c>
      <c r="AE632" s="27" t="n">
        <f aca="false">IF(G632&lt;=$AE$2,INDEX('Bieu phi VCX'!$D$8:$H$33,MATCH(C632,'Bieu phi VCX'!$A$8:$A$33,0),MATCH(AC632,'Bieu phi VCX'!$D$7:$H$7,)),INDEX('Bieu phi VCX'!$I$8:$M$33,MATCH(C632,'Bieu phi VCX'!$A$8:$A$33,0),MATCH(AC632,'Bieu phi VCX'!$I$7:$M$7,)))</f>
        <v>0.025</v>
      </c>
      <c r="AF632" s="27" t="n">
        <f aca="false">IF(O632="Y",$AF$2,0)</f>
        <v>0</v>
      </c>
      <c r="AG632" s="27" t="n">
        <f aca="false">IF(P632="Y", INDEX('Bieu phi VCX'!$P$8:$T$31,MATCH(C632,'Bieu phi VCX'!$A$8:$A$33,0),MATCH(AC632,'Bieu phi VCX'!$P$7:$T$7,0)), 0)</f>
        <v>0</v>
      </c>
      <c r="AH632" s="22" t="n">
        <f aca="false">VLOOKUP(Q632,Parameters!$F$2:$G$5,2,0)</f>
        <v>0</v>
      </c>
      <c r="AI632" s="27" t="n">
        <f aca="false">IF(R632="Y", INDEX('Bieu phi VCX'!$V$8:$Z$31,MATCH(C632,'Bieu phi VCX'!$A$8:$A$33,0),MATCH(AC632,'Bieu phi VCX'!$V$7:$Z$7,0)),0)</f>
        <v>0</v>
      </c>
      <c r="AJ632" s="27" t="n">
        <f aca="false">IF(S632="Y",INDEX('Bieu phi VCX'!$AG$8:$AI$31,MATCH(C632,'Bieu phi VCX'!$A$8:$A$33,0),MATCH(VLOOKUP(I632,Parameters!$I$2:$J$4,2),'Bieu phi VCX'!$AG$7:$AI$7,0))-AE632, 0)</f>
        <v>0</v>
      </c>
      <c r="AK632" s="0" t="n">
        <f aca="false">IF(T632="Y",$AK$2,1)</f>
        <v>1</v>
      </c>
      <c r="AL632" s="27" t="n">
        <f aca="false">IF(U632="Y", INDEX('Bieu phi VCX'!$AB$8:$AB$33,MATCH(C632,'Bieu phi VCX'!$A$8:$A$33,0),0),0)</f>
        <v>0</v>
      </c>
      <c r="AM632" s="27" t="n">
        <f aca="false">IF(V632="Y",IF(AB632&lt;120,IF(OR(C632='Bieu phi VCX'!$A$24,C632='Bieu phi VCX'!$A$25,C632='Bieu phi VCX'!$A$27),0.2%,IF(OR(AND(OR(E632="SEDAN",E632="HATCHBACK"),G632&gt;$AM$2),AND(OR(E632="SEDAN",E632="HATCHBACK"),F632="GERMANY")),INDEX('Bieu phi VCX'!$AC$8:$AC$33,MATCH(C632,'Bieu phi VCX'!$A$8:$A$33,0),0),INDEX('Bieu phi VCX'!$AD$8:$AD$33,MATCH(C632,'Bieu phi VCX'!$A$8:$A$33,0),0))),"NA"),0)</f>
        <v>0</v>
      </c>
      <c r="AN632" s="28" t="n">
        <f aca="false">IF(X632="Y",$AN$2,0)</f>
        <v>0</v>
      </c>
      <c r="AO632" s="29" t="n">
        <f aca="false">IF(W632="Y",IF(N632-M632&gt;$AO$2,1.5%*15/365,1.5%*(N632-M632)/365),0)</f>
        <v>0.000616438356164384</v>
      </c>
      <c r="AP632" s="30" t="n">
        <f aca="false">IF(N632&lt;=Z632,VLOOKUP(DATEDIF(M632,N632,"m"),Parameters!$L$2:$M$6,2,1),(DATEDIF(M632,N632,"m")+1)/12)</f>
        <v>1</v>
      </c>
      <c r="AQ632" s="31" t="n">
        <f aca="false">(AK632*(SUM(AE632,AF632,AG632,AI632,AJ632,AL632,AM632,AN632)*H632+AH632)+AO632*H632)*AP632</f>
        <v>10246575.3424658</v>
      </c>
    </row>
    <row r="633" customFormat="false" ht="15" hidden="false" customHeight="false" outlineLevel="0" collapsed="false">
      <c r="A633" s="20"/>
      <c r="B633" s="20" t="s">
        <v>116</v>
      </c>
      <c r="C633" s="21" t="s">
        <v>143</v>
      </c>
      <c r="D633" s="21" t="s">
        <v>95</v>
      </c>
      <c r="E633" s="21" t="s">
        <v>144</v>
      </c>
      <c r="F633" s="21" t="s">
        <v>97</v>
      </c>
      <c r="G633" s="22" t="n">
        <v>400000000</v>
      </c>
      <c r="H633" s="22" t="n">
        <v>400000000</v>
      </c>
      <c r="I633" s="22" t="n">
        <v>0</v>
      </c>
      <c r="J633" s="0" t="n">
        <v>2020</v>
      </c>
      <c r="K633" s="23" t="n">
        <v>43831</v>
      </c>
      <c r="L633" s="23" t="n">
        <v>43831</v>
      </c>
      <c r="M633" s="23" t="n">
        <v>43831</v>
      </c>
      <c r="N633" s="23" t="n">
        <v>44196</v>
      </c>
      <c r="O633" s="24" t="s">
        <v>98</v>
      </c>
      <c r="P633" s="24" t="s">
        <v>98</v>
      </c>
      <c r="Q633" s="22" t="s">
        <v>99</v>
      </c>
      <c r="R633" s="24" t="s">
        <v>98</v>
      </c>
      <c r="S633" s="24" t="s">
        <v>98</v>
      </c>
      <c r="T633" s="24" t="s">
        <v>98</v>
      </c>
      <c r="U633" s="24" t="s">
        <v>98</v>
      </c>
      <c r="V633" s="24" t="s">
        <v>98</v>
      </c>
      <c r="W633" s="24" t="s">
        <v>98</v>
      </c>
      <c r="X633" s="24" t="s">
        <v>106</v>
      </c>
      <c r="Y633" s="22" t="n">
        <v>500000</v>
      </c>
      <c r="Z633" s="23" t="n">
        <f aca="false">DATE(YEAR(M633)+1,MONTH(M633),DAY(M633))</f>
        <v>44197</v>
      </c>
      <c r="AA633" s="25" t="n">
        <f aca="false">IF(N633&lt;=Z633, VLOOKUP(DATEDIF(M633,N633,"m"),Parameters!$L$2:$M$6,2,1), 0)</f>
        <v>1</v>
      </c>
      <c r="AB633" s="0" t="n">
        <f aca="false">IF(D633="Trong nước", DATEDIF(DATE(YEAR(K633),MONTH(K633),1),DATE(YEAR(L633),MONTH(L633),1),"m"), DATEDIF(DATE(J633,1,1),DATE(YEAR(L633),MONTH(L633),1),"m"))</f>
        <v>0</v>
      </c>
      <c r="AC633" s="0" t="str">
        <f aca="false">VLOOKUP(AB633,Parameters!$A$2:$B$6,2,1)</f>
        <v>&lt;6</v>
      </c>
      <c r="AD633" s="26" t="n">
        <v>1</v>
      </c>
      <c r="AE633" s="27" t="n">
        <f aca="false">IF(G633&lt;=$AE$2,INDEX('Bieu phi VCX'!$D$8:$H$33,MATCH(C633,'Bieu phi VCX'!$A$8:$A$33,0),MATCH(AC633,'Bieu phi VCX'!$D$7:$H$7,)),INDEX('Bieu phi VCX'!$I$8:$M$33,MATCH(C633,'Bieu phi VCX'!$A$8:$A$33,0),MATCH(AC633,'Bieu phi VCX'!$I$7:$M$7,)))</f>
        <v>0.025</v>
      </c>
      <c r="AF633" s="27" t="n">
        <f aca="false">IF(O633="Y",$AF$2,0)</f>
        <v>0</v>
      </c>
      <c r="AG633" s="27" t="n">
        <f aca="false">IF(P633="Y", INDEX('Bieu phi VCX'!$P$8:$T$31,MATCH(C633,'Bieu phi VCX'!$A$8:$A$33,0),MATCH(AC633,'Bieu phi VCX'!$P$7:$T$7,0)), 0)</f>
        <v>0</v>
      </c>
      <c r="AH633" s="22" t="n">
        <f aca="false">VLOOKUP(Q633,Parameters!$F$2:$G$5,2,0)</f>
        <v>0</v>
      </c>
      <c r="AI633" s="27" t="n">
        <f aca="false">IF(R633="Y", INDEX('Bieu phi VCX'!$V$8:$Z$31,MATCH(C633,'Bieu phi VCX'!$A$8:$A$33,0),MATCH(AC633,'Bieu phi VCX'!$V$7:$Z$7,0)),0)</f>
        <v>0</v>
      </c>
      <c r="AJ633" s="27" t="n">
        <f aca="false">IF(S633="Y",INDEX('Bieu phi VCX'!$AG$8:$AI$31,MATCH(C633,'Bieu phi VCX'!$A$8:$A$33,0),MATCH(VLOOKUP(I633,Parameters!$I$2:$J$4,2),'Bieu phi VCX'!$AG$7:$AI$7,0))-AE633, 0)</f>
        <v>0</v>
      </c>
      <c r="AK633" s="0" t="n">
        <f aca="false">IF(T633="Y",$AK$2,1)</f>
        <v>1</v>
      </c>
      <c r="AL633" s="27" t="n">
        <f aca="false">IF(U633="Y", INDEX('Bieu phi VCX'!$AB$8:$AB$33,MATCH(C633,'Bieu phi VCX'!$A$8:$A$33,0),0),0)</f>
        <v>0</v>
      </c>
      <c r="AM633" s="27" t="n">
        <f aca="false">IF(V633="Y",IF(AB633&lt;120,IF(OR(C633='Bieu phi VCX'!$A$24,C633='Bieu phi VCX'!$A$25,C633='Bieu phi VCX'!$A$27),0.2%,IF(OR(AND(OR(E633="SEDAN",E633="HATCHBACK"),G633&gt;$AM$2),AND(OR(E633="SEDAN",E633="HATCHBACK"),F633="GERMANY")),INDEX('Bieu phi VCX'!$AC$8:$AC$33,MATCH(C633,'Bieu phi VCX'!$A$8:$A$33,0),0),INDEX('Bieu phi VCX'!$AD$8:$AD$33,MATCH(C633,'Bieu phi VCX'!$A$8:$A$33,0),0))),"NA"),0)</f>
        <v>0</v>
      </c>
      <c r="AN633" s="28" t="n">
        <f aca="false">IF(X633="Y",$AN$2,0)</f>
        <v>0.003</v>
      </c>
      <c r="AO633" s="29" t="n">
        <f aca="false">IF(W633="Y",IF(N633-M633&gt;$AO$2,1.5%*15/365,1.5%*(N633-M633)/365),0)</f>
        <v>0</v>
      </c>
      <c r="AP633" s="30" t="n">
        <f aca="false">IF(N633&lt;=Z633,VLOOKUP(DATEDIF(M633,N633,"m"),Parameters!$L$2:$M$6,2,1),(DATEDIF(M633,N633,"m")+1)/12)</f>
        <v>1</v>
      </c>
      <c r="AQ633" s="31" t="n">
        <f aca="false">(AK633*(SUM(AE633,AF633,AG633,AI633,AJ633,AL633,AM633,AN633)*H633+AH633)+AO633*H633)*AP633</f>
        <v>11200000</v>
      </c>
    </row>
    <row r="634" customFormat="false" ht="15" hidden="false" customHeight="false" outlineLevel="0" collapsed="false">
      <c r="A634" s="20" t="s">
        <v>92</v>
      </c>
      <c r="B634" s="20" t="s">
        <v>93</v>
      </c>
      <c r="C634" s="21" t="s">
        <v>145</v>
      </c>
      <c r="D634" s="21" t="s">
        <v>95</v>
      </c>
      <c r="E634" s="21" t="s">
        <v>144</v>
      </c>
      <c r="F634" s="21" t="s">
        <v>97</v>
      </c>
      <c r="G634" s="22" t="n">
        <v>390000000</v>
      </c>
      <c r="H634" s="22" t="n">
        <v>100000000</v>
      </c>
      <c r="I634" s="22" t="n">
        <v>0</v>
      </c>
      <c r="J634" s="0" t="n">
        <v>2020</v>
      </c>
      <c r="K634" s="23" t="n">
        <v>43831</v>
      </c>
      <c r="L634" s="23" t="n">
        <v>43831</v>
      </c>
      <c r="M634" s="23" t="n">
        <v>43831</v>
      </c>
      <c r="N634" s="23" t="n">
        <v>44196</v>
      </c>
      <c r="O634" s="24" t="s">
        <v>98</v>
      </c>
      <c r="P634" s="24" t="s">
        <v>98</v>
      </c>
      <c r="Q634" s="22" t="s">
        <v>99</v>
      </c>
      <c r="R634" s="24" t="s">
        <v>98</v>
      </c>
      <c r="S634" s="24" t="s">
        <v>98</v>
      </c>
      <c r="T634" s="24" t="s">
        <v>98</v>
      </c>
      <c r="U634" s="24" t="s">
        <v>98</v>
      </c>
      <c r="V634" s="24" t="s">
        <v>98</v>
      </c>
      <c r="W634" s="24" t="s">
        <v>98</v>
      </c>
      <c r="X634" s="24" t="s">
        <v>98</v>
      </c>
      <c r="Y634" s="22" t="n">
        <v>500000</v>
      </c>
      <c r="Z634" s="23" t="n">
        <f aca="false">DATE(YEAR(M634)+1,MONTH(M634),DAY(M634))</f>
        <v>44197</v>
      </c>
      <c r="AA634" s="25" t="n">
        <f aca="false">IF(N634&lt;=Z634, VLOOKUP(DATEDIF(M634,N634,"m"),Parameters!$L$2:$M$6,2,1), 0)</f>
        <v>1</v>
      </c>
      <c r="AB634" s="0" t="n">
        <f aca="false">IF(D634="Trong nước", DATEDIF(DATE(YEAR(K634),MONTH(K634),1),DATE(YEAR(L634),MONTH(L634),1),"m"), DATEDIF(DATE(J634,1,1),DATE(YEAR(L634),MONTH(L634),1),"m"))</f>
        <v>0</v>
      </c>
      <c r="AC634" s="0" t="str">
        <f aca="false">VLOOKUP(AB634,Parameters!$A$2:$B$6,2,1)</f>
        <v>&lt;6</v>
      </c>
      <c r="AD634" s="26" t="n">
        <v>1</v>
      </c>
      <c r="AE634" s="27" t="n">
        <f aca="false">IF(G634&lt;=$AE$2,INDEX('Bieu phi VCX'!$D$8:$H$33,MATCH(C634,'Bieu phi VCX'!$A$8:$A$33,0),MATCH(AC634,'Bieu phi VCX'!$D$7:$H$7,)),INDEX('Bieu phi VCX'!$I$8:$M$33,MATCH(C634,'Bieu phi VCX'!$A$8:$A$33,0),MATCH(AC634,'Bieu phi VCX'!$I$7:$M$7,)))</f>
        <v>0.028</v>
      </c>
      <c r="AF634" s="27" t="n">
        <f aca="false">IF(O634="Y",$AF$2,0)</f>
        <v>0</v>
      </c>
      <c r="AG634" s="27" t="n">
        <f aca="false">IF(P634="Y", INDEX('Bieu phi VCX'!$P$8:$T$31,MATCH(C634,'Bieu phi VCX'!$A$8:$A$33,0),MATCH(AC634,'Bieu phi VCX'!$P$7:$T$7,0)), 0)</f>
        <v>0</v>
      </c>
      <c r="AH634" s="22" t="n">
        <f aca="false">VLOOKUP(Q634,Parameters!$F$2:$G$5,2,0)</f>
        <v>0</v>
      </c>
      <c r="AI634" s="27" t="n">
        <f aca="false">IF(R634="Y", INDEX('Bieu phi VCX'!$V$8:$Z$31,MATCH(C634,'Bieu phi VCX'!$A$8:$A$33,0),MATCH(AC634,'Bieu phi VCX'!$V$7:$Z$7,0)),0)</f>
        <v>0</v>
      </c>
      <c r="AJ634" s="27" t="n">
        <f aca="false">IF(S634="Y",INDEX('Bieu phi VCX'!$AG$8:$AI$31,MATCH(C634,'Bieu phi VCX'!$A$8:$A$33,0),MATCH(VLOOKUP(I634,Parameters!$I$2:$J$4,2),'Bieu phi VCX'!$AG$7:$AI$7,0))-AE634, 0)</f>
        <v>0</v>
      </c>
      <c r="AK634" s="0" t="n">
        <f aca="false">IF(T634="Y",$AK$2,1)</f>
        <v>1</v>
      </c>
      <c r="AL634" s="27" t="n">
        <f aca="false">IF(U634="Y", INDEX('Bieu phi VCX'!$AB$8:$AB$33,MATCH(C634,'Bieu phi VCX'!$A$8:$A$33,0),0),0)</f>
        <v>0</v>
      </c>
      <c r="AM634" s="27" t="n">
        <f aca="false">IF(V634="Y",IF(AB634&lt;120,IF(OR(C634='Bieu phi VCX'!$A$24,C634='Bieu phi VCX'!$A$25,C634='Bieu phi VCX'!$A$27),0.2%,IF(OR(AND(OR(E634="SEDAN",E634="HATCHBACK"),G634&gt;$AM$2),AND(OR(E634="SEDAN",E634="HATCHBACK"),F634="GERMANY")),INDEX('Bieu phi VCX'!$AC$8:$AC$33,MATCH(C634,'Bieu phi VCX'!$A$8:$A$33,0),0),INDEX('Bieu phi VCX'!$AD$8:$AD$33,MATCH(C634,'Bieu phi VCX'!$A$8:$A$33,0),0))),"NA"),0)</f>
        <v>0</v>
      </c>
      <c r="AN634" s="28" t="n">
        <f aca="false">IF(X634="Y",$AN$2,0)</f>
        <v>0</v>
      </c>
      <c r="AO634" s="29" t="n">
        <f aca="false">IF(W634="Y",IF(N634-M634&gt;$AO$2,1.5%*15/365,1.5%*(N634-M634)/365),0)</f>
        <v>0</v>
      </c>
      <c r="AP634" s="30" t="n">
        <f aca="false">IF(N634&lt;=Z634,VLOOKUP(DATEDIF(M634,N634,"m"),Parameters!$L$2:$M$6,2,1),(DATEDIF(M634,N634,"m")+1)/12)</f>
        <v>1</v>
      </c>
      <c r="AQ634" s="31" t="n">
        <f aca="false">(AK634*(SUM(AE634,AF634,AG634,AI634,AJ634,AL634,AM634,AN634)*H634+AH634)+AO634*H634)*AP634</f>
        <v>2800000</v>
      </c>
    </row>
    <row r="635" customFormat="false" ht="15" hidden="false" customHeight="false" outlineLevel="0" collapsed="false">
      <c r="A635" s="20"/>
      <c r="B635" s="20" t="s">
        <v>100</v>
      </c>
      <c r="C635" s="21" t="s">
        <v>145</v>
      </c>
      <c r="D635" s="21" t="s">
        <v>95</v>
      </c>
      <c r="E635" s="21" t="s">
        <v>144</v>
      </c>
      <c r="F635" s="21" t="s">
        <v>97</v>
      </c>
      <c r="G635" s="22" t="n">
        <v>390000000</v>
      </c>
      <c r="H635" s="22" t="n">
        <v>100000000</v>
      </c>
      <c r="I635" s="22" t="n">
        <v>0</v>
      </c>
      <c r="J635" s="0" t="n">
        <v>2017</v>
      </c>
      <c r="K635" s="23" t="n">
        <v>42736</v>
      </c>
      <c r="L635" s="23" t="n">
        <v>43831</v>
      </c>
      <c r="M635" s="23" t="n">
        <v>43831</v>
      </c>
      <c r="N635" s="23" t="n">
        <v>44196</v>
      </c>
      <c r="O635" s="24" t="s">
        <v>98</v>
      </c>
      <c r="P635" s="24" t="s">
        <v>98</v>
      </c>
      <c r="Q635" s="22" t="s">
        <v>99</v>
      </c>
      <c r="R635" s="24" t="s">
        <v>98</v>
      </c>
      <c r="S635" s="24" t="s">
        <v>98</v>
      </c>
      <c r="T635" s="24" t="s">
        <v>98</v>
      </c>
      <c r="U635" s="24" t="s">
        <v>98</v>
      </c>
      <c r="V635" s="24" t="s">
        <v>98</v>
      </c>
      <c r="W635" s="24" t="s">
        <v>98</v>
      </c>
      <c r="X635" s="24" t="s">
        <v>98</v>
      </c>
      <c r="Y635" s="22" t="n">
        <v>500000</v>
      </c>
      <c r="Z635" s="23" t="n">
        <f aca="false">DATE(YEAR(M635)+1,MONTH(M635),DAY(M635))</f>
        <v>44197</v>
      </c>
      <c r="AA635" s="25" t="n">
        <f aca="false">IF(N635&lt;=Z635, VLOOKUP(DATEDIF(M635,N635,"m"),Parameters!$L$2:$M$6,2,1), 0)</f>
        <v>1</v>
      </c>
      <c r="AB635" s="0" t="n">
        <f aca="false">IF(D635="Trong nước", DATEDIF(DATE(YEAR(K635),MONTH(K635),1),DATE(YEAR(L635),MONTH(L635),1),"m"), DATEDIF(DATE(J635,1,1),DATE(YEAR(L635),MONTH(L635),1),"m"))</f>
        <v>36</v>
      </c>
      <c r="AC635" s="0" t="str">
        <f aca="false">VLOOKUP(AB635,Parameters!$A$2:$B$6,2,1)</f>
        <v>36-72</v>
      </c>
      <c r="AD635" s="26" t="n">
        <v>1</v>
      </c>
      <c r="AE635" s="27" t="n">
        <f aca="false">IF(G635&lt;=$AE$2,INDEX('Bieu phi VCX'!$D$8:$H$33,MATCH(C635,'Bieu phi VCX'!$A$8:$A$33,0),MATCH(AC635,'Bieu phi VCX'!$D$7:$H$7,)),INDEX('Bieu phi VCX'!$I$8:$M$33,MATCH(C635,'Bieu phi VCX'!$A$8:$A$33,0),MATCH(AC635,'Bieu phi VCX'!$I$7:$M$7,)))</f>
        <v>0.032</v>
      </c>
      <c r="AF635" s="27" t="n">
        <f aca="false">IF(O635="Y",$AF$2,0)</f>
        <v>0</v>
      </c>
      <c r="AG635" s="27" t="n">
        <f aca="false">IF(P635="Y", INDEX('Bieu phi VCX'!$P$8:$T$31,MATCH(C635,'Bieu phi VCX'!$A$8:$A$33,0),MATCH(AC635,'Bieu phi VCX'!$P$7:$T$7,0)), 0)</f>
        <v>0</v>
      </c>
      <c r="AH635" s="22" t="n">
        <f aca="false">VLOOKUP(Q635,Parameters!$F$2:$G$5,2,0)</f>
        <v>0</v>
      </c>
      <c r="AI635" s="27" t="n">
        <f aca="false">IF(R635="Y", INDEX('Bieu phi VCX'!$V$8:$Z$31,MATCH(C635,'Bieu phi VCX'!$A$8:$A$33,0),MATCH(AC635,'Bieu phi VCX'!$V$7:$Z$7,0)),0)</f>
        <v>0</v>
      </c>
      <c r="AJ635" s="27" t="n">
        <f aca="false">IF(S635="Y",INDEX('Bieu phi VCX'!$AG$8:$AI$31,MATCH(C635,'Bieu phi VCX'!$A$8:$A$33,0),MATCH(VLOOKUP(I635,Parameters!$I$2:$J$4,2),'Bieu phi VCX'!$AG$7:$AI$7,0))-AE635, 0)</f>
        <v>0</v>
      </c>
      <c r="AK635" s="0" t="n">
        <f aca="false">IF(T635="Y",$AK$2,1)</f>
        <v>1</v>
      </c>
      <c r="AL635" s="27" t="n">
        <f aca="false">IF(U635="Y", INDEX('Bieu phi VCX'!$AB$8:$AB$33,MATCH(C635,'Bieu phi VCX'!$A$8:$A$33,0),0),0)</f>
        <v>0</v>
      </c>
      <c r="AM635" s="27" t="n">
        <f aca="false">IF(V635="Y",IF(AB635&lt;120,IF(OR(C635='Bieu phi VCX'!$A$24,C635='Bieu phi VCX'!$A$25,C635='Bieu phi VCX'!$A$27),0.2%,IF(OR(AND(OR(E635="SEDAN",E635="HATCHBACK"),G635&gt;$AM$2),AND(OR(E635="SEDAN",E635="HATCHBACK"),F635="GERMANY")),INDEX('Bieu phi VCX'!$AC$8:$AC$33,MATCH(C635,'Bieu phi VCX'!$A$8:$A$33,0),0),INDEX('Bieu phi VCX'!$AD$8:$AD$33,MATCH(C635,'Bieu phi VCX'!$A$8:$A$33,0),0))),"NA"),0)</f>
        <v>0</v>
      </c>
      <c r="AN635" s="28" t="n">
        <f aca="false">IF(X635="Y",$AN$2,0)</f>
        <v>0</v>
      </c>
      <c r="AO635" s="29" t="n">
        <f aca="false">IF(W635="Y",IF(N635-M635&gt;$AO$2,1.5%*15/365,1.5%*(N635-M635)/365),0)</f>
        <v>0</v>
      </c>
      <c r="AP635" s="30" t="n">
        <f aca="false">IF(N635&lt;=Z635,VLOOKUP(DATEDIF(M635,N635,"m"),Parameters!$L$2:$M$6,2,1),(DATEDIF(M635,N635,"m")+1)/12)</f>
        <v>1</v>
      </c>
      <c r="AQ635" s="31" t="n">
        <f aca="false">(AK635*(SUM(AE635,AF635,AG635,AI635,AJ635,AL635,AM635,AN635)*H635+AH635)+AO635*H635)*AP635</f>
        <v>3200000</v>
      </c>
    </row>
    <row r="636" customFormat="false" ht="15" hidden="false" customHeight="false" outlineLevel="0" collapsed="false">
      <c r="A636" s="20"/>
      <c r="B636" s="20" t="s">
        <v>101</v>
      </c>
      <c r="C636" s="21" t="s">
        <v>145</v>
      </c>
      <c r="D636" s="21" t="s">
        <v>95</v>
      </c>
      <c r="E636" s="21" t="s">
        <v>144</v>
      </c>
      <c r="F636" s="21" t="s">
        <v>97</v>
      </c>
      <c r="G636" s="22" t="n">
        <v>390000000</v>
      </c>
      <c r="H636" s="22" t="n">
        <v>100000000</v>
      </c>
      <c r="I636" s="22" t="n">
        <v>0</v>
      </c>
      <c r="J636" s="0" t="n">
        <v>2014</v>
      </c>
      <c r="K636" s="23" t="n">
        <v>41640</v>
      </c>
      <c r="L636" s="23" t="n">
        <v>43831</v>
      </c>
      <c r="M636" s="23" t="n">
        <v>43831</v>
      </c>
      <c r="N636" s="23" t="n">
        <v>44196</v>
      </c>
      <c r="O636" s="24" t="s">
        <v>98</v>
      </c>
      <c r="P636" s="24" t="s">
        <v>98</v>
      </c>
      <c r="Q636" s="22" t="s">
        <v>99</v>
      </c>
      <c r="R636" s="24" t="s">
        <v>98</v>
      </c>
      <c r="S636" s="24" t="s">
        <v>98</v>
      </c>
      <c r="T636" s="24" t="s">
        <v>98</v>
      </c>
      <c r="U636" s="24" t="s">
        <v>98</v>
      </c>
      <c r="V636" s="24" t="s">
        <v>98</v>
      </c>
      <c r="W636" s="24" t="s">
        <v>98</v>
      </c>
      <c r="X636" s="24" t="s">
        <v>98</v>
      </c>
      <c r="Y636" s="22" t="n">
        <v>500000</v>
      </c>
      <c r="Z636" s="23" t="n">
        <f aca="false">DATE(YEAR(M636)+1,MONTH(M636),DAY(M636))</f>
        <v>44197</v>
      </c>
      <c r="AA636" s="25" t="n">
        <f aca="false">IF(N636&lt;=Z636, VLOOKUP(DATEDIF(M636,N636,"m"),Parameters!$L$2:$M$6,2,1), 0)</f>
        <v>1</v>
      </c>
      <c r="AB636" s="0" t="n">
        <f aca="false">IF(D636="Trong nước", DATEDIF(DATE(YEAR(K636),MONTH(K636),1),DATE(YEAR(L636),MONTH(L636),1),"m"), DATEDIF(DATE(J636,1,1),DATE(YEAR(L636),MONTH(L636),1),"m"))</f>
        <v>72</v>
      </c>
      <c r="AC636" s="0" t="str">
        <f aca="false">VLOOKUP(AB636,Parameters!$A$2:$B$6,2,1)</f>
        <v>72-120</v>
      </c>
      <c r="AD636" s="26" t="n">
        <v>1</v>
      </c>
      <c r="AE636" s="27" t="n">
        <f aca="false">IF(G636&lt;=$AE$2,INDEX('Bieu phi VCX'!$D$8:$H$33,MATCH(C636,'Bieu phi VCX'!$A$8:$A$33,0),MATCH(AC636,'Bieu phi VCX'!$D$7:$H$7,)),INDEX('Bieu phi VCX'!$I$8:$M$33,MATCH(C636,'Bieu phi VCX'!$A$8:$A$33,0),MATCH(AC636,'Bieu phi VCX'!$I$7:$M$7,)))</f>
        <v>0.052</v>
      </c>
      <c r="AF636" s="27" t="n">
        <f aca="false">IF(O636="Y",$AF$2,0)</f>
        <v>0</v>
      </c>
      <c r="AG636" s="27" t="n">
        <f aca="false">IF(P636="Y", INDEX('Bieu phi VCX'!$P$8:$T$31,MATCH(C636,'Bieu phi VCX'!$A$8:$A$33,0),MATCH(AC636,'Bieu phi VCX'!$P$7:$T$7,0)), 0)</f>
        <v>0</v>
      </c>
      <c r="AH636" s="22" t="n">
        <f aca="false">VLOOKUP(Q636,Parameters!$F$2:$G$5,2,0)</f>
        <v>0</v>
      </c>
      <c r="AI636" s="27" t="n">
        <f aca="false">IF(R636="Y", INDEX('Bieu phi VCX'!$V$8:$Z$31,MATCH(C636,'Bieu phi VCX'!$A$8:$A$33,0),MATCH(AC636,'Bieu phi VCX'!$V$7:$Z$7,0)),0)</f>
        <v>0</v>
      </c>
      <c r="AJ636" s="27" t="n">
        <f aca="false">IF(S636="Y",INDEX('Bieu phi VCX'!$AG$8:$AI$31,MATCH(C636,'Bieu phi VCX'!$A$8:$A$33,0),MATCH(VLOOKUP(I636,Parameters!$I$2:$J$4,2),'Bieu phi VCX'!$AG$7:$AI$7,0))-AE636, 0)</f>
        <v>0</v>
      </c>
      <c r="AK636" s="0" t="n">
        <f aca="false">IF(T636="Y",$AK$2,1)</f>
        <v>1</v>
      </c>
      <c r="AL636" s="27" t="n">
        <f aca="false">IF(U636="Y", INDEX('Bieu phi VCX'!$AB$8:$AB$33,MATCH(C636,'Bieu phi VCX'!$A$8:$A$33,0),0),0)</f>
        <v>0</v>
      </c>
      <c r="AM636" s="27" t="n">
        <f aca="false">IF(V636="Y",IF(AB636&lt;120,IF(OR(C636='Bieu phi VCX'!$A$24,C636='Bieu phi VCX'!$A$25,C636='Bieu phi VCX'!$A$27),0.2%,IF(OR(AND(OR(E636="SEDAN",E636="HATCHBACK"),G636&gt;$AM$2),AND(OR(E636="SEDAN",E636="HATCHBACK"),F636="GERMANY")),INDEX('Bieu phi VCX'!$AC$8:$AC$33,MATCH(C636,'Bieu phi VCX'!$A$8:$A$33,0),0),INDEX('Bieu phi VCX'!$AD$8:$AD$33,MATCH(C636,'Bieu phi VCX'!$A$8:$A$33,0),0))),"NA"),0)</f>
        <v>0</v>
      </c>
      <c r="AN636" s="28" t="n">
        <f aca="false">IF(X636="Y",$AN$2,0)</f>
        <v>0</v>
      </c>
      <c r="AO636" s="29" t="n">
        <f aca="false">IF(W636="Y",IF(N636-M636&gt;$AO$2,1.5%*15/365,1.5%*(N636-M636)/365),0)</f>
        <v>0</v>
      </c>
      <c r="AP636" s="30" t="n">
        <f aca="false">IF(N636&lt;=Z636,VLOOKUP(DATEDIF(M636,N636,"m"),Parameters!$L$2:$M$6,2,1),(DATEDIF(M636,N636,"m")+1)/12)</f>
        <v>1</v>
      </c>
      <c r="AQ636" s="31" t="n">
        <f aca="false">(AK636*(SUM(AE636,AF636,AG636,AI636,AJ636,AL636,AM636,AN636)*H636+AH636)+AO636*H636)*AP636</f>
        <v>5200000</v>
      </c>
    </row>
    <row r="637" customFormat="false" ht="15" hidden="false" customHeight="false" outlineLevel="0" collapsed="false">
      <c r="A637" s="20"/>
      <c r="B637" s="20" t="s">
        <v>102</v>
      </c>
      <c r="C637" s="21" t="s">
        <v>145</v>
      </c>
      <c r="D637" s="21" t="s">
        <v>95</v>
      </c>
      <c r="E637" s="21" t="s">
        <v>144</v>
      </c>
      <c r="F637" s="21" t="s">
        <v>97</v>
      </c>
      <c r="G637" s="22" t="n">
        <v>390000000</v>
      </c>
      <c r="H637" s="22" t="n">
        <v>100000000</v>
      </c>
      <c r="I637" s="22" t="n">
        <v>0</v>
      </c>
      <c r="J637" s="0" t="n">
        <v>2010</v>
      </c>
      <c r="K637" s="23" t="n">
        <v>40179</v>
      </c>
      <c r="L637" s="23" t="n">
        <v>43831</v>
      </c>
      <c r="M637" s="23" t="n">
        <v>43831</v>
      </c>
      <c r="N637" s="23" t="n">
        <v>44196</v>
      </c>
      <c r="O637" s="24" t="s">
        <v>98</v>
      </c>
      <c r="P637" s="24" t="s">
        <v>98</v>
      </c>
      <c r="Q637" s="22" t="s">
        <v>99</v>
      </c>
      <c r="R637" s="24" t="s">
        <v>98</v>
      </c>
      <c r="S637" s="24" t="s">
        <v>98</v>
      </c>
      <c r="T637" s="24" t="s">
        <v>98</v>
      </c>
      <c r="U637" s="24" t="s">
        <v>98</v>
      </c>
      <c r="V637" s="24" t="s">
        <v>98</v>
      </c>
      <c r="W637" s="24" t="s">
        <v>98</v>
      </c>
      <c r="X637" s="24" t="s">
        <v>98</v>
      </c>
      <c r="Y637" s="22" t="n">
        <v>500000</v>
      </c>
      <c r="Z637" s="23" t="n">
        <f aca="false">DATE(YEAR(M637)+1,MONTH(M637),DAY(M637))</f>
        <v>44197</v>
      </c>
      <c r="AA637" s="25" t="n">
        <f aca="false">IF(N637&lt;=Z637, VLOOKUP(DATEDIF(M637,N637,"m"),Parameters!$L$2:$M$6,2,1), 0)</f>
        <v>1</v>
      </c>
      <c r="AB637" s="0" t="n">
        <f aca="false">IF(D637="Trong nước", DATEDIF(DATE(YEAR(K637),MONTH(K637),1),DATE(YEAR(L637),MONTH(L637),1),"m"), DATEDIF(DATE(J637,1,1),DATE(YEAR(L637),MONTH(L637),1),"m"))</f>
        <v>120</v>
      </c>
      <c r="AC637" s="0" t="str">
        <f aca="false">VLOOKUP(AB637,Parameters!$A$2:$B$6,2,1)</f>
        <v>&gt;=120</v>
      </c>
      <c r="AD637" s="26" t="n">
        <v>1</v>
      </c>
      <c r="AE637" s="27" t="str">
        <f aca="false">IF(G637&lt;=$AE$2,INDEX('Bieu phi VCX'!$D$8:$H$33,MATCH(C637,'Bieu phi VCX'!$A$8:$A$33,0),MATCH(AC637,'Bieu phi VCX'!$D$7:$H$7,)),INDEX('Bieu phi VCX'!$I$8:$M$33,MATCH(C637,'Bieu phi VCX'!$A$8:$A$33,0),MATCH(AC637,'Bieu phi VCX'!$I$7:$M$7,)))</f>
        <v>KC</v>
      </c>
      <c r="AF637" s="27" t="n">
        <f aca="false">IF(O637="Y",$AF$2,0)</f>
        <v>0</v>
      </c>
      <c r="AG637" s="27" t="n">
        <f aca="false">IF(P637="Y", INDEX('Bieu phi VCX'!$P$8:$T$31,MATCH(C637,'Bieu phi VCX'!$A$8:$A$33,0),MATCH(AC637,'Bieu phi VCX'!$P$7:$T$7,0)), 0)</f>
        <v>0</v>
      </c>
      <c r="AH637" s="22" t="n">
        <f aca="false">VLOOKUP(Q637,Parameters!$F$2:$G$5,2,0)</f>
        <v>0</v>
      </c>
      <c r="AI637" s="27" t="n">
        <f aca="false">IF(R637="Y", INDEX('Bieu phi VCX'!$V$8:$Z$31,MATCH(C637,'Bieu phi VCX'!$A$8:$A$33,0),MATCH(AC637,'Bieu phi VCX'!$V$7:$Z$7,0)),0)</f>
        <v>0</v>
      </c>
      <c r="AJ637" s="27" t="n">
        <f aca="false">IF(S637="Y",INDEX('Bieu phi VCX'!$AG$8:$AI$31,MATCH(C637,'Bieu phi VCX'!$A$8:$A$33,0),MATCH(VLOOKUP(I637,Parameters!$I$2:$J$4,2),'Bieu phi VCX'!$AG$7:$AI$7,0))-AE637, 0)</f>
        <v>0</v>
      </c>
      <c r="AK637" s="0" t="n">
        <f aca="false">IF(T637="Y",$AK$2,1)</f>
        <v>1</v>
      </c>
      <c r="AL637" s="27" t="n">
        <f aca="false">IF(U637="Y", INDEX('Bieu phi VCX'!$AB$8:$AB$33,MATCH(C637,'Bieu phi VCX'!$A$8:$A$33,0),0),0)</f>
        <v>0</v>
      </c>
      <c r="AM637" s="27" t="n">
        <f aca="false">IF(V637="Y",IF(AB637&lt;120,IF(OR(C637='Bieu phi VCX'!$A$24,C637='Bieu phi VCX'!$A$25,C637='Bieu phi VCX'!$A$27),0.2%,IF(OR(AND(OR(E637="SEDAN",E637="HATCHBACK"),G637&gt;$AM$2),AND(OR(E637="SEDAN",E637="HATCHBACK"),F637="GERMANY")),INDEX('Bieu phi VCX'!$AC$8:$AC$33,MATCH(C637,'Bieu phi VCX'!$A$8:$A$33,0),0),INDEX('Bieu phi VCX'!$AD$8:$AD$33,MATCH(C637,'Bieu phi VCX'!$A$8:$A$33,0),0))),"NA"),0)</f>
        <v>0</v>
      </c>
      <c r="AN637" s="28" t="n">
        <f aca="false">IF(X637="Y",$AN$2,0)</f>
        <v>0</v>
      </c>
      <c r="AO637" s="29" t="n">
        <f aca="false">IF(W637="Y",IF(N637-M637&gt;$AO$2,1.5%*15/365,1.5%*(N637-M637)/365),0)</f>
        <v>0</v>
      </c>
      <c r="AP637" s="30" t="n">
        <f aca="false">IF(N637&lt;=Z637,VLOOKUP(DATEDIF(M637,N637,"m"),Parameters!$L$2:$M$6,2,1),(DATEDIF(M637,N637,"m")+1)/12)</f>
        <v>1</v>
      </c>
      <c r="AQ637" s="31" t="n">
        <f aca="false">(AK637*(SUM(AE637,AF637,AG637,AI637,AJ637,AL637,AM637,AN637)*H637+AH637)+AO637*H637)*AP637</f>
        <v>0</v>
      </c>
    </row>
    <row r="638" customFormat="false" ht="15" hidden="false" customHeight="false" outlineLevel="0" collapsed="false">
      <c r="A638" s="20" t="s">
        <v>103</v>
      </c>
      <c r="B638" s="20" t="s">
        <v>93</v>
      </c>
      <c r="C638" s="21" t="s">
        <v>145</v>
      </c>
      <c r="D638" s="21" t="s">
        <v>95</v>
      </c>
      <c r="E638" s="21" t="s">
        <v>144</v>
      </c>
      <c r="F638" s="21" t="s">
        <v>97</v>
      </c>
      <c r="G638" s="22" t="n">
        <v>400000000</v>
      </c>
      <c r="H638" s="22" t="n">
        <v>400000000</v>
      </c>
      <c r="I638" s="22" t="n">
        <v>0</v>
      </c>
      <c r="J638" s="0" t="n">
        <v>2020</v>
      </c>
      <c r="K638" s="23" t="n">
        <v>43831</v>
      </c>
      <c r="L638" s="23" t="n">
        <v>43831</v>
      </c>
      <c r="M638" s="23" t="n">
        <v>43831</v>
      </c>
      <c r="N638" s="23" t="n">
        <v>44196</v>
      </c>
      <c r="O638" s="24" t="s">
        <v>98</v>
      </c>
      <c r="P638" s="24" t="s">
        <v>98</v>
      </c>
      <c r="Q638" s="22" t="s">
        <v>99</v>
      </c>
      <c r="R638" s="24" t="s">
        <v>98</v>
      </c>
      <c r="S638" s="24" t="s">
        <v>98</v>
      </c>
      <c r="T638" s="24" t="s">
        <v>98</v>
      </c>
      <c r="U638" s="24" t="s">
        <v>98</v>
      </c>
      <c r="V638" s="24" t="s">
        <v>98</v>
      </c>
      <c r="W638" s="24" t="s">
        <v>98</v>
      </c>
      <c r="X638" s="24" t="s">
        <v>98</v>
      </c>
      <c r="Y638" s="22" t="n">
        <v>500000</v>
      </c>
      <c r="Z638" s="23" t="n">
        <f aca="false">DATE(YEAR(M638)+1,MONTH(M638),DAY(M638))</f>
        <v>44197</v>
      </c>
      <c r="AA638" s="25" t="n">
        <f aca="false">IF(N638&lt;=Z638, VLOOKUP(DATEDIF(M638,N638,"m"),Parameters!$L$2:$M$6,2,1), 0)</f>
        <v>1</v>
      </c>
      <c r="AB638" s="0" t="n">
        <f aca="false">IF(D638="Trong nước", DATEDIF(DATE(YEAR(K638),MONTH(K638),1),DATE(YEAR(L638),MONTH(L638),1),"m"), DATEDIF(DATE(J638,1,1),DATE(YEAR(L638),MONTH(L638),1),"m"))</f>
        <v>0</v>
      </c>
      <c r="AC638" s="0" t="str">
        <f aca="false">VLOOKUP(AB638,Parameters!$A$2:$B$6,2,1)</f>
        <v>&lt;6</v>
      </c>
      <c r="AD638" s="26" t="n">
        <v>1</v>
      </c>
      <c r="AE638" s="27" t="n">
        <f aca="false">IF(G638&lt;=$AE$2,INDEX('Bieu phi VCX'!$D$8:$H$33,MATCH(C638,'Bieu phi VCX'!$A$8:$A$33,0),MATCH(AC638,'Bieu phi VCX'!$D$7:$H$7,)),INDEX('Bieu phi VCX'!$I$8:$M$33,MATCH(C638,'Bieu phi VCX'!$A$8:$A$33,0),MATCH(AC638,'Bieu phi VCX'!$I$7:$M$7,)))</f>
        <v>0.028</v>
      </c>
      <c r="AF638" s="27" t="n">
        <f aca="false">IF(O638="Y",$AF$2,0)</f>
        <v>0</v>
      </c>
      <c r="AG638" s="27" t="n">
        <f aca="false">IF(P638="Y", INDEX('Bieu phi VCX'!$P$8:$T$31,MATCH(C638,'Bieu phi VCX'!$A$8:$A$33,0),MATCH(AC638,'Bieu phi VCX'!$P$7:$T$7,0)), 0)</f>
        <v>0</v>
      </c>
      <c r="AH638" s="22" t="n">
        <f aca="false">VLOOKUP(Q638,Parameters!$F$2:$G$5,2,0)</f>
        <v>0</v>
      </c>
      <c r="AI638" s="27" t="n">
        <f aca="false">IF(R638="Y", INDEX('Bieu phi VCX'!$V$8:$Z$31,MATCH(C638,'Bieu phi VCX'!$A$8:$A$33,0),MATCH(AC638,'Bieu phi VCX'!$V$7:$Z$7,0)),0)</f>
        <v>0</v>
      </c>
      <c r="AJ638" s="27" t="n">
        <f aca="false">IF(S638="Y",INDEX('Bieu phi VCX'!$AG$8:$AI$31,MATCH(C638,'Bieu phi VCX'!$A$8:$A$33,0),MATCH(VLOOKUP(I638,Parameters!$I$2:$J$4,2),'Bieu phi VCX'!$AG$7:$AI$7,0))-AE638, 0)</f>
        <v>0</v>
      </c>
      <c r="AK638" s="0" t="n">
        <f aca="false">IF(T638="Y",$AK$2,1)</f>
        <v>1</v>
      </c>
      <c r="AL638" s="27" t="n">
        <f aca="false">IF(U638="Y", INDEX('Bieu phi VCX'!$AB$8:$AB$33,MATCH(C638,'Bieu phi VCX'!$A$8:$A$33,0),0),0)</f>
        <v>0</v>
      </c>
      <c r="AM638" s="27" t="n">
        <f aca="false">IF(V638="Y",IF(AB638&lt;120,IF(OR(C638='Bieu phi VCX'!$A$24,C638='Bieu phi VCX'!$A$25,C638='Bieu phi VCX'!$A$27),0.2%,IF(OR(AND(OR(E638="SEDAN",E638="HATCHBACK"),G638&gt;$AM$2),AND(OR(E638="SEDAN",E638="HATCHBACK"),F638="GERMANY")),INDEX('Bieu phi VCX'!$AC$8:$AC$33,MATCH(C638,'Bieu phi VCX'!$A$8:$A$33,0),0),INDEX('Bieu phi VCX'!$AD$8:$AD$33,MATCH(C638,'Bieu phi VCX'!$A$8:$A$33,0),0))),"NA"),0)</f>
        <v>0</v>
      </c>
      <c r="AN638" s="28" t="n">
        <f aca="false">IF(X638="Y",$AN$2,0)</f>
        <v>0</v>
      </c>
      <c r="AO638" s="29" t="n">
        <f aca="false">IF(W638="Y",IF(N638-M638&gt;$AO$2,1.5%*15/365,1.5%*(N638-M638)/365),0)</f>
        <v>0</v>
      </c>
      <c r="AP638" s="30" t="n">
        <f aca="false">IF(N638&lt;=Z638,VLOOKUP(DATEDIF(M638,N638,"m"),Parameters!$L$2:$M$6,2,1),(DATEDIF(M638,N638,"m")+1)/12)</f>
        <v>1</v>
      </c>
      <c r="AQ638" s="31" t="n">
        <f aca="false">(AK638*(SUM(AE638,AF638,AG638,AI638,AJ638,AL638,AM638,AN638)*H638+AH638)+AO638*H638)*AP638</f>
        <v>11200000</v>
      </c>
    </row>
    <row r="639" customFormat="false" ht="15" hidden="false" customHeight="false" outlineLevel="0" collapsed="false">
      <c r="A639" s="20"/>
      <c r="B639" s="20" t="s">
        <v>100</v>
      </c>
      <c r="C639" s="21" t="s">
        <v>145</v>
      </c>
      <c r="D639" s="21" t="s">
        <v>95</v>
      </c>
      <c r="E639" s="21" t="s">
        <v>144</v>
      </c>
      <c r="F639" s="21" t="s">
        <v>97</v>
      </c>
      <c r="G639" s="22" t="n">
        <v>400000000</v>
      </c>
      <c r="H639" s="22" t="n">
        <v>400000000</v>
      </c>
      <c r="I639" s="22" t="n">
        <v>0</v>
      </c>
      <c r="J639" s="0" t="n">
        <v>2017</v>
      </c>
      <c r="K639" s="23" t="n">
        <v>42736</v>
      </c>
      <c r="L639" s="23" t="n">
        <v>43831</v>
      </c>
      <c r="M639" s="23" t="n">
        <v>43831</v>
      </c>
      <c r="N639" s="23" t="n">
        <v>44196</v>
      </c>
      <c r="O639" s="24" t="s">
        <v>98</v>
      </c>
      <c r="P639" s="24" t="s">
        <v>98</v>
      </c>
      <c r="Q639" s="22" t="s">
        <v>99</v>
      </c>
      <c r="R639" s="24" t="s">
        <v>98</v>
      </c>
      <c r="S639" s="24" t="s">
        <v>98</v>
      </c>
      <c r="T639" s="24" t="s">
        <v>98</v>
      </c>
      <c r="U639" s="24" t="s">
        <v>98</v>
      </c>
      <c r="V639" s="24" t="s">
        <v>98</v>
      </c>
      <c r="W639" s="24" t="s">
        <v>98</v>
      </c>
      <c r="X639" s="24" t="s">
        <v>98</v>
      </c>
      <c r="Y639" s="22" t="n">
        <v>500000</v>
      </c>
      <c r="Z639" s="23" t="n">
        <f aca="false">DATE(YEAR(M639)+1,MONTH(M639),DAY(M639))</f>
        <v>44197</v>
      </c>
      <c r="AA639" s="25" t="n">
        <f aca="false">IF(N639&lt;=Z639, VLOOKUP(DATEDIF(M639,N639,"m"),Parameters!$L$2:$M$6,2,1), 0)</f>
        <v>1</v>
      </c>
      <c r="AB639" s="0" t="n">
        <f aca="false">IF(D639="Trong nước", DATEDIF(DATE(YEAR(K639),MONTH(K639),1),DATE(YEAR(L639),MONTH(L639),1),"m"), DATEDIF(DATE(J639,1,1),DATE(YEAR(L639),MONTH(L639),1),"m"))</f>
        <v>36</v>
      </c>
      <c r="AC639" s="0" t="str">
        <f aca="false">VLOOKUP(AB639,Parameters!$A$2:$B$6,2,1)</f>
        <v>36-72</v>
      </c>
      <c r="AD639" s="26" t="n">
        <v>1</v>
      </c>
      <c r="AE639" s="27" t="n">
        <f aca="false">IF(G639&lt;=$AE$2,INDEX('Bieu phi VCX'!$D$8:$H$33,MATCH(C639,'Bieu phi VCX'!$A$8:$A$33,0),MATCH(AC639,'Bieu phi VCX'!$D$7:$H$7,)),INDEX('Bieu phi VCX'!$I$8:$M$33,MATCH(C639,'Bieu phi VCX'!$A$8:$A$33,0),MATCH(AC639,'Bieu phi VCX'!$I$7:$M$7,)))</f>
        <v>0.032</v>
      </c>
      <c r="AF639" s="27" t="n">
        <f aca="false">IF(O639="Y",$AF$2,0)</f>
        <v>0</v>
      </c>
      <c r="AG639" s="27" t="n">
        <f aca="false">IF(P639="Y", INDEX('Bieu phi VCX'!$P$8:$T$31,MATCH(C639,'Bieu phi VCX'!$A$8:$A$33,0),MATCH(AC639,'Bieu phi VCX'!$P$7:$T$7,0)), 0)</f>
        <v>0</v>
      </c>
      <c r="AH639" s="22" t="n">
        <f aca="false">VLOOKUP(Q639,Parameters!$F$2:$G$5,2,0)</f>
        <v>0</v>
      </c>
      <c r="AI639" s="27" t="n">
        <f aca="false">IF(R639="Y", INDEX('Bieu phi VCX'!$V$8:$Z$31,MATCH(C639,'Bieu phi VCX'!$A$8:$A$33,0),MATCH(AC639,'Bieu phi VCX'!$V$7:$Z$7,0)),0)</f>
        <v>0</v>
      </c>
      <c r="AJ639" s="27" t="n">
        <f aca="false">IF(S639="Y",INDEX('Bieu phi VCX'!$AG$8:$AI$31,MATCH(C639,'Bieu phi VCX'!$A$8:$A$33,0),MATCH(VLOOKUP(I639,Parameters!$I$2:$J$4,2),'Bieu phi VCX'!$AG$7:$AI$7,0))-AE639, 0)</f>
        <v>0</v>
      </c>
      <c r="AK639" s="0" t="n">
        <f aca="false">IF(T639="Y",$AK$2,1)</f>
        <v>1</v>
      </c>
      <c r="AL639" s="27" t="n">
        <f aca="false">IF(U639="Y", INDEX('Bieu phi VCX'!$AB$8:$AB$33,MATCH(C639,'Bieu phi VCX'!$A$8:$A$33,0),0),0)</f>
        <v>0</v>
      </c>
      <c r="AM639" s="27" t="n">
        <f aca="false">IF(V639="Y",IF(AB639&lt;120,IF(OR(C639='Bieu phi VCX'!$A$24,C639='Bieu phi VCX'!$A$25,C639='Bieu phi VCX'!$A$27),0.2%,IF(OR(AND(OR(E639="SEDAN",E639="HATCHBACK"),G639&gt;$AM$2),AND(OR(E639="SEDAN",E639="HATCHBACK"),F639="GERMANY")),INDEX('Bieu phi VCX'!$AC$8:$AC$33,MATCH(C639,'Bieu phi VCX'!$A$8:$A$33,0),0),INDEX('Bieu phi VCX'!$AD$8:$AD$33,MATCH(C639,'Bieu phi VCX'!$A$8:$A$33,0),0))),"NA"),0)</f>
        <v>0</v>
      </c>
      <c r="AN639" s="28" t="n">
        <f aca="false">IF(X639="Y",$AN$2,0)</f>
        <v>0</v>
      </c>
      <c r="AO639" s="29" t="n">
        <f aca="false">IF(W639="Y",IF(N639-M639&gt;$AO$2,1.5%*15/365,1.5%*(N639-M639)/365),0)</f>
        <v>0</v>
      </c>
      <c r="AP639" s="30" t="n">
        <f aca="false">IF(N639&lt;=Z639,VLOOKUP(DATEDIF(M639,N639,"m"),Parameters!$L$2:$M$6,2,1),(DATEDIF(M639,N639,"m")+1)/12)</f>
        <v>1</v>
      </c>
      <c r="AQ639" s="31" t="n">
        <f aca="false">(AK639*(SUM(AE639,AF639,AG639,AI639,AJ639,AL639,AM639,AN639)*H639+AH639)+AO639*H639)*AP639</f>
        <v>12800000</v>
      </c>
    </row>
    <row r="640" customFormat="false" ht="15" hidden="false" customHeight="false" outlineLevel="0" collapsed="false">
      <c r="A640" s="20"/>
      <c r="B640" s="20" t="s">
        <v>101</v>
      </c>
      <c r="C640" s="21" t="s">
        <v>145</v>
      </c>
      <c r="D640" s="21" t="s">
        <v>95</v>
      </c>
      <c r="E640" s="21" t="s">
        <v>144</v>
      </c>
      <c r="F640" s="21" t="s">
        <v>97</v>
      </c>
      <c r="G640" s="22" t="n">
        <v>400000000</v>
      </c>
      <c r="H640" s="22" t="n">
        <v>400000000</v>
      </c>
      <c r="I640" s="22" t="n">
        <v>0</v>
      </c>
      <c r="J640" s="0" t="n">
        <v>2014</v>
      </c>
      <c r="K640" s="23" t="n">
        <v>41640</v>
      </c>
      <c r="L640" s="23" t="n">
        <v>43831</v>
      </c>
      <c r="M640" s="23" t="n">
        <v>43831</v>
      </c>
      <c r="N640" s="23" t="n">
        <v>44196</v>
      </c>
      <c r="O640" s="24" t="s">
        <v>98</v>
      </c>
      <c r="P640" s="24" t="s">
        <v>98</v>
      </c>
      <c r="Q640" s="22" t="s">
        <v>99</v>
      </c>
      <c r="R640" s="24" t="s">
        <v>98</v>
      </c>
      <c r="S640" s="24" t="s">
        <v>98</v>
      </c>
      <c r="T640" s="24" t="s">
        <v>98</v>
      </c>
      <c r="U640" s="24" t="s">
        <v>98</v>
      </c>
      <c r="V640" s="24" t="s">
        <v>98</v>
      </c>
      <c r="W640" s="24" t="s">
        <v>98</v>
      </c>
      <c r="X640" s="24" t="s">
        <v>98</v>
      </c>
      <c r="Y640" s="22" t="n">
        <v>500000</v>
      </c>
      <c r="Z640" s="23" t="n">
        <f aca="false">DATE(YEAR(M640)+1,MONTH(M640),DAY(M640))</f>
        <v>44197</v>
      </c>
      <c r="AA640" s="25" t="n">
        <f aca="false">IF(N640&lt;=Z640, VLOOKUP(DATEDIF(M640,N640,"m"),Parameters!$L$2:$M$6,2,1), 0)</f>
        <v>1</v>
      </c>
      <c r="AB640" s="0" t="n">
        <f aca="false">IF(D640="Trong nước", DATEDIF(DATE(YEAR(K640),MONTH(K640),1),DATE(YEAR(L640),MONTH(L640),1),"m"), DATEDIF(DATE(J640,1,1),DATE(YEAR(L640),MONTH(L640),1),"m"))</f>
        <v>72</v>
      </c>
      <c r="AC640" s="0" t="str">
        <f aca="false">VLOOKUP(AB640,Parameters!$A$2:$B$6,2,1)</f>
        <v>72-120</v>
      </c>
      <c r="AD640" s="26" t="n">
        <v>1</v>
      </c>
      <c r="AE640" s="27" t="n">
        <f aca="false">IF(G640&lt;=$AE$2,INDEX('Bieu phi VCX'!$D$8:$H$33,MATCH(C640,'Bieu phi VCX'!$A$8:$A$33,0),MATCH(AC640,'Bieu phi VCX'!$D$7:$H$7,)),INDEX('Bieu phi VCX'!$I$8:$M$33,MATCH(C640,'Bieu phi VCX'!$A$8:$A$33,0),MATCH(AC640,'Bieu phi VCX'!$I$7:$M$7,)))</f>
        <v>0.052</v>
      </c>
      <c r="AF640" s="27" t="n">
        <f aca="false">IF(O640="Y",$AF$2,0)</f>
        <v>0</v>
      </c>
      <c r="AG640" s="27" t="n">
        <f aca="false">IF(P640="Y", INDEX('Bieu phi VCX'!$P$8:$T$31,MATCH(C640,'Bieu phi VCX'!$A$8:$A$33,0),MATCH(AC640,'Bieu phi VCX'!$P$7:$T$7,0)), 0)</f>
        <v>0</v>
      </c>
      <c r="AH640" s="22" t="n">
        <f aca="false">VLOOKUP(Q640,Parameters!$F$2:$G$5,2,0)</f>
        <v>0</v>
      </c>
      <c r="AI640" s="27" t="n">
        <f aca="false">IF(R640="Y", INDEX('Bieu phi VCX'!$V$8:$Z$31,MATCH(C640,'Bieu phi VCX'!$A$8:$A$33,0),MATCH(AC640,'Bieu phi VCX'!$V$7:$Z$7,0)),0)</f>
        <v>0</v>
      </c>
      <c r="AJ640" s="27" t="n">
        <f aca="false">IF(S640="Y",INDEX('Bieu phi VCX'!$AG$8:$AI$31,MATCH(C640,'Bieu phi VCX'!$A$8:$A$33,0),MATCH(VLOOKUP(I640,Parameters!$I$2:$J$4,2),'Bieu phi VCX'!$AG$7:$AI$7,0))-AE640, 0)</f>
        <v>0</v>
      </c>
      <c r="AK640" s="0" t="n">
        <f aca="false">IF(T640="Y",$AK$2,1)</f>
        <v>1</v>
      </c>
      <c r="AL640" s="27" t="n">
        <f aca="false">IF(U640="Y", INDEX('Bieu phi VCX'!$AB$8:$AB$33,MATCH(C640,'Bieu phi VCX'!$A$8:$A$33,0),0),0)</f>
        <v>0</v>
      </c>
      <c r="AM640" s="27" t="n">
        <f aca="false">IF(V640="Y",IF(AB640&lt;120,IF(OR(C640='Bieu phi VCX'!$A$24,C640='Bieu phi VCX'!$A$25,C640='Bieu phi VCX'!$A$27),0.2%,IF(OR(AND(OR(E640="SEDAN",E640="HATCHBACK"),G640&gt;$AM$2),AND(OR(E640="SEDAN",E640="HATCHBACK"),F640="GERMANY")),INDEX('Bieu phi VCX'!$AC$8:$AC$33,MATCH(C640,'Bieu phi VCX'!$A$8:$A$33,0),0),INDEX('Bieu phi VCX'!$AD$8:$AD$33,MATCH(C640,'Bieu phi VCX'!$A$8:$A$33,0),0))),"NA"),0)</f>
        <v>0</v>
      </c>
      <c r="AN640" s="28" t="n">
        <f aca="false">IF(X640="Y",$AN$2,0)</f>
        <v>0</v>
      </c>
      <c r="AO640" s="29" t="n">
        <f aca="false">IF(W640="Y",IF(N640-M640&gt;$AO$2,1.5%*15/365,1.5%*(N640-M640)/365),0)</f>
        <v>0</v>
      </c>
      <c r="AP640" s="30" t="n">
        <f aca="false">IF(N640&lt;=Z640,VLOOKUP(DATEDIF(M640,N640,"m"),Parameters!$L$2:$M$6,2,1),(DATEDIF(M640,N640,"m")+1)/12)</f>
        <v>1</v>
      </c>
      <c r="AQ640" s="31" t="n">
        <f aca="false">(AK640*(SUM(AE640,AF640,AG640,AI640,AJ640,AL640,AM640,AN640)*H640+AH640)+AO640*H640)*AP640</f>
        <v>20800000</v>
      </c>
    </row>
    <row r="641" customFormat="false" ht="15" hidden="false" customHeight="false" outlineLevel="0" collapsed="false">
      <c r="A641" s="20"/>
      <c r="B641" s="20" t="s">
        <v>102</v>
      </c>
      <c r="C641" s="21" t="s">
        <v>145</v>
      </c>
      <c r="D641" s="21" t="s">
        <v>95</v>
      </c>
      <c r="E641" s="21" t="s">
        <v>144</v>
      </c>
      <c r="F641" s="21" t="s">
        <v>97</v>
      </c>
      <c r="G641" s="22" t="n">
        <v>400000000</v>
      </c>
      <c r="H641" s="22" t="n">
        <v>400000000</v>
      </c>
      <c r="I641" s="22" t="n">
        <v>0</v>
      </c>
      <c r="J641" s="0" t="n">
        <v>2010</v>
      </c>
      <c r="K641" s="23" t="n">
        <v>40179</v>
      </c>
      <c r="L641" s="23" t="n">
        <v>43831</v>
      </c>
      <c r="M641" s="23" t="n">
        <v>43831</v>
      </c>
      <c r="N641" s="23" t="n">
        <v>44196</v>
      </c>
      <c r="O641" s="24" t="s">
        <v>98</v>
      </c>
      <c r="P641" s="24" t="s">
        <v>98</v>
      </c>
      <c r="Q641" s="22" t="s">
        <v>99</v>
      </c>
      <c r="R641" s="24" t="s">
        <v>98</v>
      </c>
      <c r="S641" s="24" t="s">
        <v>98</v>
      </c>
      <c r="T641" s="24" t="s">
        <v>98</v>
      </c>
      <c r="U641" s="24" t="s">
        <v>98</v>
      </c>
      <c r="V641" s="24" t="s">
        <v>98</v>
      </c>
      <c r="W641" s="24" t="s">
        <v>98</v>
      </c>
      <c r="X641" s="24" t="s">
        <v>98</v>
      </c>
      <c r="Y641" s="22" t="n">
        <v>500000</v>
      </c>
      <c r="Z641" s="23" t="n">
        <f aca="false">DATE(YEAR(M641)+1,MONTH(M641),DAY(M641))</f>
        <v>44197</v>
      </c>
      <c r="AA641" s="25" t="n">
        <f aca="false">IF(N641&lt;=Z641, VLOOKUP(DATEDIF(M641,N641,"m"),Parameters!$L$2:$M$6,2,1), 0)</f>
        <v>1</v>
      </c>
      <c r="AB641" s="0" t="n">
        <f aca="false">IF(D641="Trong nước", DATEDIF(DATE(YEAR(K641),MONTH(K641),1),DATE(YEAR(L641),MONTH(L641),1),"m"), DATEDIF(DATE(J641,1,1),DATE(YEAR(L641),MONTH(L641),1),"m"))</f>
        <v>120</v>
      </c>
      <c r="AC641" s="0" t="str">
        <f aca="false">VLOOKUP(AB641,Parameters!$A$2:$B$6,2,1)</f>
        <v>&gt;=120</v>
      </c>
      <c r="AD641" s="26" t="n">
        <v>1</v>
      </c>
      <c r="AE641" s="27" t="str">
        <f aca="false">IF(G641&lt;=$AE$2,INDEX('Bieu phi VCX'!$D$8:$H$33,MATCH(C641,'Bieu phi VCX'!$A$8:$A$33,0),MATCH(AC641,'Bieu phi VCX'!$D$7:$H$7,)),INDEX('Bieu phi VCX'!$I$8:$M$33,MATCH(C641,'Bieu phi VCX'!$A$8:$A$33,0),MATCH(AC641,'Bieu phi VCX'!$I$7:$M$7,)))</f>
        <v>KC</v>
      </c>
      <c r="AF641" s="27" t="n">
        <f aca="false">IF(O641="Y",$AF$2,0)</f>
        <v>0</v>
      </c>
      <c r="AG641" s="27" t="n">
        <f aca="false">IF(P641="Y", INDEX('Bieu phi VCX'!$P$8:$T$31,MATCH(C641,'Bieu phi VCX'!$A$8:$A$33,0),MATCH(AC641,'Bieu phi VCX'!$P$7:$T$7,0)), 0)</f>
        <v>0</v>
      </c>
      <c r="AH641" s="22" t="n">
        <f aca="false">VLOOKUP(Q641,Parameters!$F$2:$G$5,2,0)</f>
        <v>0</v>
      </c>
      <c r="AI641" s="27" t="n">
        <f aca="false">IF(R641="Y", INDEX('Bieu phi VCX'!$V$8:$Z$31,MATCH(C641,'Bieu phi VCX'!$A$8:$A$33,0),MATCH(AC641,'Bieu phi VCX'!$V$7:$Z$7,0)),0)</f>
        <v>0</v>
      </c>
      <c r="AJ641" s="27" t="n">
        <f aca="false">IF(S641="Y",INDEX('Bieu phi VCX'!$AG$8:$AI$31,MATCH(C641,'Bieu phi VCX'!$A$8:$A$33,0),MATCH(VLOOKUP(I641,Parameters!$I$2:$J$4,2),'Bieu phi VCX'!$AG$7:$AI$7,0))-AE641, 0)</f>
        <v>0</v>
      </c>
      <c r="AK641" s="0" t="n">
        <f aca="false">IF(T641="Y",$AK$2,1)</f>
        <v>1</v>
      </c>
      <c r="AL641" s="27" t="n">
        <f aca="false">IF(U641="Y", INDEX('Bieu phi VCX'!$AB$8:$AB$33,MATCH(C641,'Bieu phi VCX'!$A$8:$A$33,0),0),0)</f>
        <v>0</v>
      </c>
      <c r="AM641" s="27" t="n">
        <f aca="false">IF(V641="Y",IF(AB641&lt;120,IF(OR(C641='Bieu phi VCX'!$A$24,C641='Bieu phi VCX'!$A$25,C641='Bieu phi VCX'!$A$27),0.2%,IF(OR(AND(OR(E641="SEDAN",E641="HATCHBACK"),G641&gt;$AM$2),AND(OR(E641="SEDAN",E641="HATCHBACK"),F641="GERMANY")),INDEX('Bieu phi VCX'!$AC$8:$AC$33,MATCH(C641,'Bieu phi VCX'!$A$8:$A$33,0),0),INDEX('Bieu phi VCX'!$AD$8:$AD$33,MATCH(C641,'Bieu phi VCX'!$A$8:$A$33,0),0))),"NA"),0)</f>
        <v>0</v>
      </c>
      <c r="AN641" s="28" t="n">
        <f aca="false">IF(X641="Y",$AN$2,0)</f>
        <v>0</v>
      </c>
      <c r="AO641" s="29" t="n">
        <f aca="false">IF(W641="Y",IF(N641-M641&gt;$AO$2,1.5%*15/365,1.5%*(N641-M641)/365),0)</f>
        <v>0</v>
      </c>
      <c r="AP641" s="30" t="n">
        <f aca="false">IF(N641&lt;=Z641,VLOOKUP(DATEDIF(M641,N641,"m"),Parameters!$L$2:$M$6,2,1),(DATEDIF(M641,N641,"m")+1)/12)</f>
        <v>1</v>
      </c>
      <c r="AQ641" s="31" t="n">
        <f aca="false">(AK641*(SUM(AE641,AF641,AG641,AI641,AJ641,AL641,AM641,AN641)*H641+AH641)+AO641*H641)*AP641</f>
        <v>0</v>
      </c>
    </row>
    <row r="642" customFormat="false" ht="15" hidden="false" customHeight="false" outlineLevel="0" collapsed="false">
      <c r="A642" s="20" t="s">
        <v>104</v>
      </c>
      <c r="B642" s="20" t="s">
        <v>105</v>
      </c>
      <c r="C642" s="21" t="s">
        <v>145</v>
      </c>
      <c r="D642" s="21" t="s">
        <v>95</v>
      </c>
      <c r="E642" s="21" t="s">
        <v>144</v>
      </c>
      <c r="F642" s="21" t="s">
        <v>97</v>
      </c>
      <c r="G642" s="22" t="n">
        <v>390000000</v>
      </c>
      <c r="H642" s="22" t="n">
        <v>100000000</v>
      </c>
      <c r="I642" s="22" t="n">
        <v>0</v>
      </c>
      <c r="J642" s="0" t="n">
        <v>2020</v>
      </c>
      <c r="K642" s="23" t="n">
        <v>43831</v>
      </c>
      <c r="L642" s="23" t="n">
        <v>43831</v>
      </c>
      <c r="M642" s="23" t="n">
        <v>43831</v>
      </c>
      <c r="N642" s="23" t="n">
        <v>44196</v>
      </c>
      <c r="O642" s="24" t="s">
        <v>106</v>
      </c>
      <c r="P642" s="24" t="s">
        <v>106</v>
      </c>
      <c r="Q642" s="22" t="n">
        <v>9000000</v>
      </c>
      <c r="R642" s="24" t="s">
        <v>106</v>
      </c>
      <c r="S642" s="24" t="s">
        <v>106</v>
      </c>
      <c r="T642" s="24" t="s">
        <v>106</v>
      </c>
      <c r="U642" s="24" t="s">
        <v>106</v>
      </c>
      <c r="V642" s="24" t="s">
        <v>106</v>
      </c>
      <c r="W642" s="24" t="s">
        <v>106</v>
      </c>
      <c r="X642" s="24" t="s">
        <v>106</v>
      </c>
      <c r="Y642" s="22" t="n">
        <v>500000</v>
      </c>
      <c r="Z642" s="23" t="n">
        <f aca="false">DATE(YEAR(M642)+1,MONTH(M642),DAY(M642))</f>
        <v>44197</v>
      </c>
      <c r="AA642" s="25" t="n">
        <f aca="false">IF(N642&lt;=Z642, VLOOKUP(DATEDIF(M642,N642,"m"),Parameters!$L$2:$M$6,2,1), 0)</f>
        <v>1</v>
      </c>
      <c r="AB642" s="0" t="n">
        <f aca="false">IF(D642="Trong nước", DATEDIF(DATE(YEAR(K642),MONTH(K642),1),DATE(YEAR(L642),MONTH(L642),1),"m"), DATEDIF(DATE(J642,1,1),DATE(YEAR(L642),MONTH(L642),1),"m"))</f>
        <v>0</v>
      </c>
      <c r="AC642" s="0" t="str">
        <f aca="false">VLOOKUP(AB642,Parameters!$A$2:$B$6,2,1)</f>
        <v>&lt;6</v>
      </c>
      <c r="AD642" s="26" t="n">
        <v>1</v>
      </c>
      <c r="AE642" s="27" t="n">
        <f aca="false">IF(G642&lt;=$AE$2,INDEX('Bieu phi VCX'!$D$8:$H$33,MATCH(C642,'Bieu phi VCX'!$A$8:$A$33,0),MATCH(AC642,'Bieu phi VCX'!$D$7:$H$7,)),INDEX('Bieu phi VCX'!$I$8:$M$33,MATCH(C642,'Bieu phi VCX'!$A$8:$A$33,0),MATCH(AC642,'Bieu phi VCX'!$I$7:$M$7,)))</f>
        <v>0.028</v>
      </c>
      <c r="AF642" s="27" t="n">
        <f aca="false">IF(O642="Y",$AF$2,0)</f>
        <v>0.0005</v>
      </c>
      <c r="AG642" s="27" t="n">
        <f aca="false">IF(P642="Y", INDEX('Bieu phi VCX'!$P$8:$T$31,MATCH(C642,'Bieu phi VCX'!$A$8:$A$33,0),MATCH(AC642,'Bieu phi VCX'!$P$7:$T$7,0)), 0)</f>
        <v>0</v>
      </c>
      <c r="AH642" s="22" t="n">
        <f aca="false">VLOOKUP(Q642,Parameters!$F$2:$G$5,2,0)</f>
        <v>1400000</v>
      </c>
      <c r="AI642" s="27" t="n">
        <f aca="false">IF(R642="Y", INDEX('Bieu phi VCX'!$V$8:$Z$31,MATCH(C642,'Bieu phi VCX'!$A$8:$A$33,0),MATCH(AC642,'Bieu phi VCX'!$V$7:$Z$7,0)),0)</f>
        <v>0.0015</v>
      </c>
      <c r="AJ642" s="27" t="n">
        <f aca="false">IF(S642="Y",INDEX('Bieu phi VCX'!$AG$8:$AI$31,MATCH(C642,'Bieu phi VCX'!$A$8:$A$33,0),MATCH(VLOOKUP(I642,Parameters!$I$2:$J$4,2),'Bieu phi VCX'!$AG$7:$AI$7,0))-AE642, 0)</f>
        <v>0.022</v>
      </c>
      <c r="AK642" s="0" t="n">
        <f aca="false">IF(T642="Y",$AK$2,1)</f>
        <v>1.5</v>
      </c>
      <c r="AL642" s="27" t="n">
        <f aca="false">IF(U642="Y", INDEX('Bieu phi VCX'!$AB$8:$AB$33,MATCH(C642,'Bieu phi VCX'!$A$8:$A$33,0),0),0)</f>
        <v>0.0025</v>
      </c>
      <c r="AM642" s="27" t="n">
        <f aca="false">IF(V642="Y",IF(AB642&lt;120,IF(OR(C642='Bieu phi VCX'!$A$24,C642='Bieu phi VCX'!$A$25,C642='Bieu phi VCX'!$A$27),0.2%,IF(OR(AND(OR(E642="SEDAN",E642="HATCHBACK"),G642&gt;$AM$2),AND(OR(E642="SEDAN",E642="HATCHBACK"),F642="GERMANY")),INDEX('Bieu phi VCX'!$AC$8:$AC$33,MATCH(C642,'Bieu phi VCX'!$A$8:$A$33,0),0),INDEX('Bieu phi VCX'!$AD$8:$AD$33,MATCH(C642,'Bieu phi VCX'!$A$8:$A$33,0),0))),"NA"),0)</f>
        <v>0.0005</v>
      </c>
      <c r="AN642" s="28" t="n">
        <f aca="false">IF(X642="Y",$AN$2,0)</f>
        <v>0.003</v>
      </c>
      <c r="AO642" s="29" t="n">
        <f aca="false">IF(W642="Y",IF(N642-M642&gt;$AO$2,1.5%*15/365,1.5%*(N642-M642)/365),0)</f>
        <v>0.000616438356164384</v>
      </c>
      <c r="AP642" s="30" t="n">
        <f aca="false">IF(N642&lt;=Z642,VLOOKUP(DATEDIF(M642,N642,"m"),Parameters!$L$2:$M$6,2,1),(DATEDIF(M642,N642,"m")+1)/12)</f>
        <v>1</v>
      </c>
      <c r="AQ642" s="31" t="n">
        <f aca="false">(AK642*(SUM(AE642,AF642,AG642,AI642,AJ642,AL642,AM642,AN642)*H642+AH642)+AO642*H642)*AP642</f>
        <v>10861643.8356164</v>
      </c>
    </row>
    <row r="643" customFormat="false" ht="15" hidden="false" customHeight="false" outlineLevel="0" collapsed="false">
      <c r="A643" s="20"/>
      <c r="B643" s="20" t="s">
        <v>107</v>
      </c>
      <c r="C643" s="21" t="s">
        <v>145</v>
      </c>
      <c r="D643" s="21" t="s">
        <v>95</v>
      </c>
      <c r="E643" s="21" t="s">
        <v>144</v>
      </c>
      <c r="F643" s="21" t="s">
        <v>97</v>
      </c>
      <c r="G643" s="22" t="n">
        <v>390000000</v>
      </c>
      <c r="H643" s="22" t="n">
        <v>100000000</v>
      </c>
      <c r="I643" s="22" t="n">
        <v>0</v>
      </c>
      <c r="J643" s="0" t="n">
        <v>2020</v>
      </c>
      <c r="K643" s="23" t="n">
        <v>43831</v>
      </c>
      <c r="L643" s="23" t="n">
        <v>43831</v>
      </c>
      <c r="M643" s="23" t="n">
        <v>43831</v>
      </c>
      <c r="N643" s="23" t="n">
        <v>44196</v>
      </c>
      <c r="O643" s="24" t="s">
        <v>106</v>
      </c>
      <c r="P643" s="24" t="s">
        <v>98</v>
      </c>
      <c r="Q643" s="22" t="s">
        <v>99</v>
      </c>
      <c r="R643" s="24" t="s">
        <v>98</v>
      </c>
      <c r="S643" s="24" t="s">
        <v>98</v>
      </c>
      <c r="T643" s="24" t="s">
        <v>98</v>
      </c>
      <c r="U643" s="24" t="s">
        <v>98</v>
      </c>
      <c r="V643" s="24" t="s">
        <v>98</v>
      </c>
      <c r="W643" s="24" t="s">
        <v>98</v>
      </c>
      <c r="X643" s="24" t="s">
        <v>98</v>
      </c>
      <c r="Y643" s="22" t="n">
        <v>500000</v>
      </c>
      <c r="Z643" s="23" t="n">
        <f aca="false">DATE(YEAR(M643)+1,MONTH(M643),DAY(M643))</f>
        <v>44197</v>
      </c>
      <c r="AA643" s="25" t="n">
        <f aca="false">IF(N643&lt;=Z643, VLOOKUP(DATEDIF(M643,N643,"m"),Parameters!$L$2:$M$6,2,1), 0)</f>
        <v>1</v>
      </c>
      <c r="AB643" s="0" t="n">
        <f aca="false">IF(D643="Trong nước", DATEDIF(DATE(YEAR(K643),MONTH(K643),1),DATE(YEAR(L643),MONTH(L643),1),"m"), DATEDIF(DATE(J643,1,1),DATE(YEAR(L643),MONTH(L643),1),"m"))</f>
        <v>0</v>
      </c>
      <c r="AC643" s="0" t="str">
        <f aca="false">VLOOKUP(AB643,Parameters!$A$2:$B$6,2,1)</f>
        <v>&lt;6</v>
      </c>
      <c r="AD643" s="26" t="n">
        <v>1</v>
      </c>
      <c r="AE643" s="27" t="n">
        <f aca="false">IF(G643&lt;=$AE$2,INDEX('Bieu phi VCX'!$D$8:$H$33,MATCH(C643,'Bieu phi VCX'!$A$8:$A$33,0),MATCH(AC643,'Bieu phi VCX'!$D$7:$H$7,)),INDEX('Bieu phi VCX'!$I$8:$M$33,MATCH(C643,'Bieu phi VCX'!$A$8:$A$33,0),MATCH(AC643,'Bieu phi VCX'!$I$7:$M$7,)))</f>
        <v>0.028</v>
      </c>
      <c r="AF643" s="27" t="n">
        <f aca="false">IF(O643="Y",$AF$2,0)</f>
        <v>0.0005</v>
      </c>
      <c r="AG643" s="27" t="n">
        <f aca="false">IF(P643="Y", INDEX('Bieu phi VCX'!$P$8:$T$31,MATCH(C643,'Bieu phi VCX'!$A$8:$A$33,0),MATCH(AC643,'Bieu phi VCX'!$P$7:$T$7,0)), 0)</f>
        <v>0</v>
      </c>
      <c r="AH643" s="22" t="n">
        <f aca="false">VLOOKUP(Q643,Parameters!$F$2:$G$5,2,0)</f>
        <v>0</v>
      </c>
      <c r="AI643" s="27" t="n">
        <f aca="false">IF(R643="Y", INDEX('Bieu phi VCX'!$V$8:$Z$31,MATCH(C643,'Bieu phi VCX'!$A$8:$A$33,0),MATCH(AC643,'Bieu phi VCX'!$V$7:$Z$7,0)),0)</f>
        <v>0</v>
      </c>
      <c r="AJ643" s="27" t="n">
        <f aca="false">IF(S643="Y",INDEX('Bieu phi VCX'!$AG$8:$AI$31,MATCH(C643,'Bieu phi VCX'!$A$8:$A$33,0),MATCH(VLOOKUP(I643,Parameters!$I$2:$J$4,2),'Bieu phi VCX'!$AG$7:$AI$7,0))-AE643, 0)</f>
        <v>0</v>
      </c>
      <c r="AK643" s="0" t="n">
        <f aca="false">IF(T643="Y",$AK$2,1)</f>
        <v>1</v>
      </c>
      <c r="AL643" s="27" t="n">
        <f aca="false">IF(U643="Y", INDEX('Bieu phi VCX'!$AB$8:$AB$33,MATCH(C643,'Bieu phi VCX'!$A$8:$A$33,0),0),0)</f>
        <v>0</v>
      </c>
      <c r="AM643" s="27" t="n">
        <f aca="false">IF(V643="Y",IF(AB643&lt;120,IF(OR(C643='Bieu phi VCX'!$A$24,C643='Bieu phi VCX'!$A$25,C643='Bieu phi VCX'!$A$27),0.2%,IF(OR(AND(OR(E643="SEDAN",E643="HATCHBACK"),G643&gt;$AM$2),AND(OR(E643="SEDAN",E643="HATCHBACK"),F643="GERMANY")),INDEX('Bieu phi VCX'!$AC$8:$AC$33,MATCH(C643,'Bieu phi VCX'!$A$8:$A$33,0),0),INDEX('Bieu phi VCX'!$AD$8:$AD$33,MATCH(C643,'Bieu phi VCX'!$A$8:$A$33,0),0))),"NA"),0)</f>
        <v>0</v>
      </c>
      <c r="AN643" s="28" t="n">
        <f aca="false">IF(X643="Y",$AN$2,0)</f>
        <v>0</v>
      </c>
      <c r="AO643" s="29" t="n">
        <f aca="false">IF(W643="Y",IF(N643-M643&gt;$AO$2,1.5%*15/365,1.5%*(N643-M643)/365),0)</f>
        <v>0</v>
      </c>
      <c r="AP643" s="30" t="n">
        <f aca="false">IF(N643&lt;=Z643,VLOOKUP(DATEDIF(M643,N643,"m"),Parameters!$L$2:$M$6,2,1),(DATEDIF(M643,N643,"m")+1)/12)</f>
        <v>1</v>
      </c>
      <c r="AQ643" s="31" t="n">
        <f aca="false">(AK643*(SUM(AE643,AF643,AG643,AI643,AJ643,AL643,AM643,AN643)*H643+AH643)+AO643*H643)*AP643</f>
        <v>2850000</v>
      </c>
    </row>
    <row r="644" customFormat="false" ht="15" hidden="false" customHeight="false" outlineLevel="0" collapsed="false">
      <c r="A644" s="20"/>
      <c r="B644" s="20" t="s">
        <v>108</v>
      </c>
      <c r="C644" s="21" t="s">
        <v>145</v>
      </c>
      <c r="D644" s="21" t="s">
        <v>95</v>
      </c>
      <c r="E644" s="21" t="s">
        <v>144</v>
      </c>
      <c r="F644" s="21" t="s">
        <v>97</v>
      </c>
      <c r="G644" s="22" t="n">
        <v>390000000</v>
      </c>
      <c r="H644" s="22" t="n">
        <v>100000000</v>
      </c>
      <c r="I644" s="22" t="n">
        <v>0</v>
      </c>
      <c r="J644" s="0" t="n">
        <v>2020</v>
      </c>
      <c r="K644" s="23" t="n">
        <v>43831</v>
      </c>
      <c r="L644" s="23" t="n">
        <v>43831</v>
      </c>
      <c r="M644" s="23" t="n">
        <v>43831</v>
      </c>
      <c r="N644" s="23" t="n">
        <v>44196</v>
      </c>
      <c r="O644" s="24" t="s">
        <v>98</v>
      </c>
      <c r="P644" s="24" t="s">
        <v>106</v>
      </c>
      <c r="Q644" s="22" t="s">
        <v>99</v>
      </c>
      <c r="R644" s="24" t="s">
        <v>98</v>
      </c>
      <c r="S644" s="24" t="s">
        <v>98</v>
      </c>
      <c r="T644" s="24" t="s">
        <v>98</v>
      </c>
      <c r="U644" s="24" t="s">
        <v>98</v>
      </c>
      <c r="V644" s="24" t="s">
        <v>98</v>
      </c>
      <c r="W644" s="24" t="s">
        <v>98</v>
      </c>
      <c r="X644" s="24" t="s">
        <v>98</v>
      </c>
      <c r="Y644" s="22" t="n">
        <v>500000</v>
      </c>
      <c r="Z644" s="23" t="n">
        <f aca="false">DATE(YEAR(M644)+1,MONTH(M644),DAY(M644))</f>
        <v>44197</v>
      </c>
      <c r="AA644" s="25" t="n">
        <f aca="false">IF(N644&lt;=Z644, VLOOKUP(DATEDIF(M644,N644,"m"),Parameters!$L$2:$M$6,2,1), 0)</f>
        <v>1</v>
      </c>
      <c r="AB644" s="0" t="n">
        <f aca="false">IF(D644="Trong nước", DATEDIF(DATE(YEAR(K644),MONTH(K644),1),DATE(YEAR(L644),MONTH(L644),1),"m"), DATEDIF(DATE(J644,1,1),DATE(YEAR(L644),MONTH(L644),1),"m"))</f>
        <v>0</v>
      </c>
      <c r="AC644" s="0" t="str">
        <f aca="false">VLOOKUP(AB644,Parameters!$A$2:$B$6,2,1)</f>
        <v>&lt;6</v>
      </c>
      <c r="AD644" s="26" t="n">
        <v>1</v>
      </c>
      <c r="AE644" s="27" t="n">
        <f aca="false">IF(G644&lt;=$AE$2,INDEX('Bieu phi VCX'!$D$8:$H$33,MATCH(C644,'Bieu phi VCX'!$A$8:$A$33,0),MATCH(AC644,'Bieu phi VCX'!$D$7:$H$7,)),INDEX('Bieu phi VCX'!$I$8:$M$33,MATCH(C644,'Bieu phi VCX'!$A$8:$A$33,0),MATCH(AC644,'Bieu phi VCX'!$I$7:$M$7,)))</f>
        <v>0.028</v>
      </c>
      <c r="AF644" s="27" t="n">
        <f aca="false">IF(O644="Y",$AF$2,0)</f>
        <v>0</v>
      </c>
      <c r="AG644" s="27" t="n">
        <f aca="false">IF(P644="Y", INDEX('Bieu phi VCX'!$P$8:$T$31,MATCH(C644,'Bieu phi VCX'!$A$8:$A$33,0),MATCH(AC644,'Bieu phi VCX'!$P$7:$T$7,0)), 0)</f>
        <v>0</v>
      </c>
      <c r="AH644" s="22" t="n">
        <f aca="false">VLOOKUP(Q644,Parameters!$F$2:$G$5,2,0)</f>
        <v>0</v>
      </c>
      <c r="AI644" s="27" t="n">
        <f aca="false">IF(R644="Y", INDEX('Bieu phi VCX'!$V$8:$Z$31,MATCH(C644,'Bieu phi VCX'!$A$8:$A$33,0),MATCH(AC644,'Bieu phi VCX'!$V$7:$Z$7,0)),0)</f>
        <v>0</v>
      </c>
      <c r="AJ644" s="27" t="n">
        <f aca="false">IF(S644="Y",INDEX('Bieu phi VCX'!$AG$8:$AI$31,MATCH(C644,'Bieu phi VCX'!$A$8:$A$33,0),MATCH(VLOOKUP(I644,Parameters!$I$2:$J$4,2),'Bieu phi VCX'!$AG$7:$AI$7,0))-AE644, 0)</f>
        <v>0</v>
      </c>
      <c r="AK644" s="0" t="n">
        <f aca="false">IF(T644="Y",$AK$2,1)</f>
        <v>1</v>
      </c>
      <c r="AL644" s="27" t="n">
        <f aca="false">IF(U644="Y", INDEX('Bieu phi VCX'!$AB$8:$AB$33,MATCH(C644,'Bieu phi VCX'!$A$8:$A$33,0),0),0)</f>
        <v>0</v>
      </c>
      <c r="AM644" s="27" t="n">
        <f aca="false">IF(V644="Y",IF(AB644&lt;120,IF(OR(C644='Bieu phi VCX'!$A$24,C644='Bieu phi VCX'!$A$25,C644='Bieu phi VCX'!$A$27),0.2%,IF(OR(AND(OR(E644="SEDAN",E644="HATCHBACK"),G644&gt;$AM$2),AND(OR(E644="SEDAN",E644="HATCHBACK"),F644="GERMANY")),INDEX('Bieu phi VCX'!$AC$8:$AC$33,MATCH(C644,'Bieu phi VCX'!$A$8:$A$33,0),0),INDEX('Bieu phi VCX'!$AD$8:$AD$33,MATCH(C644,'Bieu phi VCX'!$A$8:$A$33,0),0))),"NA"),0)</f>
        <v>0</v>
      </c>
      <c r="AN644" s="28" t="n">
        <f aca="false">IF(X644="Y",$AN$2,0)</f>
        <v>0</v>
      </c>
      <c r="AO644" s="29" t="n">
        <f aca="false">IF(W644="Y",IF(N644-M644&gt;$AO$2,1.5%*15/365,1.5%*(N644-M644)/365),0)</f>
        <v>0</v>
      </c>
      <c r="AP644" s="30" t="n">
        <f aca="false">IF(N644&lt;=Z644,VLOOKUP(DATEDIF(M644,N644,"m"),Parameters!$L$2:$M$6,2,1),(DATEDIF(M644,N644,"m")+1)/12)</f>
        <v>1</v>
      </c>
      <c r="AQ644" s="31" t="n">
        <f aca="false">(AK644*(SUM(AE644,AF644,AG644,AI644,AJ644,AL644,AM644,AN644)*H644+AH644)+AO644*H644)*AP644</f>
        <v>2800000</v>
      </c>
    </row>
    <row r="645" customFormat="false" ht="15" hidden="false" customHeight="false" outlineLevel="0" collapsed="false">
      <c r="A645" s="20"/>
      <c r="B645" s="20" t="s">
        <v>109</v>
      </c>
      <c r="C645" s="21" t="s">
        <v>145</v>
      </c>
      <c r="D645" s="21" t="s">
        <v>95</v>
      </c>
      <c r="E645" s="21" t="s">
        <v>144</v>
      </c>
      <c r="F645" s="21" t="s">
        <v>97</v>
      </c>
      <c r="G645" s="22" t="n">
        <v>390000000</v>
      </c>
      <c r="H645" s="22" t="n">
        <v>100000000</v>
      </c>
      <c r="I645" s="22" t="n">
        <v>0</v>
      </c>
      <c r="J645" s="0" t="n">
        <v>2020</v>
      </c>
      <c r="K645" s="23" t="n">
        <v>43831</v>
      </c>
      <c r="L645" s="23" t="n">
        <v>43831</v>
      </c>
      <c r="M645" s="23" t="n">
        <v>43831</v>
      </c>
      <c r="N645" s="23" t="n">
        <v>44196</v>
      </c>
      <c r="O645" s="24" t="s">
        <v>98</v>
      </c>
      <c r="P645" s="24" t="s">
        <v>98</v>
      </c>
      <c r="Q645" s="22" t="n">
        <v>9000000</v>
      </c>
      <c r="R645" s="24" t="s">
        <v>98</v>
      </c>
      <c r="S645" s="24" t="s">
        <v>98</v>
      </c>
      <c r="T645" s="24" t="s">
        <v>98</v>
      </c>
      <c r="U645" s="24" t="s">
        <v>98</v>
      </c>
      <c r="V645" s="24" t="s">
        <v>98</v>
      </c>
      <c r="W645" s="24" t="s">
        <v>98</v>
      </c>
      <c r="X645" s="24" t="s">
        <v>98</v>
      </c>
      <c r="Y645" s="22" t="n">
        <v>500000</v>
      </c>
      <c r="Z645" s="23" t="n">
        <f aca="false">DATE(YEAR(M645)+1,MONTH(M645),DAY(M645))</f>
        <v>44197</v>
      </c>
      <c r="AA645" s="25" t="n">
        <f aca="false">IF(N645&lt;=Z645, VLOOKUP(DATEDIF(M645,N645,"m"),Parameters!$L$2:$M$6,2,1), 0)</f>
        <v>1</v>
      </c>
      <c r="AB645" s="0" t="n">
        <f aca="false">IF(D645="Trong nước", DATEDIF(DATE(YEAR(K645),MONTH(K645),1),DATE(YEAR(L645),MONTH(L645),1),"m"), DATEDIF(DATE(J645,1,1),DATE(YEAR(L645),MONTH(L645),1),"m"))</f>
        <v>0</v>
      </c>
      <c r="AC645" s="0" t="str">
        <f aca="false">VLOOKUP(AB645,Parameters!$A$2:$B$6,2,1)</f>
        <v>&lt;6</v>
      </c>
      <c r="AD645" s="26" t="n">
        <v>1</v>
      </c>
      <c r="AE645" s="27" t="n">
        <f aca="false">IF(G645&lt;=$AE$2,INDEX('Bieu phi VCX'!$D$8:$H$33,MATCH(C645,'Bieu phi VCX'!$A$8:$A$33,0),MATCH(AC645,'Bieu phi VCX'!$D$7:$H$7,)),INDEX('Bieu phi VCX'!$I$8:$M$33,MATCH(C645,'Bieu phi VCX'!$A$8:$A$33,0),MATCH(AC645,'Bieu phi VCX'!$I$7:$M$7,)))</f>
        <v>0.028</v>
      </c>
      <c r="AF645" s="27" t="n">
        <f aca="false">IF(O645="Y",$AF$2,0)</f>
        <v>0</v>
      </c>
      <c r="AG645" s="27" t="n">
        <f aca="false">IF(P645="Y", INDEX('Bieu phi VCX'!$P$8:$T$31,MATCH(C645,'Bieu phi VCX'!$A$8:$A$33,0),MATCH(AC645,'Bieu phi VCX'!$P$7:$T$7,0)), 0)</f>
        <v>0</v>
      </c>
      <c r="AH645" s="22" t="n">
        <f aca="false">VLOOKUP(Q645,Parameters!$F$2:$G$5,2,0)</f>
        <v>1400000</v>
      </c>
      <c r="AI645" s="27" t="n">
        <f aca="false">IF(R645="Y", INDEX('Bieu phi VCX'!$V$8:$Z$31,MATCH(C645,'Bieu phi VCX'!$A$8:$A$33,0),MATCH(AC645,'Bieu phi VCX'!$V$7:$Z$7,0)),0)</f>
        <v>0</v>
      </c>
      <c r="AJ645" s="27" t="n">
        <f aca="false">IF(S645="Y",INDEX('Bieu phi VCX'!$AG$8:$AI$31,MATCH(C645,'Bieu phi VCX'!$A$8:$A$33,0),MATCH(VLOOKUP(I645,Parameters!$I$2:$J$4,2),'Bieu phi VCX'!$AG$7:$AI$7,0))-AE645, 0)</f>
        <v>0</v>
      </c>
      <c r="AK645" s="0" t="n">
        <f aca="false">IF(T645="Y",$AK$2,1)</f>
        <v>1</v>
      </c>
      <c r="AL645" s="27" t="n">
        <f aca="false">IF(U645="Y", INDEX('Bieu phi VCX'!$AB$8:$AB$33,MATCH(C645,'Bieu phi VCX'!$A$8:$A$33,0),0),0)</f>
        <v>0</v>
      </c>
      <c r="AM645" s="27" t="n">
        <f aca="false">IF(V645="Y",IF(AB645&lt;120,IF(OR(C645='Bieu phi VCX'!$A$24,C645='Bieu phi VCX'!$A$25,C645='Bieu phi VCX'!$A$27),0.2%,IF(OR(AND(OR(E645="SEDAN",E645="HATCHBACK"),G645&gt;$AM$2),AND(OR(E645="SEDAN",E645="HATCHBACK"),F645="GERMANY")),INDEX('Bieu phi VCX'!$AC$8:$AC$33,MATCH(C645,'Bieu phi VCX'!$A$8:$A$33,0),0),INDEX('Bieu phi VCX'!$AD$8:$AD$33,MATCH(C645,'Bieu phi VCX'!$A$8:$A$33,0),0))),"NA"),0)</f>
        <v>0</v>
      </c>
      <c r="AN645" s="28" t="n">
        <f aca="false">IF(X645="Y",$AN$2,0)</f>
        <v>0</v>
      </c>
      <c r="AO645" s="29" t="n">
        <f aca="false">IF(W645="Y",IF(N645-M645&gt;$AO$2,1.5%*15/365,1.5%*(N645-M645)/365),0)</f>
        <v>0</v>
      </c>
      <c r="AP645" s="30" t="n">
        <f aca="false">IF(N645&lt;=Z645,VLOOKUP(DATEDIF(M645,N645,"m"),Parameters!$L$2:$M$6,2,1),(DATEDIF(M645,N645,"m")+1)/12)</f>
        <v>1</v>
      </c>
      <c r="AQ645" s="31" t="n">
        <f aca="false">(AK645*(SUM(AE645,AF645,AG645,AI645,AJ645,AL645,AM645,AN645)*H645+AH645)+AO645*H645)*AP645</f>
        <v>4200000</v>
      </c>
    </row>
    <row r="646" customFormat="false" ht="15" hidden="false" customHeight="false" outlineLevel="0" collapsed="false">
      <c r="A646" s="20"/>
      <c r="B646" s="20" t="s">
        <v>110</v>
      </c>
      <c r="C646" s="21" t="s">
        <v>145</v>
      </c>
      <c r="D646" s="21" t="s">
        <v>95</v>
      </c>
      <c r="E646" s="21" t="s">
        <v>144</v>
      </c>
      <c r="F646" s="21" t="s">
        <v>97</v>
      </c>
      <c r="G646" s="22" t="n">
        <v>390000000</v>
      </c>
      <c r="H646" s="22" t="n">
        <v>100000000</v>
      </c>
      <c r="I646" s="22" t="n">
        <v>0</v>
      </c>
      <c r="J646" s="0" t="n">
        <v>2020</v>
      </c>
      <c r="K646" s="23" t="n">
        <v>43831</v>
      </c>
      <c r="L646" s="23" t="n">
        <v>43831</v>
      </c>
      <c r="M646" s="23" t="n">
        <v>43831</v>
      </c>
      <c r="N646" s="23" t="n">
        <v>44196</v>
      </c>
      <c r="O646" s="24" t="s">
        <v>98</v>
      </c>
      <c r="P646" s="24" t="s">
        <v>98</v>
      </c>
      <c r="Q646" s="22" t="s">
        <v>99</v>
      </c>
      <c r="R646" s="24" t="s">
        <v>106</v>
      </c>
      <c r="S646" s="24" t="s">
        <v>98</v>
      </c>
      <c r="T646" s="24" t="s">
        <v>98</v>
      </c>
      <c r="U646" s="24" t="s">
        <v>98</v>
      </c>
      <c r="V646" s="24" t="s">
        <v>98</v>
      </c>
      <c r="W646" s="24" t="s">
        <v>98</v>
      </c>
      <c r="X646" s="24" t="s">
        <v>98</v>
      </c>
      <c r="Y646" s="22" t="n">
        <v>500000</v>
      </c>
      <c r="Z646" s="23" t="n">
        <f aca="false">DATE(YEAR(M646)+1,MONTH(M646),DAY(M646))</f>
        <v>44197</v>
      </c>
      <c r="AA646" s="25" t="n">
        <f aca="false">IF(N646&lt;=Z646, VLOOKUP(DATEDIF(M646,N646,"m"),Parameters!$L$2:$M$6,2,1), 0)</f>
        <v>1</v>
      </c>
      <c r="AB646" s="0" t="n">
        <f aca="false">IF(D646="Trong nước", DATEDIF(DATE(YEAR(K646),MONTH(K646),1),DATE(YEAR(L646),MONTH(L646),1),"m"), DATEDIF(DATE(J646,1,1),DATE(YEAR(L646),MONTH(L646),1),"m"))</f>
        <v>0</v>
      </c>
      <c r="AC646" s="0" t="str">
        <f aca="false">VLOOKUP(AB646,Parameters!$A$2:$B$6,2,1)</f>
        <v>&lt;6</v>
      </c>
      <c r="AD646" s="26" t="n">
        <v>1</v>
      </c>
      <c r="AE646" s="27" t="n">
        <f aca="false">IF(G646&lt;=$AE$2,INDEX('Bieu phi VCX'!$D$8:$H$33,MATCH(C646,'Bieu phi VCX'!$A$8:$A$33,0),MATCH(AC646,'Bieu phi VCX'!$D$7:$H$7,)),INDEX('Bieu phi VCX'!$I$8:$M$33,MATCH(C646,'Bieu phi VCX'!$A$8:$A$33,0),MATCH(AC646,'Bieu phi VCX'!$I$7:$M$7,)))</f>
        <v>0.028</v>
      </c>
      <c r="AF646" s="27" t="n">
        <f aca="false">IF(O646="Y",$AF$2,0)</f>
        <v>0</v>
      </c>
      <c r="AG646" s="27" t="n">
        <f aca="false">IF(P646="Y", INDEX('Bieu phi VCX'!$P$8:$T$31,MATCH(C646,'Bieu phi VCX'!$A$8:$A$33,0),MATCH(AC646,'Bieu phi VCX'!$P$7:$T$7,0)), 0)</f>
        <v>0</v>
      </c>
      <c r="AH646" s="22" t="n">
        <f aca="false">VLOOKUP(Q646,Parameters!$F$2:$G$5,2,0)</f>
        <v>0</v>
      </c>
      <c r="AI646" s="27" t="n">
        <f aca="false">IF(R646="Y", INDEX('Bieu phi VCX'!$V$8:$Z$31,MATCH(C646,'Bieu phi VCX'!$A$8:$A$33,0),MATCH(AC646,'Bieu phi VCX'!$V$7:$Z$7,0)),0)</f>
        <v>0.0015</v>
      </c>
      <c r="AJ646" s="27" t="n">
        <f aca="false">IF(S646="Y",INDEX('Bieu phi VCX'!$AG$8:$AI$31,MATCH(C646,'Bieu phi VCX'!$A$8:$A$33,0),MATCH(VLOOKUP(I646,Parameters!$I$2:$J$4,2),'Bieu phi VCX'!$AG$7:$AI$7,0))-AE646, 0)</f>
        <v>0</v>
      </c>
      <c r="AK646" s="0" t="n">
        <f aca="false">IF(T646="Y",$AK$2,1)</f>
        <v>1</v>
      </c>
      <c r="AL646" s="27" t="n">
        <f aca="false">IF(U646="Y", INDEX('Bieu phi VCX'!$AB$8:$AB$33,MATCH(C646,'Bieu phi VCX'!$A$8:$A$33,0),0),0)</f>
        <v>0</v>
      </c>
      <c r="AM646" s="27" t="n">
        <f aca="false">IF(V646="Y",IF(AB646&lt;120,IF(OR(C646='Bieu phi VCX'!$A$24,C646='Bieu phi VCX'!$A$25,C646='Bieu phi VCX'!$A$27),0.2%,IF(OR(AND(OR(E646="SEDAN",E646="HATCHBACK"),G646&gt;$AM$2),AND(OR(E646="SEDAN",E646="HATCHBACK"),F646="GERMANY")),INDEX('Bieu phi VCX'!$AC$8:$AC$33,MATCH(C646,'Bieu phi VCX'!$A$8:$A$33,0),0),INDEX('Bieu phi VCX'!$AD$8:$AD$33,MATCH(C646,'Bieu phi VCX'!$A$8:$A$33,0),0))),"NA"),0)</f>
        <v>0</v>
      </c>
      <c r="AN646" s="28" t="n">
        <f aca="false">IF(X646="Y",$AN$2,0)</f>
        <v>0</v>
      </c>
      <c r="AO646" s="29" t="n">
        <f aca="false">IF(W646="Y",IF(N646-M646&gt;$AO$2,1.5%*15/365,1.5%*(N646-M646)/365),0)</f>
        <v>0</v>
      </c>
      <c r="AP646" s="30" t="n">
        <f aca="false">IF(N646&lt;=Z646,VLOOKUP(DATEDIF(M646,N646,"m"),Parameters!$L$2:$M$6,2,1),(DATEDIF(M646,N646,"m")+1)/12)</f>
        <v>1</v>
      </c>
      <c r="AQ646" s="31" t="n">
        <f aca="false">(AK646*(SUM(AE646,AF646,AG646,AI646,AJ646,AL646,AM646,AN646)*H646+AH646)+AO646*H646)*AP646</f>
        <v>2950000</v>
      </c>
    </row>
    <row r="647" customFormat="false" ht="15" hidden="false" customHeight="false" outlineLevel="0" collapsed="false">
      <c r="A647" s="20"/>
      <c r="B647" s="20" t="s">
        <v>111</v>
      </c>
      <c r="C647" s="21" t="s">
        <v>145</v>
      </c>
      <c r="D647" s="21" t="s">
        <v>95</v>
      </c>
      <c r="E647" s="21" t="s">
        <v>144</v>
      </c>
      <c r="F647" s="21" t="s">
        <v>97</v>
      </c>
      <c r="G647" s="22" t="n">
        <v>390000000</v>
      </c>
      <c r="H647" s="22" t="n">
        <v>100000000</v>
      </c>
      <c r="I647" s="22" t="n">
        <v>0</v>
      </c>
      <c r="J647" s="0" t="n">
        <v>2020</v>
      </c>
      <c r="K647" s="23" t="n">
        <v>43831</v>
      </c>
      <c r="L647" s="23" t="n">
        <v>43831</v>
      </c>
      <c r="M647" s="23" t="n">
        <v>43831</v>
      </c>
      <c r="N647" s="23" t="n">
        <v>44196</v>
      </c>
      <c r="O647" s="24" t="s">
        <v>98</v>
      </c>
      <c r="P647" s="24" t="s">
        <v>98</v>
      </c>
      <c r="Q647" s="22" t="s">
        <v>99</v>
      </c>
      <c r="R647" s="24" t="s">
        <v>98</v>
      </c>
      <c r="S647" s="24" t="s">
        <v>106</v>
      </c>
      <c r="T647" s="24" t="s">
        <v>98</v>
      </c>
      <c r="U647" s="24" t="s">
        <v>98</v>
      </c>
      <c r="V647" s="24" t="s">
        <v>98</v>
      </c>
      <c r="W647" s="24" t="s">
        <v>98</v>
      </c>
      <c r="X647" s="24" t="s">
        <v>98</v>
      </c>
      <c r="Y647" s="22" t="n">
        <v>500000</v>
      </c>
      <c r="Z647" s="23" t="n">
        <f aca="false">DATE(YEAR(M647)+1,MONTH(M647),DAY(M647))</f>
        <v>44197</v>
      </c>
      <c r="AA647" s="25" t="n">
        <f aca="false">IF(N647&lt;=Z647, VLOOKUP(DATEDIF(M647,N647,"m"),Parameters!$L$2:$M$6,2,1), 0)</f>
        <v>1</v>
      </c>
      <c r="AB647" s="0" t="n">
        <f aca="false">IF(D647="Trong nước", DATEDIF(DATE(YEAR(K647),MONTH(K647),1),DATE(YEAR(L647),MONTH(L647),1),"m"), DATEDIF(DATE(J647,1,1),DATE(YEAR(L647),MONTH(L647),1),"m"))</f>
        <v>0</v>
      </c>
      <c r="AC647" s="0" t="str">
        <f aca="false">VLOOKUP(AB647,Parameters!$A$2:$B$6,2,1)</f>
        <v>&lt;6</v>
      </c>
      <c r="AD647" s="26" t="n">
        <v>1</v>
      </c>
      <c r="AE647" s="27" t="n">
        <f aca="false">IF(G647&lt;=$AE$2,INDEX('Bieu phi VCX'!$D$8:$H$33,MATCH(C647,'Bieu phi VCX'!$A$8:$A$33,0),MATCH(AC647,'Bieu phi VCX'!$D$7:$H$7,)),INDEX('Bieu phi VCX'!$I$8:$M$33,MATCH(C647,'Bieu phi VCX'!$A$8:$A$33,0),MATCH(AC647,'Bieu phi VCX'!$I$7:$M$7,)))</f>
        <v>0.028</v>
      </c>
      <c r="AF647" s="27" t="n">
        <f aca="false">IF(O647="Y",$AF$2,0)</f>
        <v>0</v>
      </c>
      <c r="AG647" s="27" t="n">
        <f aca="false">IF(P647="Y", INDEX('Bieu phi VCX'!$P$8:$T$31,MATCH(C647,'Bieu phi VCX'!$A$8:$A$33,0),MATCH(AC647,'Bieu phi VCX'!$P$7:$T$7,0)), 0)</f>
        <v>0</v>
      </c>
      <c r="AH647" s="22" t="n">
        <f aca="false">VLOOKUP(Q647,Parameters!$F$2:$G$5,2,0)</f>
        <v>0</v>
      </c>
      <c r="AI647" s="27" t="n">
        <f aca="false">IF(R647="Y", INDEX('Bieu phi VCX'!$V$8:$Z$31,MATCH(C647,'Bieu phi VCX'!$A$8:$A$33,0),MATCH(AC647,'Bieu phi VCX'!$V$7:$Z$7,0)),0)</f>
        <v>0</v>
      </c>
      <c r="AJ647" s="27" t="n">
        <f aca="false">IF(S647="Y",INDEX('Bieu phi VCX'!$AG$8:$AI$31,MATCH(C647,'Bieu phi VCX'!$A$8:$A$33,0),MATCH(VLOOKUP(I647,Parameters!$I$2:$J$4,2),'Bieu phi VCX'!$AG$7:$AI$7,0))-AE647, 0)</f>
        <v>0.022</v>
      </c>
      <c r="AK647" s="0" t="n">
        <f aca="false">IF(T647="Y",$AK$2,1)</f>
        <v>1</v>
      </c>
      <c r="AL647" s="27" t="n">
        <f aca="false">IF(U647="Y", INDEX('Bieu phi VCX'!$AB$8:$AB$33,MATCH(C647,'Bieu phi VCX'!$A$8:$A$33,0),0),0)</f>
        <v>0</v>
      </c>
      <c r="AM647" s="27" t="n">
        <f aca="false">IF(V647="Y",IF(AB647&lt;120,IF(OR(C647='Bieu phi VCX'!$A$24,C647='Bieu phi VCX'!$A$25,C647='Bieu phi VCX'!$A$27),0.2%,IF(OR(AND(OR(E647="SEDAN",E647="HATCHBACK"),G647&gt;$AM$2),AND(OR(E647="SEDAN",E647="HATCHBACK"),F647="GERMANY")),INDEX('Bieu phi VCX'!$AC$8:$AC$33,MATCH(C647,'Bieu phi VCX'!$A$8:$A$33,0),0),INDEX('Bieu phi VCX'!$AD$8:$AD$33,MATCH(C647,'Bieu phi VCX'!$A$8:$A$33,0),0))),"NA"),0)</f>
        <v>0</v>
      </c>
      <c r="AN647" s="28" t="n">
        <f aca="false">IF(X647="Y",$AN$2,0)</f>
        <v>0</v>
      </c>
      <c r="AO647" s="29" t="n">
        <f aca="false">IF(W647="Y",IF(N647-M647&gt;$AO$2,1.5%*15/365,1.5%*(N647-M647)/365),0)</f>
        <v>0</v>
      </c>
      <c r="AP647" s="30" t="n">
        <f aca="false">IF(N647&lt;=Z647,VLOOKUP(DATEDIF(M647,N647,"m"),Parameters!$L$2:$M$6,2,1),(DATEDIF(M647,N647,"m")+1)/12)</f>
        <v>1</v>
      </c>
      <c r="AQ647" s="31" t="n">
        <f aca="false">(AK647*(SUM(AE647,AF647,AG647,AI647,AJ647,AL647,AM647,AN647)*H647+AH647)+AO647*H647)*AP647</f>
        <v>5000000</v>
      </c>
    </row>
    <row r="648" customFormat="false" ht="15" hidden="false" customHeight="false" outlineLevel="0" collapsed="false">
      <c r="A648" s="20"/>
      <c r="B648" s="20" t="s">
        <v>112</v>
      </c>
      <c r="C648" s="21" t="s">
        <v>145</v>
      </c>
      <c r="D648" s="21" t="s">
        <v>95</v>
      </c>
      <c r="E648" s="21" t="s">
        <v>144</v>
      </c>
      <c r="F648" s="21" t="s">
        <v>97</v>
      </c>
      <c r="G648" s="22" t="n">
        <v>390000000</v>
      </c>
      <c r="H648" s="22" t="n">
        <v>100000000</v>
      </c>
      <c r="I648" s="22" t="n">
        <v>0</v>
      </c>
      <c r="J648" s="0" t="n">
        <v>2020</v>
      </c>
      <c r="K648" s="23" t="n">
        <v>43831</v>
      </c>
      <c r="L648" s="23" t="n">
        <v>43831</v>
      </c>
      <c r="M648" s="23" t="n">
        <v>43831</v>
      </c>
      <c r="N648" s="23" t="n">
        <v>44196</v>
      </c>
      <c r="O648" s="24" t="s">
        <v>98</v>
      </c>
      <c r="P648" s="24" t="s">
        <v>98</v>
      </c>
      <c r="Q648" s="22" t="s">
        <v>99</v>
      </c>
      <c r="R648" s="24" t="s">
        <v>98</v>
      </c>
      <c r="S648" s="24" t="s">
        <v>98</v>
      </c>
      <c r="T648" s="24" t="s">
        <v>106</v>
      </c>
      <c r="U648" s="24" t="s">
        <v>98</v>
      </c>
      <c r="V648" s="24" t="s">
        <v>98</v>
      </c>
      <c r="W648" s="24" t="s">
        <v>98</v>
      </c>
      <c r="X648" s="24" t="s">
        <v>98</v>
      </c>
      <c r="Y648" s="22" t="n">
        <v>500000</v>
      </c>
      <c r="Z648" s="23" t="n">
        <f aca="false">DATE(YEAR(M648)+1,MONTH(M648),DAY(M648))</f>
        <v>44197</v>
      </c>
      <c r="AA648" s="25" t="n">
        <f aca="false">IF(N648&lt;=Z648, VLOOKUP(DATEDIF(M648,N648,"m"),Parameters!$L$2:$M$6,2,1), 0)</f>
        <v>1</v>
      </c>
      <c r="AB648" s="0" t="n">
        <f aca="false">IF(D648="Trong nước", DATEDIF(DATE(YEAR(K648),MONTH(K648),1),DATE(YEAR(L648),MONTH(L648),1),"m"), DATEDIF(DATE(J648,1,1),DATE(YEAR(L648),MONTH(L648),1),"m"))</f>
        <v>0</v>
      </c>
      <c r="AC648" s="0" t="str">
        <f aca="false">VLOOKUP(AB648,Parameters!$A$2:$B$6,2,1)</f>
        <v>&lt;6</v>
      </c>
      <c r="AD648" s="26" t="n">
        <v>1</v>
      </c>
      <c r="AE648" s="27" t="n">
        <f aca="false">IF(G648&lt;=$AE$2,INDEX('Bieu phi VCX'!$D$8:$H$33,MATCH(C648,'Bieu phi VCX'!$A$8:$A$33,0),MATCH(AC648,'Bieu phi VCX'!$D$7:$H$7,)),INDEX('Bieu phi VCX'!$I$8:$M$33,MATCH(C648,'Bieu phi VCX'!$A$8:$A$33,0),MATCH(AC648,'Bieu phi VCX'!$I$7:$M$7,)))</f>
        <v>0.028</v>
      </c>
      <c r="AF648" s="27" t="n">
        <f aca="false">IF(O648="Y",$AF$2,0)</f>
        <v>0</v>
      </c>
      <c r="AG648" s="27" t="n">
        <f aca="false">IF(P648="Y", INDEX('Bieu phi VCX'!$P$8:$T$31,MATCH(C648,'Bieu phi VCX'!$A$8:$A$33,0),MATCH(AC648,'Bieu phi VCX'!$P$7:$T$7,0)), 0)</f>
        <v>0</v>
      </c>
      <c r="AH648" s="22" t="n">
        <f aca="false">VLOOKUP(Q648,Parameters!$F$2:$G$5,2,0)</f>
        <v>0</v>
      </c>
      <c r="AI648" s="27" t="n">
        <f aca="false">IF(R648="Y", INDEX('Bieu phi VCX'!$V$8:$Z$31,MATCH(C648,'Bieu phi VCX'!$A$8:$A$33,0),MATCH(AC648,'Bieu phi VCX'!$V$7:$Z$7,0)),0)</f>
        <v>0</v>
      </c>
      <c r="AJ648" s="27" t="n">
        <f aca="false">IF(S648="Y",INDEX('Bieu phi VCX'!$AG$8:$AI$31,MATCH(C648,'Bieu phi VCX'!$A$8:$A$33,0),MATCH(VLOOKUP(I648,Parameters!$I$2:$J$4,2),'Bieu phi VCX'!$AG$7:$AI$7,0))-AE648, 0)</f>
        <v>0</v>
      </c>
      <c r="AK648" s="0" t="n">
        <f aca="false">IF(T648="Y",$AK$2,1)</f>
        <v>1.5</v>
      </c>
      <c r="AL648" s="27" t="n">
        <f aca="false">IF(U648="Y", INDEX('Bieu phi VCX'!$AB$8:$AB$33,MATCH(C648,'Bieu phi VCX'!$A$8:$A$33,0),0),0)</f>
        <v>0</v>
      </c>
      <c r="AM648" s="27" t="n">
        <f aca="false">IF(V648="Y",IF(AB648&lt;120,IF(OR(C648='Bieu phi VCX'!$A$24,C648='Bieu phi VCX'!$A$25,C648='Bieu phi VCX'!$A$27),0.2%,IF(OR(AND(OR(E648="SEDAN",E648="HATCHBACK"),G648&gt;$AM$2),AND(OR(E648="SEDAN",E648="HATCHBACK"),F648="GERMANY")),INDEX('Bieu phi VCX'!$AC$8:$AC$33,MATCH(C648,'Bieu phi VCX'!$A$8:$A$33,0),0),INDEX('Bieu phi VCX'!$AD$8:$AD$33,MATCH(C648,'Bieu phi VCX'!$A$8:$A$33,0),0))),"NA"),0)</f>
        <v>0</v>
      </c>
      <c r="AN648" s="28" t="n">
        <f aca="false">IF(X648="Y",$AN$2,0)</f>
        <v>0</v>
      </c>
      <c r="AO648" s="29" t="n">
        <f aca="false">IF(W648="Y",IF(N648-M648&gt;$AO$2,1.5%*15/365,1.5%*(N648-M648)/365),0)</f>
        <v>0</v>
      </c>
      <c r="AP648" s="30" t="n">
        <f aca="false">IF(N648&lt;=Z648,VLOOKUP(DATEDIF(M648,N648,"m"),Parameters!$L$2:$M$6,2,1),(DATEDIF(M648,N648,"m")+1)/12)</f>
        <v>1</v>
      </c>
      <c r="AQ648" s="31" t="n">
        <f aca="false">(AK648*(SUM(AE648,AF648,AG648,AI648,AJ648,AL648,AM648,AN648)*H648+AH648)+AO648*H648)*AP648</f>
        <v>4200000</v>
      </c>
    </row>
    <row r="649" customFormat="false" ht="15" hidden="false" customHeight="false" outlineLevel="0" collapsed="false">
      <c r="A649" s="20"/>
      <c r="B649" s="20" t="s">
        <v>113</v>
      </c>
      <c r="C649" s="21" t="s">
        <v>145</v>
      </c>
      <c r="D649" s="21" t="s">
        <v>95</v>
      </c>
      <c r="E649" s="21" t="s">
        <v>144</v>
      </c>
      <c r="F649" s="21" t="s">
        <v>97</v>
      </c>
      <c r="G649" s="22" t="n">
        <v>390000000</v>
      </c>
      <c r="H649" s="22" t="n">
        <v>100000000</v>
      </c>
      <c r="I649" s="22" t="n">
        <v>0</v>
      </c>
      <c r="J649" s="0" t="n">
        <v>2020</v>
      </c>
      <c r="K649" s="23" t="n">
        <v>43831</v>
      </c>
      <c r="L649" s="23" t="n">
        <v>43831</v>
      </c>
      <c r="M649" s="23" t="n">
        <v>43831</v>
      </c>
      <c r="N649" s="23" t="n">
        <v>44196</v>
      </c>
      <c r="O649" s="24" t="s">
        <v>98</v>
      </c>
      <c r="P649" s="24" t="s">
        <v>98</v>
      </c>
      <c r="Q649" s="22" t="s">
        <v>99</v>
      </c>
      <c r="R649" s="24" t="s">
        <v>98</v>
      </c>
      <c r="S649" s="24" t="s">
        <v>98</v>
      </c>
      <c r="T649" s="24" t="s">
        <v>98</v>
      </c>
      <c r="U649" s="24" t="s">
        <v>106</v>
      </c>
      <c r="V649" s="24" t="s">
        <v>98</v>
      </c>
      <c r="W649" s="24" t="s">
        <v>98</v>
      </c>
      <c r="X649" s="24" t="s">
        <v>98</v>
      </c>
      <c r="Y649" s="22" t="n">
        <v>500000</v>
      </c>
      <c r="Z649" s="23" t="n">
        <f aca="false">DATE(YEAR(M649)+1,MONTH(M649),DAY(M649))</f>
        <v>44197</v>
      </c>
      <c r="AA649" s="25" t="n">
        <f aca="false">IF(N649&lt;=Z649, VLOOKUP(DATEDIF(M649,N649,"m"),Parameters!$L$2:$M$6,2,1), 0)</f>
        <v>1</v>
      </c>
      <c r="AB649" s="0" t="n">
        <f aca="false">IF(D649="Trong nước", DATEDIF(DATE(YEAR(K649),MONTH(K649),1),DATE(YEAR(L649),MONTH(L649),1),"m"), DATEDIF(DATE(J649,1,1),DATE(YEAR(L649),MONTH(L649),1),"m"))</f>
        <v>0</v>
      </c>
      <c r="AC649" s="0" t="str">
        <f aca="false">VLOOKUP(AB649,Parameters!$A$2:$B$6,2,1)</f>
        <v>&lt;6</v>
      </c>
      <c r="AD649" s="26" t="n">
        <v>1</v>
      </c>
      <c r="AE649" s="27" t="n">
        <f aca="false">IF(G649&lt;=$AE$2,INDEX('Bieu phi VCX'!$D$8:$H$33,MATCH(C649,'Bieu phi VCX'!$A$8:$A$33,0),MATCH(AC649,'Bieu phi VCX'!$D$7:$H$7,)),INDEX('Bieu phi VCX'!$I$8:$M$33,MATCH(C649,'Bieu phi VCX'!$A$8:$A$33,0),MATCH(AC649,'Bieu phi VCX'!$I$7:$M$7,)))</f>
        <v>0.028</v>
      </c>
      <c r="AF649" s="27" t="n">
        <f aca="false">IF(O649="Y",$AF$2,0)</f>
        <v>0</v>
      </c>
      <c r="AG649" s="27" t="n">
        <f aca="false">IF(P649="Y", INDEX('Bieu phi VCX'!$P$8:$T$31,MATCH(C649,'Bieu phi VCX'!$A$8:$A$33,0),MATCH(AC649,'Bieu phi VCX'!$P$7:$T$7,0)), 0)</f>
        <v>0</v>
      </c>
      <c r="AH649" s="22" t="n">
        <f aca="false">VLOOKUP(Q649,Parameters!$F$2:$G$5,2,0)</f>
        <v>0</v>
      </c>
      <c r="AI649" s="27" t="n">
        <f aca="false">IF(R649="Y", INDEX('Bieu phi VCX'!$V$8:$Z$31,MATCH(C649,'Bieu phi VCX'!$A$8:$A$33,0),MATCH(AC649,'Bieu phi VCX'!$V$7:$Z$7,0)),0)</f>
        <v>0</v>
      </c>
      <c r="AJ649" s="27" t="n">
        <f aca="false">IF(S649="Y",INDEX('Bieu phi VCX'!$AG$8:$AI$31,MATCH(C649,'Bieu phi VCX'!$A$8:$A$33,0),MATCH(VLOOKUP(I649,Parameters!$I$2:$J$4,2),'Bieu phi VCX'!$AG$7:$AI$7,0))-AE649, 0)</f>
        <v>0</v>
      </c>
      <c r="AK649" s="0" t="n">
        <f aca="false">IF(T649="Y",$AK$2,1)</f>
        <v>1</v>
      </c>
      <c r="AL649" s="27" t="n">
        <f aca="false">IF(U649="Y", INDEX('Bieu phi VCX'!$AB$8:$AB$33,MATCH(C649,'Bieu phi VCX'!$A$8:$A$33,0),0),0)</f>
        <v>0.0025</v>
      </c>
      <c r="AM649" s="27" t="n">
        <f aca="false">IF(V649="Y",IF(AB649&lt;120,IF(OR(C649='Bieu phi VCX'!$A$24,C649='Bieu phi VCX'!$A$25,C649='Bieu phi VCX'!$A$27),0.2%,IF(OR(AND(OR(E649="SEDAN",E649="HATCHBACK"),G649&gt;$AM$2),AND(OR(E649="SEDAN",E649="HATCHBACK"),F649="GERMANY")),INDEX('Bieu phi VCX'!$AC$8:$AC$33,MATCH(C649,'Bieu phi VCX'!$A$8:$A$33,0),0),INDEX('Bieu phi VCX'!$AD$8:$AD$33,MATCH(C649,'Bieu phi VCX'!$A$8:$A$33,0),0))),"NA"),0)</f>
        <v>0</v>
      </c>
      <c r="AN649" s="28" t="n">
        <f aca="false">IF(X649="Y",$AN$2,0)</f>
        <v>0</v>
      </c>
      <c r="AO649" s="29" t="n">
        <f aca="false">IF(W649="Y",IF(N649-M649&gt;$AO$2,1.5%*15/365,1.5%*(N649-M649)/365),0)</f>
        <v>0</v>
      </c>
      <c r="AP649" s="30" t="n">
        <f aca="false">IF(N649&lt;=Z649,VLOOKUP(DATEDIF(M649,N649,"m"),Parameters!$L$2:$M$6,2,1),(DATEDIF(M649,N649,"m")+1)/12)</f>
        <v>1</v>
      </c>
      <c r="AQ649" s="31" t="n">
        <f aca="false">(AK649*(SUM(AE649,AF649,AG649,AI649,AJ649,AL649,AM649,AN649)*H649+AH649)+AO649*H649)*AP649</f>
        <v>3050000</v>
      </c>
    </row>
    <row r="650" customFormat="false" ht="15" hidden="false" customHeight="false" outlineLevel="0" collapsed="false">
      <c r="A650" s="20"/>
      <c r="B650" s="20" t="s">
        <v>114</v>
      </c>
      <c r="C650" s="21" t="s">
        <v>145</v>
      </c>
      <c r="D650" s="21" t="s">
        <v>95</v>
      </c>
      <c r="E650" s="21" t="s">
        <v>144</v>
      </c>
      <c r="F650" s="21" t="s">
        <v>97</v>
      </c>
      <c r="G650" s="22" t="n">
        <v>390000000</v>
      </c>
      <c r="H650" s="22" t="n">
        <v>100000000</v>
      </c>
      <c r="I650" s="22" t="n">
        <v>0</v>
      </c>
      <c r="J650" s="0" t="n">
        <v>2020</v>
      </c>
      <c r="K650" s="23" t="n">
        <v>43831</v>
      </c>
      <c r="L650" s="23" t="n">
        <v>43831</v>
      </c>
      <c r="M650" s="23" t="n">
        <v>43831</v>
      </c>
      <c r="N650" s="23" t="n">
        <v>44196</v>
      </c>
      <c r="O650" s="24" t="s">
        <v>98</v>
      </c>
      <c r="P650" s="24" t="s">
        <v>98</v>
      </c>
      <c r="Q650" s="22" t="s">
        <v>99</v>
      </c>
      <c r="R650" s="24" t="s">
        <v>98</v>
      </c>
      <c r="S650" s="24" t="s">
        <v>98</v>
      </c>
      <c r="T650" s="24" t="s">
        <v>98</v>
      </c>
      <c r="U650" s="24" t="s">
        <v>98</v>
      </c>
      <c r="V650" s="24" t="s">
        <v>106</v>
      </c>
      <c r="W650" s="24" t="s">
        <v>98</v>
      </c>
      <c r="X650" s="24" t="s">
        <v>98</v>
      </c>
      <c r="Y650" s="22" t="n">
        <v>500000</v>
      </c>
      <c r="Z650" s="23" t="n">
        <f aca="false">DATE(YEAR(M650)+1,MONTH(M650),DAY(M650))</f>
        <v>44197</v>
      </c>
      <c r="AA650" s="25" t="n">
        <f aca="false">IF(N650&lt;=Z650, VLOOKUP(DATEDIF(M650,N650,"m"),Parameters!$L$2:$M$6,2,1), 0)</f>
        <v>1</v>
      </c>
      <c r="AB650" s="0" t="n">
        <f aca="false">IF(D650="Trong nước", DATEDIF(DATE(YEAR(K650),MONTH(K650),1),DATE(YEAR(L650),MONTH(L650),1),"m"), DATEDIF(DATE(J650,1,1),DATE(YEAR(L650),MONTH(L650),1),"m"))</f>
        <v>0</v>
      </c>
      <c r="AC650" s="0" t="str">
        <f aca="false">VLOOKUP(AB650,Parameters!$A$2:$B$6,2,1)</f>
        <v>&lt;6</v>
      </c>
      <c r="AD650" s="26" t="n">
        <v>1</v>
      </c>
      <c r="AE650" s="27" t="n">
        <f aca="false">IF(G650&lt;=$AE$2,INDEX('Bieu phi VCX'!$D$8:$H$33,MATCH(C650,'Bieu phi VCX'!$A$8:$A$33,0),MATCH(AC650,'Bieu phi VCX'!$D$7:$H$7,)),INDEX('Bieu phi VCX'!$I$8:$M$33,MATCH(C650,'Bieu phi VCX'!$A$8:$A$33,0),MATCH(AC650,'Bieu phi VCX'!$I$7:$M$7,)))</f>
        <v>0.028</v>
      </c>
      <c r="AF650" s="27" t="n">
        <f aca="false">IF(O650="Y",$AF$2,0)</f>
        <v>0</v>
      </c>
      <c r="AG650" s="27" t="n">
        <f aca="false">IF(P650="Y", INDEX('Bieu phi VCX'!$P$8:$T$31,MATCH(C650,'Bieu phi VCX'!$A$8:$A$33,0),MATCH(AC650,'Bieu phi VCX'!$P$7:$T$7,0)), 0)</f>
        <v>0</v>
      </c>
      <c r="AH650" s="22" t="n">
        <f aca="false">VLOOKUP(Q650,Parameters!$F$2:$G$5,2,0)</f>
        <v>0</v>
      </c>
      <c r="AI650" s="27" t="n">
        <f aca="false">IF(R650="Y", INDEX('Bieu phi VCX'!$V$8:$Z$31,MATCH(C650,'Bieu phi VCX'!$A$8:$A$33,0),MATCH(AC650,'Bieu phi VCX'!$V$7:$Z$7,0)),0)</f>
        <v>0</v>
      </c>
      <c r="AJ650" s="27" t="n">
        <f aca="false">IF(S650="Y",INDEX('Bieu phi VCX'!$AG$8:$AI$31,MATCH(C650,'Bieu phi VCX'!$A$8:$A$33,0),MATCH(VLOOKUP(I650,Parameters!$I$2:$J$4,2),'Bieu phi VCX'!$AG$7:$AI$7,0))-AE650, 0)</f>
        <v>0</v>
      </c>
      <c r="AK650" s="0" t="n">
        <f aca="false">IF(T650="Y",$AK$2,1)</f>
        <v>1</v>
      </c>
      <c r="AL650" s="27" t="n">
        <f aca="false">IF(U650="Y", INDEX('Bieu phi VCX'!$AB$8:$AB$33,MATCH(C650,'Bieu phi VCX'!$A$8:$A$33,0),0),0)</f>
        <v>0</v>
      </c>
      <c r="AM650" s="27" t="n">
        <f aca="false">IF(V650="Y",IF(AB650&lt;120,IF(OR(C650='Bieu phi VCX'!$A$24,C650='Bieu phi VCX'!$A$25,C650='Bieu phi VCX'!$A$27),0.2%,IF(OR(AND(OR(E650="SEDAN",E650="HATCHBACK"),G650&gt;$AM$2),AND(OR(E650="SEDAN",E650="HATCHBACK"),F650="GERMANY")),INDEX('Bieu phi VCX'!$AC$8:$AC$33,MATCH(C650,'Bieu phi VCX'!$A$8:$A$33,0),0),INDEX('Bieu phi VCX'!$AD$8:$AD$33,MATCH(C650,'Bieu phi VCX'!$A$8:$A$33,0),0))),"NA"),0)</f>
        <v>0.0005</v>
      </c>
      <c r="AN650" s="28" t="n">
        <f aca="false">IF(X650="Y",$AN$2,0)</f>
        <v>0</v>
      </c>
      <c r="AO650" s="29" t="n">
        <f aca="false">IF(W650="Y",IF(N650-M650&gt;$AO$2,1.5%*15/365,1.5%*(N650-M650)/365),0)</f>
        <v>0</v>
      </c>
      <c r="AP650" s="30" t="n">
        <f aca="false">IF(N650&lt;=Z650,VLOOKUP(DATEDIF(M650,N650,"m"),Parameters!$L$2:$M$6,2,1),(DATEDIF(M650,N650,"m")+1)/12)</f>
        <v>1</v>
      </c>
      <c r="AQ650" s="31" t="n">
        <f aca="false">(AK650*(SUM(AE650,AF650,AG650,AI650,AJ650,AL650,AM650,AN650)*H650+AH650)+AO650*H650)*AP650</f>
        <v>2850000</v>
      </c>
    </row>
    <row r="651" customFormat="false" ht="15" hidden="false" customHeight="false" outlineLevel="0" collapsed="false">
      <c r="A651" s="20"/>
      <c r="B651" s="20" t="s">
        <v>115</v>
      </c>
      <c r="C651" s="21" t="s">
        <v>145</v>
      </c>
      <c r="D651" s="21" t="s">
        <v>95</v>
      </c>
      <c r="E651" s="21" t="s">
        <v>144</v>
      </c>
      <c r="F651" s="21" t="s">
        <v>97</v>
      </c>
      <c r="G651" s="22" t="n">
        <v>390000000</v>
      </c>
      <c r="H651" s="22" t="n">
        <v>100000000</v>
      </c>
      <c r="I651" s="22" t="n">
        <v>0</v>
      </c>
      <c r="J651" s="0" t="n">
        <v>2020</v>
      </c>
      <c r="K651" s="23" t="n">
        <v>43831</v>
      </c>
      <c r="L651" s="23" t="n">
        <v>43831</v>
      </c>
      <c r="M651" s="23" t="n">
        <v>43831</v>
      </c>
      <c r="N651" s="23" t="n">
        <v>44196</v>
      </c>
      <c r="O651" s="24" t="s">
        <v>98</v>
      </c>
      <c r="P651" s="24" t="s">
        <v>98</v>
      </c>
      <c r="Q651" s="22" t="s">
        <v>99</v>
      </c>
      <c r="R651" s="24" t="s">
        <v>98</v>
      </c>
      <c r="S651" s="24" t="s">
        <v>98</v>
      </c>
      <c r="T651" s="24" t="s">
        <v>98</v>
      </c>
      <c r="U651" s="24" t="s">
        <v>98</v>
      </c>
      <c r="V651" s="24" t="s">
        <v>98</v>
      </c>
      <c r="W651" s="24" t="s">
        <v>106</v>
      </c>
      <c r="X651" s="24" t="s">
        <v>98</v>
      </c>
      <c r="Y651" s="22" t="n">
        <v>500000</v>
      </c>
      <c r="Z651" s="23" t="n">
        <f aca="false">DATE(YEAR(M651)+1,MONTH(M651),DAY(M651))</f>
        <v>44197</v>
      </c>
      <c r="AA651" s="25" t="n">
        <f aca="false">IF(N651&lt;=Z651, VLOOKUP(DATEDIF(M651,N651,"m"),Parameters!$L$2:$M$6,2,1), 0)</f>
        <v>1</v>
      </c>
      <c r="AB651" s="0" t="n">
        <f aca="false">IF(D651="Trong nước", DATEDIF(DATE(YEAR(K651),MONTH(K651),1),DATE(YEAR(L651),MONTH(L651),1),"m"), DATEDIF(DATE(J651,1,1),DATE(YEAR(L651),MONTH(L651),1),"m"))</f>
        <v>0</v>
      </c>
      <c r="AC651" s="0" t="str">
        <f aca="false">VLOOKUP(AB651,Parameters!$A$2:$B$6,2,1)</f>
        <v>&lt;6</v>
      </c>
      <c r="AD651" s="26" t="n">
        <v>1</v>
      </c>
      <c r="AE651" s="27" t="n">
        <f aca="false">IF(G651&lt;=$AE$2,INDEX('Bieu phi VCX'!$D$8:$H$33,MATCH(C651,'Bieu phi VCX'!$A$8:$A$33,0),MATCH(AC651,'Bieu phi VCX'!$D$7:$H$7,)),INDEX('Bieu phi VCX'!$I$8:$M$33,MATCH(C651,'Bieu phi VCX'!$A$8:$A$33,0),MATCH(AC651,'Bieu phi VCX'!$I$7:$M$7,)))</f>
        <v>0.028</v>
      </c>
      <c r="AF651" s="27" t="n">
        <f aca="false">IF(O651="Y",$AF$2,0)</f>
        <v>0</v>
      </c>
      <c r="AG651" s="27" t="n">
        <f aca="false">IF(P651="Y", INDEX('Bieu phi VCX'!$P$8:$T$31,MATCH(C651,'Bieu phi VCX'!$A$8:$A$33,0),MATCH(AC651,'Bieu phi VCX'!$P$7:$T$7,0)), 0)</f>
        <v>0</v>
      </c>
      <c r="AH651" s="22" t="n">
        <f aca="false">VLOOKUP(Q651,Parameters!$F$2:$G$5,2,0)</f>
        <v>0</v>
      </c>
      <c r="AI651" s="27" t="n">
        <f aca="false">IF(R651="Y", INDEX('Bieu phi VCX'!$V$8:$Z$31,MATCH(C651,'Bieu phi VCX'!$A$8:$A$33,0),MATCH(AC651,'Bieu phi VCX'!$V$7:$Z$7,0)),0)</f>
        <v>0</v>
      </c>
      <c r="AJ651" s="27" t="n">
        <f aca="false">IF(S651="Y",INDEX('Bieu phi VCX'!$AG$8:$AI$31,MATCH(C651,'Bieu phi VCX'!$A$8:$A$33,0),MATCH(VLOOKUP(I651,Parameters!$I$2:$J$4,2),'Bieu phi VCX'!$AG$7:$AI$7,0))-AE651, 0)</f>
        <v>0</v>
      </c>
      <c r="AK651" s="0" t="n">
        <f aca="false">IF(T651="Y",$AK$2,1)</f>
        <v>1</v>
      </c>
      <c r="AL651" s="27" t="n">
        <f aca="false">IF(U651="Y", INDEX('Bieu phi VCX'!$AB$8:$AB$33,MATCH(C651,'Bieu phi VCX'!$A$8:$A$33,0),0),0)</f>
        <v>0</v>
      </c>
      <c r="AM651" s="27" t="n">
        <f aca="false">IF(V651="Y",IF(AB651&lt;120,IF(OR(C651='Bieu phi VCX'!$A$24,C651='Bieu phi VCX'!$A$25,C651='Bieu phi VCX'!$A$27),0.2%,IF(OR(AND(OR(E651="SEDAN",E651="HATCHBACK"),G651&gt;$AM$2),AND(OR(E651="SEDAN",E651="HATCHBACK"),F651="GERMANY")),INDEX('Bieu phi VCX'!$AC$8:$AC$33,MATCH(C651,'Bieu phi VCX'!$A$8:$A$33,0),0),INDEX('Bieu phi VCX'!$AD$8:$AD$33,MATCH(C651,'Bieu phi VCX'!$A$8:$A$33,0),0))),"NA"),0)</f>
        <v>0</v>
      </c>
      <c r="AN651" s="28" t="n">
        <f aca="false">IF(X651="Y",$AN$2,0)</f>
        <v>0</v>
      </c>
      <c r="AO651" s="29" t="n">
        <f aca="false">IF(W651="Y",IF(N651-M651&gt;$AO$2,1.5%*15/365,1.5%*(N651-M651)/365),0)</f>
        <v>0.000616438356164384</v>
      </c>
      <c r="AP651" s="30" t="n">
        <f aca="false">IF(N651&lt;=Z651,VLOOKUP(DATEDIF(M651,N651,"m"),Parameters!$L$2:$M$6,2,1),(DATEDIF(M651,N651,"m")+1)/12)</f>
        <v>1</v>
      </c>
      <c r="AQ651" s="31" t="n">
        <f aca="false">(AK651*(SUM(AE651,AF651,AG651,AI651,AJ651,AL651,AM651,AN651)*H651+AH651)+AO651*H651)*AP651</f>
        <v>2861643.83561644</v>
      </c>
    </row>
    <row r="652" customFormat="false" ht="15" hidden="false" customHeight="false" outlineLevel="0" collapsed="false">
      <c r="A652" s="20"/>
      <c r="B652" s="20" t="s">
        <v>116</v>
      </c>
      <c r="C652" s="21" t="s">
        <v>145</v>
      </c>
      <c r="D652" s="21" t="s">
        <v>95</v>
      </c>
      <c r="E652" s="21" t="s">
        <v>144</v>
      </c>
      <c r="F652" s="21" t="s">
        <v>97</v>
      </c>
      <c r="G652" s="22" t="n">
        <v>390000000</v>
      </c>
      <c r="H652" s="22" t="n">
        <v>100000000</v>
      </c>
      <c r="I652" s="22" t="n">
        <v>0</v>
      </c>
      <c r="J652" s="0" t="n">
        <v>2020</v>
      </c>
      <c r="K652" s="23" t="n">
        <v>43831</v>
      </c>
      <c r="L652" s="23" t="n">
        <v>43831</v>
      </c>
      <c r="M652" s="23" t="n">
        <v>43831</v>
      </c>
      <c r="N652" s="23" t="n">
        <v>44196</v>
      </c>
      <c r="O652" s="24" t="s">
        <v>98</v>
      </c>
      <c r="P652" s="24" t="s">
        <v>98</v>
      </c>
      <c r="Q652" s="22" t="s">
        <v>99</v>
      </c>
      <c r="R652" s="24" t="s">
        <v>98</v>
      </c>
      <c r="S652" s="24" t="s">
        <v>98</v>
      </c>
      <c r="T652" s="24" t="s">
        <v>98</v>
      </c>
      <c r="U652" s="24" t="s">
        <v>98</v>
      </c>
      <c r="V652" s="24" t="s">
        <v>98</v>
      </c>
      <c r="W652" s="24" t="s">
        <v>98</v>
      </c>
      <c r="X652" s="24" t="s">
        <v>106</v>
      </c>
      <c r="Y652" s="22" t="n">
        <v>500000</v>
      </c>
      <c r="Z652" s="23" t="n">
        <f aca="false">DATE(YEAR(M652)+1,MONTH(M652),DAY(M652))</f>
        <v>44197</v>
      </c>
      <c r="AA652" s="25" t="n">
        <f aca="false">IF(N652&lt;=Z652, VLOOKUP(DATEDIF(M652,N652,"m"),Parameters!$L$2:$M$6,2,1), 0)</f>
        <v>1</v>
      </c>
      <c r="AB652" s="0" t="n">
        <f aca="false">IF(D652="Trong nước", DATEDIF(DATE(YEAR(K652),MONTH(K652),1),DATE(YEAR(L652),MONTH(L652),1),"m"), DATEDIF(DATE(J652,1,1),DATE(YEAR(L652),MONTH(L652),1),"m"))</f>
        <v>0</v>
      </c>
      <c r="AC652" s="0" t="str">
        <f aca="false">VLOOKUP(AB652,Parameters!$A$2:$B$6,2,1)</f>
        <v>&lt;6</v>
      </c>
      <c r="AD652" s="26" t="n">
        <v>1</v>
      </c>
      <c r="AE652" s="27" t="n">
        <f aca="false">IF(G652&lt;=$AE$2,INDEX('Bieu phi VCX'!$D$8:$H$33,MATCH(C652,'Bieu phi VCX'!$A$8:$A$33,0),MATCH(AC652,'Bieu phi VCX'!$D$7:$H$7,)),INDEX('Bieu phi VCX'!$I$8:$M$33,MATCH(C652,'Bieu phi VCX'!$A$8:$A$33,0),MATCH(AC652,'Bieu phi VCX'!$I$7:$M$7,)))</f>
        <v>0.028</v>
      </c>
      <c r="AF652" s="27" t="n">
        <f aca="false">IF(O652="Y",$AF$2,0)</f>
        <v>0</v>
      </c>
      <c r="AG652" s="27" t="n">
        <f aca="false">IF(P652="Y", INDEX('Bieu phi VCX'!$P$8:$T$31,MATCH(C652,'Bieu phi VCX'!$A$8:$A$33,0),MATCH(AC652,'Bieu phi VCX'!$P$7:$T$7,0)), 0)</f>
        <v>0</v>
      </c>
      <c r="AH652" s="22" t="n">
        <f aca="false">VLOOKUP(Q652,Parameters!$F$2:$G$5,2,0)</f>
        <v>0</v>
      </c>
      <c r="AI652" s="27" t="n">
        <f aca="false">IF(R652="Y", INDEX('Bieu phi VCX'!$V$8:$Z$31,MATCH(C652,'Bieu phi VCX'!$A$8:$A$33,0),MATCH(AC652,'Bieu phi VCX'!$V$7:$Z$7,0)),0)</f>
        <v>0</v>
      </c>
      <c r="AJ652" s="27" t="n">
        <f aca="false">IF(S652="Y",INDEX('Bieu phi VCX'!$AG$8:$AI$31,MATCH(C652,'Bieu phi VCX'!$A$8:$A$33,0),MATCH(VLOOKUP(I652,Parameters!$I$2:$J$4,2),'Bieu phi VCX'!$AG$7:$AI$7,0))-AE652, 0)</f>
        <v>0</v>
      </c>
      <c r="AK652" s="0" t="n">
        <f aca="false">IF(T652="Y",$AK$2,1)</f>
        <v>1</v>
      </c>
      <c r="AL652" s="27" t="n">
        <f aca="false">IF(U652="Y", INDEX('Bieu phi VCX'!$AB$8:$AB$33,MATCH(C652,'Bieu phi VCX'!$A$8:$A$33,0),0),0)</f>
        <v>0</v>
      </c>
      <c r="AM652" s="27" t="n">
        <f aca="false">IF(V652="Y",IF(AB652&lt;120,IF(OR(C652='Bieu phi VCX'!$A$24,C652='Bieu phi VCX'!$A$25,C652='Bieu phi VCX'!$A$27),0.2%,IF(OR(AND(OR(E652="SEDAN",E652="HATCHBACK"),G652&gt;$AM$2),AND(OR(E652="SEDAN",E652="HATCHBACK"),F652="GERMANY")),INDEX('Bieu phi VCX'!$AC$8:$AC$33,MATCH(C652,'Bieu phi VCX'!$A$8:$A$33,0),0),INDEX('Bieu phi VCX'!$AD$8:$AD$33,MATCH(C652,'Bieu phi VCX'!$A$8:$A$33,0),0))),"NA"),0)</f>
        <v>0</v>
      </c>
      <c r="AN652" s="28" t="n">
        <f aca="false">IF(X652="Y",$AN$2,0)</f>
        <v>0.003</v>
      </c>
      <c r="AO652" s="29" t="n">
        <f aca="false">IF(W652="Y",IF(N652-M652&gt;$AO$2,1.5%*15/365,1.5%*(N652-M652)/365),0)</f>
        <v>0</v>
      </c>
      <c r="AP652" s="30" t="n">
        <f aca="false">IF(N652&lt;=Z652,VLOOKUP(DATEDIF(M652,N652,"m"),Parameters!$L$2:$M$6,2,1),(DATEDIF(M652,N652,"m")+1)/12)</f>
        <v>1</v>
      </c>
      <c r="AQ652" s="31" t="n">
        <f aca="false">(AK652*(SUM(AE652,AF652,AG652,AI652,AJ652,AL652,AM652,AN652)*H652+AH652)+AO652*H652)*AP652</f>
        <v>3100000</v>
      </c>
    </row>
    <row r="653" customFormat="false" ht="15" hidden="false" customHeight="false" outlineLevel="0" collapsed="false">
      <c r="A653" s="20" t="s">
        <v>117</v>
      </c>
      <c r="B653" s="20" t="s">
        <v>105</v>
      </c>
      <c r="C653" s="21" t="s">
        <v>145</v>
      </c>
      <c r="D653" s="21" t="s">
        <v>95</v>
      </c>
      <c r="E653" s="21" t="s">
        <v>144</v>
      </c>
      <c r="F653" s="21" t="s">
        <v>97</v>
      </c>
      <c r="G653" s="22" t="n">
        <v>400000000</v>
      </c>
      <c r="H653" s="22" t="n">
        <v>400000000</v>
      </c>
      <c r="I653" s="22" t="n">
        <v>0</v>
      </c>
      <c r="J653" s="0" t="n">
        <v>2020</v>
      </c>
      <c r="K653" s="23" t="n">
        <v>43831</v>
      </c>
      <c r="L653" s="23" t="n">
        <v>43831</v>
      </c>
      <c r="M653" s="23" t="n">
        <v>43831</v>
      </c>
      <c r="N653" s="23" t="n">
        <v>44196</v>
      </c>
      <c r="O653" s="24" t="s">
        <v>106</v>
      </c>
      <c r="P653" s="24" t="s">
        <v>106</v>
      </c>
      <c r="Q653" s="22" t="n">
        <v>9000000</v>
      </c>
      <c r="R653" s="24" t="s">
        <v>106</v>
      </c>
      <c r="S653" s="24" t="s">
        <v>106</v>
      </c>
      <c r="T653" s="24" t="s">
        <v>106</v>
      </c>
      <c r="U653" s="24" t="s">
        <v>106</v>
      </c>
      <c r="V653" s="24" t="s">
        <v>106</v>
      </c>
      <c r="W653" s="24" t="s">
        <v>106</v>
      </c>
      <c r="X653" s="24" t="s">
        <v>106</v>
      </c>
      <c r="Y653" s="22" t="n">
        <v>500000</v>
      </c>
      <c r="Z653" s="23" t="n">
        <f aca="false">DATE(YEAR(M653)+1,MONTH(M653),DAY(M653))</f>
        <v>44197</v>
      </c>
      <c r="AA653" s="25" t="n">
        <f aca="false">IF(N653&lt;=Z653, VLOOKUP(DATEDIF(M653,N653,"m"),Parameters!$L$2:$M$6,2,1), 0)</f>
        <v>1</v>
      </c>
      <c r="AB653" s="0" t="n">
        <f aca="false">IF(D653="Trong nước", DATEDIF(DATE(YEAR(K653),MONTH(K653),1),DATE(YEAR(L653),MONTH(L653),1),"m"), DATEDIF(DATE(J653,1,1),DATE(YEAR(L653),MONTH(L653),1),"m"))</f>
        <v>0</v>
      </c>
      <c r="AC653" s="0" t="str">
        <f aca="false">VLOOKUP(AB653,Parameters!$A$2:$B$6,2,1)</f>
        <v>&lt;6</v>
      </c>
      <c r="AD653" s="26" t="n">
        <v>1</v>
      </c>
      <c r="AE653" s="27" t="n">
        <f aca="false">IF(G653&lt;=$AE$2,INDEX('Bieu phi VCX'!$D$8:$H$33,MATCH(C653,'Bieu phi VCX'!$A$8:$A$33,0),MATCH(AC653,'Bieu phi VCX'!$D$7:$H$7,)),INDEX('Bieu phi VCX'!$I$8:$M$33,MATCH(C653,'Bieu phi VCX'!$A$8:$A$33,0),MATCH(AC653,'Bieu phi VCX'!$I$7:$M$7,)))</f>
        <v>0.028</v>
      </c>
      <c r="AF653" s="27" t="n">
        <f aca="false">IF(O653="Y",$AF$2,0)</f>
        <v>0.0005</v>
      </c>
      <c r="AG653" s="27" t="n">
        <f aca="false">IF(P653="Y", INDEX('Bieu phi VCX'!$P$8:$T$31,MATCH(C653,'Bieu phi VCX'!$A$8:$A$33,0),MATCH(AC653,'Bieu phi VCX'!$P$7:$T$7,0)), 0)</f>
        <v>0</v>
      </c>
      <c r="AH653" s="22" t="n">
        <f aca="false">VLOOKUP(Q653,Parameters!$F$2:$G$5,2,0)</f>
        <v>1400000</v>
      </c>
      <c r="AI653" s="27" t="n">
        <f aca="false">IF(R653="Y", INDEX('Bieu phi VCX'!$V$8:$Z$31,MATCH(C653,'Bieu phi VCX'!$A$8:$A$33,0),MATCH(AC653,'Bieu phi VCX'!$V$7:$Z$7,0)),0)</f>
        <v>0.0015</v>
      </c>
      <c r="AJ653" s="27" t="n">
        <f aca="false">IF(S653="Y",INDEX('Bieu phi VCX'!$AG$8:$AI$31,MATCH(C653,'Bieu phi VCX'!$A$8:$A$33,0),MATCH(VLOOKUP(I653,Parameters!$I$2:$J$4,2),'Bieu phi VCX'!$AG$7:$AI$7,0))-AE653, 0)</f>
        <v>0.022</v>
      </c>
      <c r="AK653" s="0" t="n">
        <f aca="false">IF(T653="Y",$AK$2,1)</f>
        <v>1.5</v>
      </c>
      <c r="AL653" s="27" t="n">
        <f aca="false">IF(U653="Y", INDEX('Bieu phi VCX'!$AB$8:$AB$33,MATCH(C653,'Bieu phi VCX'!$A$8:$A$33,0),0),0)</f>
        <v>0.0025</v>
      </c>
      <c r="AM653" s="27" t="n">
        <f aca="false">IF(V653="Y",IF(AB653&lt;120,IF(OR(C653='Bieu phi VCX'!$A$24,C653='Bieu phi VCX'!$A$25,C653='Bieu phi VCX'!$A$27),0.2%,IF(OR(AND(OR(E653="SEDAN",E653="HATCHBACK"),G653&gt;$AM$2),AND(OR(E653="SEDAN",E653="HATCHBACK"),F653="GERMANY")),INDEX('Bieu phi VCX'!$AC$8:$AC$33,MATCH(C653,'Bieu phi VCX'!$A$8:$A$33,0),0),INDEX('Bieu phi VCX'!$AD$8:$AD$33,MATCH(C653,'Bieu phi VCX'!$A$8:$A$33,0),0))),"NA"),0)</f>
        <v>0.0005</v>
      </c>
      <c r="AN653" s="28" t="n">
        <f aca="false">IF(X653="Y",$AN$2,0)</f>
        <v>0.003</v>
      </c>
      <c r="AO653" s="29" t="n">
        <f aca="false">IF(W653="Y",IF(N653-M653&gt;$AO$2,1.5%*15/365,1.5%*(N653-M653)/365),0)</f>
        <v>0.000616438356164384</v>
      </c>
      <c r="AP653" s="30" t="n">
        <f aca="false">IF(N653&lt;=Z653,VLOOKUP(DATEDIF(M653,N653,"m"),Parameters!$L$2:$M$6,2,1),(DATEDIF(M653,N653,"m")+1)/12)</f>
        <v>1</v>
      </c>
      <c r="AQ653" s="31" t="n">
        <f aca="false">(AK653*(SUM(AE653,AF653,AG653,AI653,AJ653,AL653,AM653,AN653)*H653+AH653)+AO653*H653)*AP653</f>
        <v>37146575.3424658</v>
      </c>
    </row>
    <row r="654" customFormat="false" ht="15" hidden="false" customHeight="false" outlineLevel="0" collapsed="false">
      <c r="A654" s="20"/>
      <c r="B654" s="20" t="s">
        <v>107</v>
      </c>
      <c r="C654" s="21" t="s">
        <v>145</v>
      </c>
      <c r="D654" s="21" t="s">
        <v>95</v>
      </c>
      <c r="E654" s="21" t="s">
        <v>144</v>
      </c>
      <c r="F654" s="21" t="s">
        <v>97</v>
      </c>
      <c r="G654" s="22" t="n">
        <v>400000000</v>
      </c>
      <c r="H654" s="22" t="n">
        <v>400000000</v>
      </c>
      <c r="I654" s="22" t="n">
        <v>0</v>
      </c>
      <c r="J654" s="0" t="n">
        <v>2020</v>
      </c>
      <c r="K654" s="23" t="n">
        <v>43831</v>
      </c>
      <c r="L654" s="23" t="n">
        <v>43831</v>
      </c>
      <c r="M654" s="23" t="n">
        <v>43831</v>
      </c>
      <c r="N654" s="23" t="n">
        <v>44196</v>
      </c>
      <c r="O654" s="24" t="s">
        <v>106</v>
      </c>
      <c r="P654" s="24" t="s">
        <v>98</v>
      </c>
      <c r="Q654" s="22" t="s">
        <v>99</v>
      </c>
      <c r="R654" s="24" t="s">
        <v>98</v>
      </c>
      <c r="S654" s="24" t="s">
        <v>98</v>
      </c>
      <c r="T654" s="24" t="s">
        <v>98</v>
      </c>
      <c r="U654" s="24" t="s">
        <v>98</v>
      </c>
      <c r="V654" s="24" t="s">
        <v>98</v>
      </c>
      <c r="W654" s="24" t="s">
        <v>98</v>
      </c>
      <c r="X654" s="24" t="s">
        <v>98</v>
      </c>
      <c r="Y654" s="22" t="n">
        <v>500000</v>
      </c>
      <c r="Z654" s="23" t="n">
        <f aca="false">DATE(YEAR(M654)+1,MONTH(M654),DAY(M654))</f>
        <v>44197</v>
      </c>
      <c r="AA654" s="25" t="n">
        <f aca="false">IF(N654&lt;=Z654, VLOOKUP(DATEDIF(M654,N654,"m"),Parameters!$L$2:$M$6,2,1), 0)</f>
        <v>1</v>
      </c>
      <c r="AB654" s="0" t="n">
        <f aca="false">IF(D654="Trong nước", DATEDIF(DATE(YEAR(K654),MONTH(K654),1),DATE(YEAR(L654),MONTH(L654),1),"m"), DATEDIF(DATE(J654,1,1),DATE(YEAR(L654),MONTH(L654),1),"m"))</f>
        <v>0</v>
      </c>
      <c r="AC654" s="0" t="str">
        <f aca="false">VLOOKUP(AB654,Parameters!$A$2:$B$6,2,1)</f>
        <v>&lt;6</v>
      </c>
      <c r="AD654" s="26" t="n">
        <v>1</v>
      </c>
      <c r="AE654" s="27" t="n">
        <f aca="false">IF(G654&lt;=$AE$2,INDEX('Bieu phi VCX'!$D$8:$H$33,MATCH(C654,'Bieu phi VCX'!$A$8:$A$33,0),MATCH(AC654,'Bieu phi VCX'!$D$7:$H$7,)),INDEX('Bieu phi VCX'!$I$8:$M$33,MATCH(C654,'Bieu phi VCX'!$A$8:$A$33,0),MATCH(AC654,'Bieu phi VCX'!$I$7:$M$7,)))</f>
        <v>0.028</v>
      </c>
      <c r="AF654" s="27" t="n">
        <f aca="false">IF(O654="Y",$AF$2,0)</f>
        <v>0.0005</v>
      </c>
      <c r="AG654" s="27" t="n">
        <f aca="false">IF(P654="Y", INDEX('Bieu phi VCX'!$P$8:$T$31,MATCH(C654,'Bieu phi VCX'!$A$8:$A$33,0),MATCH(AC654,'Bieu phi VCX'!$P$7:$T$7,0)), 0)</f>
        <v>0</v>
      </c>
      <c r="AH654" s="22" t="n">
        <f aca="false">VLOOKUP(Q654,Parameters!$F$2:$G$5,2,0)</f>
        <v>0</v>
      </c>
      <c r="AI654" s="27" t="n">
        <f aca="false">IF(R654="Y", INDEX('Bieu phi VCX'!$V$8:$Z$31,MATCH(C654,'Bieu phi VCX'!$A$8:$A$33,0),MATCH(AC654,'Bieu phi VCX'!$V$7:$Z$7,0)),0)</f>
        <v>0</v>
      </c>
      <c r="AJ654" s="27" t="n">
        <f aca="false">IF(S654="Y",INDEX('Bieu phi VCX'!$AG$8:$AI$31,MATCH(C654,'Bieu phi VCX'!$A$8:$A$33,0),MATCH(VLOOKUP(I654,Parameters!$I$2:$J$4,2),'Bieu phi VCX'!$AG$7:$AI$7,0))-AE654, 0)</f>
        <v>0</v>
      </c>
      <c r="AK654" s="0" t="n">
        <f aca="false">IF(T654="Y",$AK$2,1)</f>
        <v>1</v>
      </c>
      <c r="AL654" s="27" t="n">
        <f aca="false">IF(U654="Y", INDEX('Bieu phi VCX'!$AB$8:$AB$33,MATCH(C654,'Bieu phi VCX'!$A$8:$A$33,0),0),0)</f>
        <v>0</v>
      </c>
      <c r="AM654" s="27" t="n">
        <f aca="false">IF(V654="Y",IF(AB654&lt;120,IF(OR(C654='Bieu phi VCX'!$A$24,C654='Bieu phi VCX'!$A$25,C654='Bieu phi VCX'!$A$27),0.2%,IF(OR(AND(OR(E654="SEDAN",E654="HATCHBACK"),G654&gt;$AM$2),AND(OR(E654="SEDAN",E654="HATCHBACK"),F654="GERMANY")),INDEX('Bieu phi VCX'!$AC$8:$AC$33,MATCH(C654,'Bieu phi VCX'!$A$8:$A$33,0),0),INDEX('Bieu phi VCX'!$AD$8:$AD$33,MATCH(C654,'Bieu phi VCX'!$A$8:$A$33,0),0))),"NA"),0)</f>
        <v>0</v>
      </c>
      <c r="AN654" s="28" t="n">
        <f aca="false">IF(X654="Y",$AN$2,0)</f>
        <v>0</v>
      </c>
      <c r="AO654" s="29" t="n">
        <f aca="false">IF(W654="Y",IF(N654-M654&gt;$AO$2,1.5%*15/365,1.5%*(N654-M654)/365),0)</f>
        <v>0</v>
      </c>
      <c r="AP654" s="30" t="n">
        <f aca="false">IF(N654&lt;=Z654,VLOOKUP(DATEDIF(M654,N654,"m"),Parameters!$L$2:$M$6,2,1),(DATEDIF(M654,N654,"m")+1)/12)</f>
        <v>1</v>
      </c>
      <c r="AQ654" s="31" t="n">
        <f aca="false">(AK654*(SUM(AE654,AF654,AG654,AI654,AJ654,AL654,AM654,AN654)*H654+AH654)+AO654*H654)*AP654</f>
        <v>11400000</v>
      </c>
    </row>
    <row r="655" customFormat="false" ht="15" hidden="false" customHeight="false" outlineLevel="0" collapsed="false">
      <c r="A655" s="20"/>
      <c r="B655" s="20" t="s">
        <v>108</v>
      </c>
      <c r="C655" s="21" t="s">
        <v>145</v>
      </c>
      <c r="D655" s="21" t="s">
        <v>95</v>
      </c>
      <c r="E655" s="21" t="s">
        <v>144</v>
      </c>
      <c r="F655" s="21" t="s">
        <v>97</v>
      </c>
      <c r="G655" s="22" t="n">
        <v>400000000</v>
      </c>
      <c r="H655" s="22" t="n">
        <v>400000000</v>
      </c>
      <c r="I655" s="22" t="n">
        <v>0</v>
      </c>
      <c r="J655" s="0" t="n">
        <v>2020</v>
      </c>
      <c r="K655" s="23" t="n">
        <v>43831</v>
      </c>
      <c r="L655" s="23" t="n">
        <v>43831</v>
      </c>
      <c r="M655" s="23" t="n">
        <v>43831</v>
      </c>
      <c r="N655" s="23" t="n">
        <v>44196</v>
      </c>
      <c r="O655" s="24" t="s">
        <v>98</v>
      </c>
      <c r="P655" s="24" t="s">
        <v>106</v>
      </c>
      <c r="Q655" s="22" t="s">
        <v>99</v>
      </c>
      <c r="R655" s="24" t="s">
        <v>98</v>
      </c>
      <c r="S655" s="24" t="s">
        <v>98</v>
      </c>
      <c r="T655" s="24" t="s">
        <v>98</v>
      </c>
      <c r="U655" s="24" t="s">
        <v>98</v>
      </c>
      <c r="V655" s="24" t="s">
        <v>98</v>
      </c>
      <c r="W655" s="24" t="s">
        <v>98</v>
      </c>
      <c r="X655" s="24" t="s">
        <v>98</v>
      </c>
      <c r="Y655" s="22" t="n">
        <v>500000</v>
      </c>
      <c r="Z655" s="23" t="n">
        <f aca="false">DATE(YEAR(M655)+1,MONTH(M655),DAY(M655))</f>
        <v>44197</v>
      </c>
      <c r="AA655" s="25" t="n">
        <f aca="false">IF(N655&lt;=Z655, VLOOKUP(DATEDIF(M655,N655,"m"),Parameters!$L$2:$M$6,2,1), 0)</f>
        <v>1</v>
      </c>
      <c r="AB655" s="0" t="n">
        <f aca="false">IF(D655="Trong nước", DATEDIF(DATE(YEAR(K655),MONTH(K655),1),DATE(YEAR(L655),MONTH(L655),1),"m"), DATEDIF(DATE(J655,1,1),DATE(YEAR(L655),MONTH(L655),1),"m"))</f>
        <v>0</v>
      </c>
      <c r="AC655" s="0" t="str">
        <f aca="false">VLOOKUP(AB655,Parameters!$A$2:$B$6,2,1)</f>
        <v>&lt;6</v>
      </c>
      <c r="AD655" s="26" t="n">
        <v>1</v>
      </c>
      <c r="AE655" s="27" t="n">
        <f aca="false">IF(G655&lt;=$AE$2,INDEX('Bieu phi VCX'!$D$8:$H$33,MATCH(C655,'Bieu phi VCX'!$A$8:$A$33,0),MATCH(AC655,'Bieu phi VCX'!$D$7:$H$7,)),INDEX('Bieu phi VCX'!$I$8:$M$33,MATCH(C655,'Bieu phi VCX'!$A$8:$A$33,0),MATCH(AC655,'Bieu phi VCX'!$I$7:$M$7,)))</f>
        <v>0.028</v>
      </c>
      <c r="AF655" s="27" t="n">
        <f aca="false">IF(O655="Y",$AF$2,0)</f>
        <v>0</v>
      </c>
      <c r="AG655" s="27" t="n">
        <f aca="false">IF(P655="Y", INDEX('Bieu phi VCX'!$P$8:$T$31,MATCH(C655,'Bieu phi VCX'!$A$8:$A$33,0),MATCH(AC655,'Bieu phi VCX'!$P$7:$T$7,0)), 0)</f>
        <v>0</v>
      </c>
      <c r="AH655" s="22" t="n">
        <f aca="false">VLOOKUP(Q655,Parameters!$F$2:$G$5,2,0)</f>
        <v>0</v>
      </c>
      <c r="AI655" s="27" t="n">
        <f aca="false">IF(R655="Y", INDEX('Bieu phi VCX'!$V$8:$Z$31,MATCH(C655,'Bieu phi VCX'!$A$8:$A$33,0),MATCH(AC655,'Bieu phi VCX'!$V$7:$Z$7,0)),0)</f>
        <v>0</v>
      </c>
      <c r="AJ655" s="27" t="n">
        <f aca="false">IF(S655="Y",INDEX('Bieu phi VCX'!$AG$8:$AI$31,MATCH(C655,'Bieu phi VCX'!$A$8:$A$33,0),MATCH(VLOOKUP(I655,Parameters!$I$2:$J$4,2),'Bieu phi VCX'!$AG$7:$AI$7,0))-AE655, 0)</f>
        <v>0</v>
      </c>
      <c r="AK655" s="0" t="n">
        <f aca="false">IF(T655="Y",$AK$2,1)</f>
        <v>1</v>
      </c>
      <c r="AL655" s="27" t="n">
        <f aca="false">IF(U655="Y", INDEX('Bieu phi VCX'!$AB$8:$AB$33,MATCH(C655,'Bieu phi VCX'!$A$8:$A$33,0),0),0)</f>
        <v>0</v>
      </c>
      <c r="AM655" s="27" t="n">
        <f aca="false">IF(V655="Y",IF(AB655&lt;120,IF(OR(C655='Bieu phi VCX'!$A$24,C655='Bieu phi VCX'!$A$25,C655='Bieu phi VCX'!$A$27),0.2%,IF(OR(AND(OR(E655="SEDAN",E655="HATCHBACK"),G655&gt;$AM$2),AND(OR(E655="SEDAN",E655="HATCHBACK"),F655="GERMANY")),INDEX('Bieu phi VCX'!$AC$8:$AC$33,MATCH(C655,'Bieu phi VCX'!$A$8:$A$33,0),0),INDEX('Bieu phi VCX'!$AD$8:$AD$33,MATCH(C655,'Bieu phi VCX'!$A$8:$A$33,0),0))),"NA"),0)</f>
        <v>0</v>
      </c>
      <c r="AN655" s="28" t="n">
        <f aca="false">IF(X655="Y",$AN$2,0)</f>
        <v>0</v>
      </c>
      <c r="AO655" s="29" t="n">
        <f aca="false">IF(W655="Y",IF(N655-M655&gt;$AO$2,1.5%*15/365,1.5%*(N655-M655)/365),0)</f>
        <v>0</v>
      </c>
      <c r="AP655" s="30" t="n">
        <f aca="false">IF(N655&lt;=Z655,VLOOKUP(DATEDIF(M655,N655,"m"),Parameters!$L$2:$M$6,2,1),(DATEDIF(M655,N655,"m")+1)/12)</f>
        <v>1</v>
      </c>
      <c r="AQ655" s="31" t="n">
        <f aca="false">(AK655*(SUM(AE655,AF655,AG655,AI655,AJ655,AL655,AM655,AN655)*H655+AH655)+AO655*H655)*AP655</f>
        <v>11200000</v>
      </c>
    </row>
    <row r="656" customFormat="false" ht="15" hidden="false" customHeight="false" outlineLevel="0" collapsed="false">
      <c r="A656" s="20"/>
      <c r="B656" s="20" t="s">
        <v>109</v>
      </c>
      <c r="C656" s="21" t="s">
        <v>145</v>
      </c>
      <c r="D656" s="21" t="s">
        <v>95</v>
      </c>
      <c r="E656" s="21" t="s">
        <v>144</v>
      </c>
      <c r="F656" s="21" t="s">
        <v>97</v>
      </c>
      <c r="G656" s="22" t="n">
        <v>400000000</v>
      </c>
      <c r="H656" s="22" t="n">
        <v>400000000</v>
      </c>
      <c r="I656" s="22" t="n">
        <v>0</v>
      </c>
      <c r="J656" s="0" t="n">
        <v>2020</v>
      </c>
      <c r="K656" s="23" t="n">
        <v>43831</v>
      </c>
      <c r="L656" s="23" t="n">
        <v>43831</v>
      </c>
      <c r="M656" s="23" t="n">
        <v>43831</v>
      </c>
      <c r="N656" s="23" t="n">
        <v>44196</v>
      </c>
      <c r="O656" s="24" t="s">
        <v>98</v>
      </c>
      <c r="P656" s="24" t="s">
        <v>98</v>
      </c>
      <c r="Q656" s="22" t="n">
        <v>9000000</v>
      </c>
      <c r="R656" s="24" t="s">
        <v>98</v>
      </c>
      <c r="S656" s="24" t="s">
        <v>98</v>
      </c>
      <c r="T656" s="24" t="s">
        <v>98</v>
      </c>
      <c r="U656" s="24" t="s">
        <v>98</v>
      </c>
      <c r="V656" s="24" t="s">
        <v>98</v>
      </c>
      <c r="W656" s="24" t="s">
        <v>98</v>
      </c>
      <c r="X656" s="24" t="s">
        <v>98</v>
      </c>
      <c r="Y656" s="22" t="n">
        <v>500000</v>
      </c>
      <c r="Z656" s="23" t="n">
        <f aca="false">DATE(YEAR(M656)+1,MONTH(M656),DAY(M656))</f>
        <v>44197</v>
      </c>
      <c r="AA656" s="25" t="n">
        <f aca="false">IF(N656&lt;=Z656, VLOOKUP(DATEDIF(M656,N656,"m"),Parameters!$L$2:$M$6,2,1), 0)</f>
        <v>1</v>
      </c>
      <c r="AB656" s="0" t="n">
        <f aca="false">IF(D656="Trong nước", DATEDIF(DATE(YEAR(K656),MONTH(K656),1),DATE(YEAR(L656),MONTH(L656),1),"m"), DATEDIF(DATE(J656,1,1),DATE(YEAR(L656),MONTH(L656),1),"m"))</f>
        <v>0</v>
      </c>
      <c r="AC656" s="0" t="str">
        <f aca="false">VLOOKUP(AB656,Parameters!$A$2:$B$6,2,1)</f>
        <v>&lt;6</v>
      </c>
      <c r="AD656" s="26" t="n">
        <v>1</v>
      </c>
      <c r="AE656" s="27" t="n">
        <f aca="false">IF(G656&lt;=$AE$2,INDEX('Bieu phi VCX'!$D$8:$H$33,MATCH(C656,'Bieu phi VCX'!$A$8:$A$33,0),MATCH(AC656,'Bieu phi VCX'!$D$7:$H$7,)),INDEX('Bieu phi VCX'!$I$8:$M$33,MATCH(C656,'Bieu phi VCX'!$A$8:$A$33,0),MATCH(AC656,'Bieu phi VCX'!$I$7:$M$7,)))</f>
        <v>0.028</v>
      </c>
      <c r="AF656" s="27" t="n">
        <f aca="false">IF(O656="Y",$AF$2,0)</f>
        <v>0</v>
      </c>
      <c r="AG656" s="27" t="n">
        <f aca="false">IF(P656="Y", INDEX('Bieu phi VCX'!$P$8:$T$31,MATCH(C656,'Bieu phi VCX'!$A$8:$A$33,0),MATCH(AC656,'Bieu phi VCX'!$P$7:$T$7,0)), 0)</f>
        <v>0</v>
      </c>
      <c r="AH656" s="22" t="n">
        <f aca="false">VLOOKUP(Q656,Parameters!$F$2:$G$5,2,0)</f>
        <v>1400000</v>
      </c>
      <c r="AI656" s="27" t="n">
        <f aca="false">IF(R656="Y", INDEX('Bieu phi VCX'!$V$8:$Z$31,MATCH(C656,'Bieu phi VCX'!$A$8:$A$33,0),MATCH(AC656,'Bieu phi VCX'!$V$7:$Z$7,0)),0)</f>
        <v>0</v>
      </c>
      <c r="AJ656" s="27" t="n">
        <f aca="false">IF(S656="Y",INDEX('Bieu phi VCX'!$AG$8:$AI$31,MATCH(C656,'Bieu phi VCX'!$A$8:$A$33,0),MATCH(VLOOKUP(I656,Parameters!$I$2:$J$4,2),'Bieu phi VCX'!$AG$7:$AI$7,0))-AE656, 0)</f>
        <v>0</v>
      </c>
      <c r="AK656" s="0" t="n">
        <f aca="false">IF(T656="Y",$AK$2,1)</f>
        <v>1</v>
      </c>
      <c r="AL656" s="27" t="n">
        <f aca="false">IF(U656="Y", INDEX('Bieu phi VCX'!$AB$8:$AB$33,MATCH(C656,'Bieu phi VCX'!$A$8:$A$33,0),0),0)</f>
        <v>0</v>
      </c>
      <c r="AM656" s="27" t="n">
        <f aca="false">IF(V656="Y",IF(AB656&lt;120,IF(OR(C656='Bieu phi VCX'!$A$24,C656='Bieu phi VCX'!$A$25,C656='Bieu phi VCX'!$A$27),0.2%,IF(OR(AND(OR(E656="SEDAN",E656="HATCHBACK"),G656&gt;$AM$2),AND(OR(E656="SEDAN",E656="HATCHBACK"),F656="GERMANY")),INDEX('Bieu phi VCX'!$AC$8:$AC$33,MATCH(C656,'Bieu phi VCX'!$A$8:$A$33,0),0),INDEX('Bieu phi VCX'!$AD$8:$AD$33,MATCH(C656,'Bieu phi VCX'!$A$8:$A$33,0),0))),"NA"),0)</f>
        <v>0</v>
      </c>
      <c r="AN656" s="28" t="n">
        <f aca="false">IF(X656="Y",$AN$2,0)</f>
        <v>0</v>
      </c>
      <c r="AO656" s="29" t="n">
        <f aca="false">IF(W656="Y",IF(N656-M656&gt;$AO$2,1.5%*15/365,1.5%*(N656-M656)/365),0)</f>
        <v>0</v>
      </c>
      <c r="AP656" s="30" t="n">
        <f aca="false">IF(N656&lt;=Z656,VLOOKUP(DATEDIF(M656,N656,"m"),Parameters!$L$2:$M$6,2,1),(DATEDIF(M656,N656,"m")+1)/12)</f>
        <v>1</v>
      </c>
      <c r="AQ656" s="31" t="n">
        <f aca="false">(AK656*(SUM(AE656,AF656,AG656,AI656,AJ656,AL656,AM656,AN656)*H656+AH656)+AO656*H656)*AP656</f>
        <v>12600000</v>
      </c>
    </row>
    <row r="657" customFormat="false" ht="15" hidden="false" customHeight="false" outlineLevel="0" collapsed="false">
      <c r="A657" s="20"/>
      <c r="B657" s="20" t="s">
        <v>110</v>
      </c>
      <c r="C657" s="21" t="s">
        <v>145</v>
      </c>
      <c r="D657" s="21" t="s">
        <v>95</v>
      </c>
      <c r="E657" s="21" t="s">
        <v>144</v>
      </c>
      <c r="F657" s="21" t="s">
        <v>97</v>
      </c>
      <c r="G657" s="22" t="n">
        <v>400000000</v>
      </c>
      <c r="H657" s="22" t="n">
        <v>400000000</v>
      </c>
      <c r="I657" s="22" t="n">
        <v>0</v>
      </c>
      <c r="J657" s="0" t="n">
        <v>2020</v>
      </c>
      <c r="K657" s="23" t="n">
        <v>43831</v>
      </c>
      <c r="L657" s="23" t="n">
        <v>43831</v>
      </c>
      <c r="M657" s="23" t="n">
        <v>43831</v>
      </c>
      <c r="N657" s="23" t="n">
        <v>44196</v>
      </c>
      <c r="O657" s="24" t="s">
        <v>98</v>
      </c>
      <c r="P657" s="24" t="s">
        <v>98</v>
      </c>
      <c r="Q657" s="22" t="s">
        <v>99</v>
      </c>
      <c r="R657" s="24" t="s">
        <v>106</v>
      </c>
      <c r="S657" s="24" t="s">
        <v>98</v>
      </c>
      <c r="T657" s="24" t="s">
        <v>98</v>
      </c>
      <c r="U657" s="24" t="s">
        <v>98</v>
      </c>
      <c r="V657" s="24" t="s">
        <v>98</v>
      </c>
      <c r="W657" s="24" t="s">
        <v>98</v>
      </c>
      <c r="X657" s="24" t="s">
        <v>98</v>
      </c>
      <c r="Y657" s="22" t="n">
        <v>500000</v>
      </c>
      <c r="Z657" s="23" t="n">
        <f aca="false">DATE(YEAR(M657)+1,MONTH(M657),DAY(M657))</f>
        <v>44197</v>
      </c>
      <c r="AA657" s="25" t="n">
        <f aca="false">IF(N657&lt;=Z657, VLOOKUP(DATEDIF(M657,N657,"m"),Parameters!$L$2:$M$6,2,1), 0)</f>
        <v>1</v>
      </c>
      <c r="AB657" s="0" t="n">
        <f aca="false">IF(D657="Trong nước", DATEDIF(DATE(YEAR(K657),MONTH(K657),1),DATE(YEAR(L657),MONTH(L657),1),"m"), DATEDIF(DATE(J657,1,1),DATE(YEAR(L657),MONTH(L657),1),"m"))</f>
        <v>0</v>
      </c>
      <c r="AC657" s="0" t="str">
        <f aca="false">VLOOKUP(AB657,Parameters!$A$2:$B$6,2,1)</f>
        <v>&lt;6</v>
      </c>
      <c r="AD657" s="26" t="n">
        <v>1</v>
      </c>
      <c r="AE657" s="27" t="n">
        <f aca="false">IF(G657&lt;=$AE$2,INDEX('Bieu phi VCX'!$D$8:$H$33,MATCH(C657,'Bieu phi VCX'!$A$8:$A$33,0),MATCH(AC657,'Bieu phi VCX'!$D$7:$H$7,)),INDEX('Bieu phi VCX'!$I$8:$M$33,MATCH(C657,'Bieu phi VCX'!$A$8:$A$33,0),MATCH(AC657,'Bieu phi VCX'!$I$7:$M$7,)))</f>
        <v>0.028</v>
      </c>
      <c r="AF657" s="27" t="n">
        <f aca="false">IF(O657="Y",$AF$2,0)</f>
        <v>0</v>
      </c>
      <c r="AG657" s="27" t="n">
        <f aca="false">IF(P657="Y", INDEX('Bieu phi VCX'!$P$8:$T$31,MATCH(C657,'Bieu phi VCX'!$A$8:$A$33,0),MATCH(AC657,'Bieu phi VCX'!$P$7:$T$7,0)), 0)</f>
        <v>0</v>
      </c>
      <c r="AH657" s="22" t="n">
        <f aca="false">VLOOKUP(Q657,Parameters!$F$2:$G$5,2,0)</f>
        <v>0</v>
      </c>
      <c r="AI657" s="27" t="n">
        <f aca="false">IF(R657="Y", INDEX('Bieu phi VCX'!$V$8:$Z$31,MATCH(C657,'Bieu phi VCX'!$A$8:$A$33,0),MATCH(AC657,'Bieu phi VCX'!$V$7:$Z$7,0)),0)</f>
        <v>0.0015</v>
      </c>
      <c r="AJ657" s="27" t="n">
        <f aca="false">IF(S657="Y",INDEX('Bieu phi VCX'!$AG$8:$AI$31,MATCH(C657,'Bieu phi VCX'!$A$8:$A$33,0),MATCH(VLOOKUP(I657,Parameters!$I$2:$J$4,2),'Bieu phi VCX'!$AG$7:$AI$7,0))-AE657, 0)</f>
        <v>0</v>
      </c>
      <c r="AK657" s="0" t="n">
        <f aca="false">IF(T657="Y",$AK$2,1)</f>
        <v>1</v>
      </c>
      <c r="AL657" s="27" t="n">
        <f aca="false">IF(U657="Y", INDEX('Bieu phi VCX'!$AB$8:$AB$33,MATCH(C657,'Bieu phi VCX'!$A$8:$A$33,0),0),0)</f>
        <v>0</v>
      </c>
      <c r="AM657" s="27" t="n">
        <f aca="false">IF(V657="Y",IF(AB657&lt;120,IF(OR(C657='Bieu phi VCX'!$A$24,C657='Bieu phi VCX'!$A$25,C657='Bieu phi VCX'!$A$27),0.2%,IF(OR(AND(OR(E657="SEDAN",E657="HATCHBACK"),G657&gt;$AM$2),AND(OR(E657="SEDAN",E657="HATCHBACK"),F657="GERMANY")),INDEX('Bieu phi VCX'!$AC$8:$AC$33,MATCH(C657,'Bieu phi VCX'!$A$8:$A$33,0),0),INDEX('Bieu phi VCX'!$AD$8:$AD$33,MATCH(C657,'Bieu phi VCX'!$A$8:$A$33,0),0))),"NA"),0)</f>
        <v>0</v>
      </c>
      <c r="AN657" s="28" t="n">
        <f aca="false">IF(X657="Y",$AN$2,0)</f>
        <v>0</v>
      </c>
      <c r="AO657" s="29" t="n">
        <f aca="false">IF(W657="Y",IF(N657-M657&gt;$AO$2,1.5%*15/365,1.5%*(N657-M657)/365),0)</f>
        <v>0</v>
      </c>
      <c r="AP657" s="30" t="n">
        <f aca="false">IF(N657&lt;=Z657,VLOOKUP(DATEDIF(M657,N657,"m"),Parameters!$L$2:$M$6,2,1),(DATEDIF(M657,N657,"m")+1)/12)</f>
        <v>1</v>
      </c>
      <c r="AQ657" s="31" t="n">
        <f aca="false">(AK657*(SUM(AE657,AF657,AG657,AI657,AJ657,AL657,AM657,AN657)*H657+AH657)+AO657*H657)*AP657</f>
        <v>11800000</v>
      </c>
    </row>
    <row r="658" customFormat="false" ht="15" hidden="false" customHeight="false" outlineLevel="0" collapsed="false">
      <c r="A658" s="20"/>
      <c r="B658" s="20" t="s">
        <v>111</v>
      </c>
      <c r="C658" s="21" t="s">
        <v>145</v>
      </c>
      <c r="D658" s="21" t="s">
        <v>95</v>
      </c>
      <c r="E658" s="21" t="s">
        <v>144</v>
      </c>
      <c r="F658" s="21" t="s">
        <v>97</v>
      </c>
      <c r="G658" s="22" t="n">
        <v>400000000</v>
      </c>
      <c r="H658" s="22" t="n">
        <v>400000000</v>
      </c>
      <c r="I658" s="22" t="n">
        <v>0</v>
      </c>
      <c r="J658" s="0" t="n">
        <v>2020</v>
      </c>
      <c r="K658" s="23" t="n">
        <v>43831</v>
      </c>
      <c r="L658" s="23" t="n">
        <v>43831</v>
      </c>
      <c r="M658" s="23" t="n">
        <v>43831</v>
      </c>
      <c r="N658" s="23" t="n">
        <v>44196</v>
      </c>
      <c r="O658" s="24" t="s">
        <v>98</v>
      </c>
      <c r="P658" s="24" t="s">
        <v>98</v>
      </c>
      <c r="Q658" s="22" t="s">
        <v>99</v>
      </c>
      <c r="R658" s="24" t="s">
        <v>98</v>
      </c>
      <c r="S658" s="24" t="s">
        <v>106</v>
      </c>
      <c r="T658" s="24" t="s">
        <v>98</v>
      </c>
      <c r="U658" s="24" t="s">
        <v>98</v>
      </c>
      <c r="V658" s="24" t="s">
        <v>98</v>
      </c>
      <c r="W658" s="24" t="s">
        <v>98</v>
      </c>
      <c r="X658" s="24" t="s">
        <v>98</v>
      </c>
      <c r="Y658" s="22" t="n">
        <v>500000</v>
      </c>
      <c r="Z658" s="23" t="n">
        <f aca="false">DATE(YEAR(M658)+1,MONTH(M658),DAY(M658))</f>
        <v>44197</v>
      </c>
      <c r="AA658" s="25" t="n">
        <f aca="false">IF(N658&lt;=Z658, VLOOKUP(DATEDIF(M658,N658,"m"),Parameters!$L$2:$M$6,2,1), 0)</f>
        <v>1</v>
      </c>
      <c r="AB658" s="0" t="n">
        <f aca="false">IF(D658="Trong nước", DATEDIF(DATE(YEAR(K658),MONTH(K658),1),DATE(YEAR(L658),MONTH(L658),1),"m"), DATEDIF(DATE(J658,1,1),DATE(YEAR(L658),MONTH(L658),1),"m"))</f>
        <v>0</v>
      </c>
      <c r="AC658" s="0" t="str">
        <f aca="false">VLOOKUP(AB658,Parameters!$A$2:$B$6,2,1)</f>
        <v>&lt;6</v>
      </c>
      <c r="AD658" s="26" t="n">
        <v>1</v>
      </c>
      <c r="AE658" s="27" t="n">
        <f aca="false">IF(G658&lt;=$AE$2,INDEX('Bieu phi VCX'!$D$8:$H$33,MATCH(C658,'Bieu phi VCX'!$A$8:$A$33,0),MATCH(AC658,'Bieu phi VCX'!$D$7:$H$7,)),INDEX('Bieu phi VCX'!$I$8:$M$33,MATCH(C658,'Bieu phi VCX'!$A$8:$A$33,0),MATCH(AC658,'Bieu phi VCX'!$I$7:$M$7,)))</f>
        <v>0.028</v>
      </c>
      <c r="AF658" s="27" t="n">
        <f aca="false">IF(O658="Y",$AF$2,0)</f>
        <v>0</v>
      </c>
      <c r="AG658" s="27" t="n">
        <f aca="false">IF(P658="Y", INDEX('Bieu phi VCX'!$P$8:$T$31,MATCH(C658,'Bieu phi VCX'!$A$8:$A$33,0),MATCH(AC658,'Bieu phi VCX'!$P$7:$T$7,0)), 0)</f>
        <v>0</v>
      </c>
      <c r="AH658" s="22" t="n">
        <f aca="false">VLOOKUP(Q658,Parameters!$F$2:$G$5,2,0)</f>
        <v>0</v>
      </c>
      <c r="AI658" s="27" t="n">
        <f aca="false">IF(R658="Y", INDEX('Bieu phi VCX'!$V$8:$Z$31,MATCH(C658,'Bieu phi VCX'!$A$8:$A$33,0),MATCH(AC658,'Bieu phi VCX'!$V$7:$Z$7,0)),0)</f>
        <v>0</v>
      </c>
      <c r="AJ658" s="27" t="n">
        <f aca="false">IF(S658="Y",INDEX('Bieu phi VCX'!$AG$8:$AI$31,MATCH(C658,'Bieu phi VCX'!$A$8:$A$33,0),MATCH(VLOOKUP(I658,Parameters!$I$2:$J$4,2),'Bieu phi VCX'!$AG$7:$AI$7,0))-AE658, 0)</f>
        <v>0.022</v>
      </c>
      <c r="AK658" s="0" t="n">
        <f aca="false">IF(T658="Y",$AK$2,1)</f>
        <v>1</v>
      </c>
      <c r="AL658" s="27" t="n">
        <f aca="false">IF(U658="Y", INDEX('Bieu phi VCX'!$AB$8:$AB$33,MATCH(C658,'Bieu phi VCX'!$A$8:$A$33,0),0),0)</f>
        <v>0</v>
      </c>
      <c r="AM658" s="27" t="n">
        <f aca="false">IF(V658="Y",IF(AB658&lt;120,IF(OR(C658='Bieu phi VCX'!$A$24,C658='Bieu phi VCX'!$A$25,C658='Bieu phi VCX'!$A$27),0.2%,IF(OR(AND(OR(E658="SEDAN",E658="HATCHBACK"),G658&gt;$AM$2),AND(OR(E658="SEDAN",E658="HATCHBACK"),F658="GERMANY")),INDEX('Bieu phi VCX'!$AC$8:$AC$33,MATCH(C658,'Bieu phi VCX'!$A$8:$A$33,0),0),INDEX('Bieu phi VCX'!$AD$8:$AD$33,MATCH(C658,'Bieu phi VCX'!$A$8:$A$33,0),0))),"NA"),0)</f>
        <v>0</v>
      </c>
      <c r="AN658" s="28" t="n">
        <f aca="false">IF(X658="Y",$AN$2,0)</f>
        <v>0</v>
      </c>
      <c r="AO658" s="29" t="n">
        <f aca="false">IF(W658="Y",IF(N658-M658&gt;$AO$2,1.5%*15/365,1.5%*(N658-M658)/365),0)</f>
        <v>0</v>
      </c>
      <c r="AP658" s="30" t="n">
        <f aca="false">IF(N658&lt;=Z658,VLOOKUP(DATEDIF(M658,N658,"m"),Parameters!$L$2:$M$6,2,1),(DATEDIF(M658,N658,"m")+1)/12)</f>
        <v>1</v>
      </c>
      <c r="AQ658" s="31" t="n">
        <f aca="false">(AK658*(SUM(AE658,AF658,AG658,AI658,AJ658,AL658,AM658,AN658)*H658+AH658)+AO658*H658)*AP658</f>
        <v>20000000</v>
      </c>
    </row>
    <row r="659" customFormat="false" ht="15" hidden="false" customHeight="false" outlineLevel="0" collapsed="false">
      <c r="A659" s="20"/>
      <c r="B659" s="20" t="s">
        <v>112</v>
      </c>
      <c r="C659" s="21" t="s">
        <v>145</v>
      </c>
      <c r="D659" s="21" t="s">
        <v>95</v>
      </c>
      <c r="E659" s="21" t="s">
        <v>144</v>
      </c>
      <c r="F659" s="21" t="s">
        <v>97</v>
      </c>
      <c r="G659" s="22" t="n">
        <v>400000000</v>
      </c>
      <c r="H659" s="22" t="n">
        <v>400000000</v>
      </c>
      <c r="I659" s="22" t="n">
        <v>0</v>
      </c>
      <c r="J659" s="0" t="n">
        <v>2020</v>
      </c>
      <c r="K659" s="23" t="n">
        <v>43831</v>
      </c>
      <c r="L659" s="23" t="n">
        <v>43831</v>
      </c>
      <c r="M659" s="23" t="n">
        <v>43831</v>
      </c>
      <c r="N659" s="23" t="n">
        <v>44196</v>
      </c>
      <c r="O659" s="24" t="s">
        <v>98</v>
      </c>
      <c r="P659" s="24" t="s">
        <v>98</v>
      </c>
      <c r="Q659" s="22" t="s">
        <v>99</v>
      </c>
      <c r="R659" s="24" t="s">
        <v>98</v>
      </c>
      <c r="S659" s="24" t="s">
        <v>98</v>
      </c>
      <c r="T659" s="24" t="s">
        <v>106</v>
      </c>
      <c r="U659" s="24" t="s">
        <v>98</v>
      </c>
      <c r="V659" s="24" t="s">
        <v>98</v>
      </c>
      <c r="W659" s="24" t="s">
        <v>98</v>
      </c>
      <c r="X659" s="24" t="s">
        <v>98</v>
      </c>
      <c r="Y659" s="22" t="n">
        <v>500000</v>
      </c>
      <c r="Z659" s="23" t="n">
        <f aca="false">DATE(YEAR(M659)+1,MONTH(M659),DAY(M659))</f>
        <v>44197</v>
      </c>
      <c r="AA659" s="25" t="n">
        <f aca="false">IF(N659&lt;=Z659, VLOOKUP(DATEDIF(M659,N659,"m"),Parameters!$L$2:$M$6,2,1), 0)</f>
        <v>1</v>
      </c>
      <c r="AB659" s="0" t="n">
        <f aca="false">IF(D659="Trong nước", DATEDIF(DATE(YEAR(K659),MONTH(K659),1),DATE(YEAR(L659),MONTH(L659),1),"m"), DATEDIF(DATE(J659,1,1),DATE(YEAR(L659),MONTH(L659),1),"m"))</f>
        <v>0</v>
      </c>
      <c r="AC659" s="0" t="str">
        <f aca="false">VLOOKUP(AB659,Parameters!$A$2:$B$6,2,1)</f>
        <v>&lt;6</v>
      </c>
      <c r="AD659" s="26" t="n">
        <v>1</v>
      </c>
      <c r="AE659" s="27" t="n">
        <f aca="false">IF(G659&lt;=$AE$2,INDEX('Bieu phi VCX'!$D$8:$H$33,MATCH(C659,'Bieu phi VCX'!$A$8:$A$33,0),MATCH(AC659,'Bieu phi VCX'!$D$7:$H$7,)),INDEX('Bieu phi VCX'!$I$8:$M$33,MATCH(C659,'Bieu phi VCX'!$A$8:$A$33,0),MATCH(AC659,'Bieu phi VCX'!$I$7:$M$7,)))</f>
        <v>0.028</v>
      </c>
      <c r="AF659" s="27" t="n">
        <f aca="false">IF(O659="Y",$AF$2,0)</f>
        <v>0</v>
      </c>
      <c r="AG659" s="27" t="n">
        <f aca="false">IF(P659="Y", INDEX('Bieu phi VCX'!$P$8:$T$31,MATCH(C659,'Bieu phi VCX'!$A$8:$A$33,0),MATCH(AC659,'Bieu phi VCX'!$P$7:$T$7,0)), 0)</f>
        <v>0</v>
      </c>
      <c r="AH659" s="22" t="n">
        <f aca="false">VLOOKUP(Q659,Parameters!$F$2:$G$5,2,0)</f>
        <v>0</v>
      </c>
      <c r="AI659" s="27" t="n">
        <f aca="false">IF(R659="Y", INDEX('Bieu phi VCX'!$V$8:$Z$31,MATCH(C659,'Bieu phi VCX'!$A$8:$A$33,0),MATCH(AC659,'Bieu phi VCX'!$V$7:$Z$7,0)),0)</f>
        <v>0</v>
      </c>
      <c r="AJ659" s="27" t="n">
        <f aca="false">IF(S659="Y",INDEX('Bieu phi VCX'!$AG$8:$AI$31,MATCH(C659,'Bieu phi VCX'!$A$8:$A$33,0),MATCH(VLOOKUP(I659,Parameters!$I$2:$J$4,2),'Bieu phi VCX'!$AG$7:$AI$7,0))-AE659, 0)</f>
        <v>0</v>
      </c>
      <c r="AK659" s="0" t="n">
        <f aca="false">IF(T659="Y",$AK$2,1)</f>
        <v>1.5</v>
      </c>
      <c r="AL659" s="27" t="n">
        <f aca="false">IF(U659="Y", INDEX('Bieu phi VCX'!$AB$8:$AB$33,MATCH(C659,'Bieu phi VCX'!$A$8:$A$33,0),0),0)</f>
        <v>0</v>
      </c>
      <c r="AM659" s="27" t="n">
        <f aca="false">IF(V659="Y",IF(AB659&lt;120,IF(OR(C659='Bieu phi VCX'!$A$24,C659='Bieu phi VCX'!$A$25,C659='Bieu phi VCX'!$A$27),0.2%,IF(OR(AND(OR(E659="SEDAN",E659="HATCHBACK"),G659&gt;$AM$2),AND(OR(E659="SEDAN",E659="HATCHBACK"),F659="GERMANY")),INDEX('Bieu phi VCX'!$AC$8:$AC$33,MATCH(C659,'Bieu phi VCX'!$A$8:$A$33,0),0),INDEX('Bieu phi VCX'!$AD$8:$AD$33,MATCH(C659,'Bieu phi VCX'!$A$8:$A$33,0),0))),"NA"),0)</f>
        <v>0</v>
      </c>
      <c r="AN659" s="28" t="n">
        <f aca="false">IF(X659="Y",$AN$2,0)</f>
        <v>0</v>
      </c>
      <c r="AO659" s="29" t="n">
        <f aca="false">IF(W659="Y",IF(N659-M659&gt;$AO$2,1.5%*15/365,1.5%*(N659-M659)/365),0)</f>
        <v>0</v>
      </c>
      <c r="AP659" s="30" t="n">
        <f aca="false">IF(N659&lt;=Z659,VLOOKUP(DATEDIF(M659,N659,"m"),Parameters!$L$2:$M$6,2,1),(DATEDIF(M659,N659,"m")+1)/12)</f>
        <v>1</v>
      </c>
      <c r="AQ659" s="31" t="n">
        <f aca="false">(AK659*(SUM(AE659,AF659,AG659,AI659,AJ659,AL659,AM659,AN659)*H659+AH659)+AO659*H659)*AP659</f>
        <v>16800000</v>
      </c>
    </row>
    <row r="660" customFormat="false" ht="15" hidden="false" customHeight="false" outlineLevel="0" collapsed="false">
      <c r="A660" s="20"/>
      <c r="B660" s="20" t="s">
        <v>113</v>
      </c>
      <c r="C660" s="21" t="s">
        <v>145</v>
      </c>
      <c r="D660" s="21" t="s">
        <v>95</v>
      </c>
      <c r="E660" s="21" t="s">
        <v>144</v>
      </c>
      <c r="F660" s="21" t="s">
        <v>97</v>
      </c>
      <c r="G660" s="22" t="n">
        <v>400000000</v>
      </c>
      <c r="H660" s="22" t="n">
        <v>400000000</v>
      </c>
      <c r="I660" s="22" t="n">
        <v>0</v>
      </c>
      <c r="J660" s="0" t="n">
        <v>2020</v>
      </c>
      <c r="K660" s="23" t="n">
        <v>43831</v>
      </c>
      <c r="L660" s="23" t="n">
        <v>43831</v>
      </c>
      <c r="M660" s="23" t="n">
        <v>43831</v>
      </c>
      <c r="N660" s="23" t="n">
        <v>44196</v>
      </c>
      <c r="O660" s="24" t="s">
        <v>98</v>
      </c>
      <c r="P660" s="24" t="s">
        <v>98</v>
      </c>
      <c r="Q660" s="22" t="s">
        <v>99</v>
      </c>
      <c r="R660" s="24" t="s">
        <v>98</v>
      </c>
      <c r="S660" s="24" t="s">
        <v>98</v>
      </c>
      <c r="T660" s="24" t="s">
        <v>98</v>
      </c>
      <c r="U660" s="24" t="s">
        <v>106</v>
      </c>
      <c r="V660" s="24" t="s">
        <v>98</v>
      </c>
      <c r="W660" s="24" t="s">
        <v>98</v>
      </c>
      <c r="X660" s="24" t="s">
        <v>98</v>
      </c>
      <c r="Y660" s="22" t="n">
        <v>500000</v>
      </c>
      <c r="Z660" s="23" t="n">
        <f aca="false">DATE(YEAR(M660)+1,MONTH(M660),DAY(M660))</f>
        <v>44197</v>
      </c>
      <c r="AA660" s="25" t="n">
        <f aca="false">IF(N660&lt;=Z660, VLOOKUP(DATEDIF(M660,N660,"m"),Parameters!$L$2:$M$6,2,1), 0)</f>
        <v>1</v>
      </c>
      <c r="AB660" s="0" t="n">
        <f aca="false">IF(D660="Trong nước", DATEDIF(DATE(YEAR(K660),MONTH(K660),1),DATE(YEAR(L660),MONTH(L660),1),"m"), DATEDIF(DATE(J660,1,1),DATE(YEAR(L660),MONTH(L660),1),"m"))</f>
        <v>0</v>
      </c>
      <c r="AC660" s="0" t="str">
        <f aca="false">VLOOKUP(AB660,Parameters!$A$2:$B$6,2,1)</f>
        <v>&lt;6</v>
      </c>
      <c r="AD660" s="26" t="n">
        <v>1</v>
      </c>
      <c r="AE660" s="27" t="n">
        <f aca="false">IF(G660&lt;=$AE$2,INDEX('Bieu phi VCX'!$D$8:$H$33,MATCH(C660,'Bieu phi VCX'!$A$8:$A$33,0),MATCH(AC660,'Bieu phi VCX'!$D$7:$H$7,)),INDEX('Bieu phi VCX'!$I$8:$M$33,MATCH(C660,'Bieu phi VCX'!$A$8:$A$33,0),MATCH(AC660,'Bieu phi VCX'!$I$7:$M$7,)))</f>
        <v>0.028</v>
      </c>
      <c r="AF660" s="27" t="n">
        <f aca="false">IF(O660="Y",$AF$2,0)</f>
        <v>0</v>
      </c>
      <c r="AG660" s="27" t="n">
        <f aca="false">IF(P660="Y", INDEX('Bieu phi VCX'!$P$8:$T$31,MATCH(C660,'Bieu phi VCX'!$A$8:$A$33,0),MATCH(AC660,'Bieu phi VCX'!$P$7:$T$7,0)), 0)</f>
        <v>0</v>
      </c>
      <c r="AH660" s="22" t="n">
        <f aca="false">VLOOKUP(Q660,Parameters!$F$2:$G$5,2,0)</f>
        <v>0</v>
      </c>
      <c r="AI660" s="27" t="n">
        <f aca="false">IF(R660="Y", INDEX('Bieu phi VCX'!$V$8:$Z$31,MATCH(C660,'Bieu phi VCX'!$A$8:$A$33,0),MATCH(AC660,'Bieu phi VCX'!$V$7:$Z$7,0)),0)</f>
        <v>0</v>
      </c>
      <c r="AJ660" s="27" t="n">
        <f aca="false">IF(S660="Y",INDEX('Bieu phi VCX'!$AG$8:$AI$31,MATCH(C660,'Bieu phi VCX'!$A$8:$A$33,0),MATCH(VLOOKUP(I660,Parameters!$I$2:$J$4,2),'Bieu phi VCX'!$AG$7:$AI$7,0))-AE660, 0)</f>
        <v>0</v>
      </c>
      <c r="AK660" s="0" t="n">
        <f aca="false">IF(T660="Y",$AK$2,1)</f>
        <v>1</v>
      </c>
      <c r="AL660" s="27" t="n">
        <f aca="false">IF(U660="Y", INDEX('Bieu phi VCX'!$AB$8:$AB$33,MATCH(C660,'Bieu phi VCX'!$A$8:$A$33,0),0),0)</f>
        <v>0.0025</v>
      </c>
      <c r="AM660" s="27" t="n">
        <f aca="false">IF(V660="Y",IF(AB660&lt;120,IF(OR(C660='Bieu phi VCX'!$A$24,C660='Bieu phi VCX'!$A$25,C660='Bieu phi VCX'!$A$27),0.2%,IF(OR(AND(OR(E660="SEDAN",E660="HATCHBACK"),G660&gt;$AM$2),AND(OR(E660="SEDAN",E660="HATCHBACK"),F660="GERMANY")),INDEX('Bieu phi VCX'!$AC$8:$AC$33,MATCH(C660,'Bieu phi VCX'!$A$8:$A$33,0),0),INDEX('Bieu phi VCX'!$AD$8:$AD$33,MATCH(C660,'Bieu phi VCX'!$A$8:$A$33,0),0))),"NA"),0)</f>
        <v>0</v>
      </c>
      <c r="AN660" s="28" t="n">
        <f aca="false">IF(X660="Y",$AN$2,0)</f>
        <v>0</v>
      </c>
      <c r="AO660" s="29" t="n">
        <f aca="false">IF(W660="Y",IF(N660-M660&gt;$AO$2,1.5%*15/365,1.5%*(N660-M660)/365),0)</f>
        <v>0</v>
      </c>
      <c r="AP660" s="30" t="n">
        <f aca="false">IF(N660&lt;=Z660,VLOOKUP(DATEDIF(M660,N660,"m"),Parameters!$L$2:$M$6,2,1),(DATEDIF(M660,N660,"m")+1)/12)</f>
        <v>1</v>
      </c>
      <c r="AQ660" s="31" t="n">
        <f aca="false">(AK660*(SUM(AE660,AF660,AG660,AI660,AJ660,AL660,AM660,AN660)*H660+AH660)+AO660*H660)*AP660</f>
        <v>12200000</v>
      </c>
    </row>
    <row r="661" customFormat="false" ht="15" hidden="false" customHeight="false" outlineLevel="0" collapsed="false">
      <c r="A661" s="20"/>
      <c r="B661" s="20" t="s">
        <v>114</v>
      </c>
      <c r="C661" s="21" t="s">
        <v>145</v>
      </c>
      <c r="D661" s="21" t="s">
        <v>95</v>
      </c>
      <c r="E661" s="21" t="s">
        <v>144</v>
      </c>
      <c r="F661" s="21" t="s">
        <v>97</v>
      </c>
      <c r="G661" s="22" t="n">
        <v>400000000</v>
      </c>
      <c r="H661" s="22" t="n">
        <v>400000000</v>
      </c>
      <c r="I661" s="22" t="n">
        <v>0</v>
      </c>
      <c r="J661" s="0" t="n">
        <v>2020</v>
      </c>
      <c r="K661" s="23" t="n">
        <v>43831</v>
      </c>
      <c r="L661" s="23" t="n">
        <v>43831</v>
      </c>
      <c r="M661" s="23" t="n">
        <v>43831</v>
      </c>
      <c r="N661" s="23" t="n">
        <v>44196</v>
      </c>
      <c r="O661" s="24" t="s">
        <v>98</v>
      </c>
      <c r="P661" s="24" t="s">
        <v>98</v>
      </c>
      <c r="Q661" s="22" t="s">
        <v>99</v>
      </c>
      <c r="R661" s="24" t="s">
        <v>98</v>
      </c>
      <c r="S661" s="24" t="s">
        <v>98</v>
      </c>
      <c r="T661" s="24" t="s">
        <v>98</v>
      </c>
      <c r="U661" s="24" t="s">
        <v>98</v>
      </c>
      <c r="V661" s="24" t="s">
        <v>106</v>
      </c>
      <c r="W661" s="24" t="s">
        <v>98</v>
      </c>
      <c r="X661" s="24" t="s">
        <v>98</v>
      </c>
      <c r="Y661" s="22" t="n">
        <v>500000</v>
      </c>
      <c r="Z661" s="23" t="n">
        <f aca="false">DATE(YEAR(M661)+1,MONTH(M661),DAY(M661))</f>
        <v>44197</v>
      </c>
      <c r="AA661" s="25" t="n">
        <f aca="false">IF(N661&lt;=Z661, VLOOKUP(DATEDIF(M661,N661,"m"),Parameters!$L$2:$M$6,2,1), 0)</f>
        <v>1</v>
      </c>
      <c r="AB661" s="0" t="n">
        <f aca="false">IF(D661="Trong nước", DATEDIF(DATE(YEAR(K661),MONTH(K661),1),DATE(YEAR(L661),MONTH(L661),1),"m"), DATEDIF(DATE(J661,1,1),DATE(YEAR(L661),MONTH(L661),1),"m"))</f>
        <v>0</v>
      </c>
      <c r="AC661" s="0" t="str">
        <f aca="false">VLOOKUP(AB661,Parameters!$A$2:$B$6,2,1)</f>
        <v>&lt;6</v>
      </c>
      <c r="AD661" s="26" t="n">
        <v>1</v>
      </c>
      <c r="AE661" s="27" t="n">
        <f aca="false">IF(G661&lt;=$AE$2,INDEX('Bieu phi VCX'!$D$8:$H$33,MATCH(C661,'Bieu phi VCX'!$A$8:$A$33,0),MATCH(AC661,'Bieu phi VCX'!$D$7:$H$7,)),INDEX('Bieu phi VCX'!$I$8:$M$33,MATCH(C661,'Bieu phi VCX'!$A$8:$A$33,0),MATCH(AC661,'Bieu phi VCX'!$I$7:$M$7,)))</f>
        <v>0.028</v>
      </c>
      <c r="AF661" s="27" t="n">
        <f aca="false">IF(O661="Y",$AF$2,0)</f>
        <v>0</v>
      </c>
      <c r="AG661" s="27" t="n">
        <f aca="false">IF(P661="Y", INDEX('Bieu phi VCX'!$P$8:$T$31,MATCH(C661,'Bieu phi VCX'!$A$8:$A$33,0),MATCH(AC661,'Bieu phi VCX'!$P$7:$T$7,0)), 0)</f>
        <v>0</v>
      </c>
      <c r="AH661" s="22" t="n">
        <f aca="false">VLOOKUP(Q661,Parameters!$F$2:$G$5,2,0)</f>
        <v>0</v>
      </c>
      <c r="AI661" s="27" t="n">
        <f aca="false">IF(R661="Y", INDEX('Bieu phi VCX'!$V$8:$Z$31,MATCH(C661,'Bieu phi VCX'!$A$8:$A$33,0),MATCH(AC661,'Bieu phi VCX'!$V$7:$Z$7,0)),0)</f>
        <v>0</v>
      </c>
      <c r="AJ661" s="27" t="n">
        <f aca="false">IF(S661="Y",INDEX('Bieu phi VCX'!$AG$8:$AI$31,MATCH(C661,'Bieu phi VCX'!$A$8:$A$33,0),MATCH(VLOOKUP(I661,Parameters!$I$2:$J$4,2),'Bieu phi VCX'!$AG$7:$AI$7,0))-AE661, 0)</f>
        <v>0</v>
      </c>
      <c r="AK661" s="0" t="n">
        <f aca="false">IF(T661="Y",$AK$2,1)</f>
        <v>1</v>
      </c>
      <c r="AL661" s="27" t="n">
        <f aca="false">IF(U661="Y", INDEX('Bieu phi VCX'!$AB$8:$AB$33,MATCH(C661,'Bieu phi VCX'!$A$8:$A$33,0),0),0)</f>
        <v>0</v>
      </c>
      <c r="AM661" s="27" t="n">
        <f aca="false">IF(V661="Y",IF(AB661&lt;120,IF(OR(C661='Bieu phi VCX'!$A$24,C661='Bieu phi VCX'!$A$25,C661='Bieu phi VCX'!$A$27),0.2%,IF(OR(AND(OR(E661="SEDAN",E661="HATCHBACK"),G661&gt;$AM$2),AND(OR(E661="SEDAN",E661="HATCHBACK"),F661="GERMANY")),INDEX('Bieu phi VCX'!$AC$8:$AC$33,MATCH(C661,'Bieu phi VCX'!$A$8:$A$33,0),0),INDEX('Bieu phi VCX'!$AD$8:$AD$33,MATCH(C661,'Bieu phi VCX'!$A$8:$A$33,0),0))),"NA"),0)</f>
        <v>0.0005</v>
      </c>
      <c r="AN661" s="28" t="n">
        <f aca="false">IF(X661="Y",$AN$2,0)</f>
        <v>0</v>
      </c>
      <c r="AO661" s="29" t="n">
        <f aca="false">IF(W661="Y",IF(N661-M661&gt;$AO$2,1.5%*15/365,1.5%*(N661-M661)/365),0)</f>
        <v>0</v>
      </c>
      <c r="AP661" s="30" t="n">
        <f aca="false">IF(N661&lt;=Z661,VLOOKUP(DATEDIF(M661,N661,"m"),Parameters!$L$2:$M$6,2,1),(DATEDIF(M661,N661,"m")+1)/12)</f>
        <v>1</v>
      </c>
      <c r="AQ661" s="31" t="n">
        <f aca="false">(AK661*(SUM(AE661,AF661,AG661,AI661,AJ661,AL661,AM661,AN661)*H661+AH661)+AO661*H661)*AP661</f>
        <v>11400000</v>
      </c>
    </row>
    <row r="662" customFormat="false" ht="15" hidden="false" customHeight="false" outlineLevel="0" collapsed="false">
      <c r="A662" s="20"/>
      <c r="B662" s="20" t="s">
        <v>115</v>
      </c>
      <c r="C662" s="21" t="s">
        <v>145</v>
      </c>
      <c r="D662" s="21" t="s">
        <v>95</v>
      </c>
      <c r="E662" s="21" t="s">
        <v>144</v>
      </c>
      <c r="F662" s="21" t="s">
        <v>97</v>
      </c>
      <c r="G662" s="22" t="n">
        <v>400000000</v>
      </c>
      <c r="H662" s="22" t="n">
        <v>400000000</v>
      </c>
      <c r="I662" s="22" t="n">
        <v>0</v>
      </c>
      <c r="J662" s="0" t="n">
        <v>2020</v>
      </c>
      <c r="K662" s="23" t="n">
        <v>43831</v>
      </c>
      <c r="L662" s="23" t="n">
        <v>43831</v>
      </c>
      <c r="M662" s="23" t="n">
        <v>43831</v>
      </c>
      <c r="N662" s="23" t="n">
        <v>44196</v>
      </c>
      <c r="O662" s="24" t="s">
        <v>98</v>
      </c>
      <c r="P662" s="24" t="s">
        <v>98</v>
      </c>
      <c r="Q662" s="22" t="s">
        <v>99</v>
      </c>
      <c r="R662" s="24" t="s">
        <v>98</v>
      </c>
      <c r="S662" s="24" t="s">
        <v>98</v>
      </c>
      <c r="T662" s="24" t="s">
        <v>98</v>
      </c>
      <c r="U662" s="24" t="s">
        <v>98</v>
      </c>
      <c r="V662" s="24" t="s">
        <v>98</v>
      </c>
      <c r="W662" s="24" t="s">
        <v>106</v>
      </c>
      <c r="X662" s="24" t="s">
        <v>98</v>
      </c>
      <c r="Y662" s="22" t="n">
        <v>500000</v>
      </c>
      <c r="Z662" s="23" t="n">
        <f aca="false">DATE(YEAR(M662)+1,MONTH(M662),DAY(M662))</f>
        <v>44197</v>
      </c>
      <c r="AA662" s="25" t="n">
        <f aca="false">IF(N662&lt;=Z662, VLOOKUP(DATEDIF(M662,N662,"m"),Parameters!$L$2:$M$6,2,1), 0)</f>
        <v>1</v>
      </c>
      <c r="AB662" s="0" t="n">
        <f aca="false">IF(D662="Trong nước", DATEDIF(DATE(YEAR(K662),MONTH(K662),1),DATE(YEAR(L662),MONTH(L662),1),"m"), DATEDIF(DATE(J662,1,1),DATE(YEAR(L662),MONTH(L662),1),"m"))</f>
        <v>0</v>
      </c>
      <c r="AC662" s="0" t="str">
        <f aca="false">VLOOKUP(AB662,Parameters!$A$2:$B$6,2,1)</f>
        <v>&lt;6</v>
      </c>
      <c r="AD662" s="26" t="n">
        <v>1</v>
      </c>
      <c r="AE662" s="27" t="n">
        <f aca="false">IF(G662&lt;=$AE$2,INDEX('Bieu phi VCX'!$D$8:$H$33,MATCH(C662,'Bieu phi VCX'!$A$8:$A$33,0),MATCH(AC662,'Bieu phi VCX'!$D$7:$H$7,)),INDEX('Bieu phi VCX'!$I$8:$M$33,MATCH(C662,'Bieu phi VCX'!$A$8:$A$33,0),MATCH(AC662,'Bieu phi VCX'!$I$7:$M$7,)))</f>
        <v>0.028</v>
      </c>
      <c r="AF662" s="27" t="n">
        <f aca="false">IF(O662="Y",$AF$2,0)</f>
        <v>0</v>
      </c>
      <c r="AG662" s="27" t="n">
        <f aca="false">IF(P662="Y", INDEX('Bieu phi VCX'!$P$8:$T$31,MATCH(C662,'Bieu phi VCX'!$A$8:$A$33,0),MATCH(AC662,'Bieu phi VCX'!$P$7:$T$7,0)), 0)</f>
        <v>0</v>
      </c>
      <c r="AH662" s="22" t="n">
        <f aca="false">VLOOKUP(Q662,Parameters!$F$2:$G$5,2,0)</f>
        <v>0</v>
      </c>
      <c r="AI662" s="27" t="n">
        <f aca="false">IF(R662="Y", INDEX('Bieu phi VCX'!$V$8:$Z$31,MATCH(C662,'Bieu phi VCX'!$A$8:$A$33,0),MATCH(AC662,'Bieu phi VCX'!$V$7:$Z$7,0)),0)</f>
        <v>0</v>
      </c>
      <c r="AJ662" s="27" t="n">
        <f aca="false">IF(S662="Y",INDEX('Bieu phi VCX'!$AG$8:$AI$31,MATCH(C662,'Bieu phi VCX'!$A$8:$A$33,0),MATCH(VLOOKUP(I662,Parameters!$I$2:$J$4,2),'Bieu phi VCX'!$AG$7:$AI$7,0))-AE662, 0)</f>
        <v>0</v>
      </c>
      <c r="AK662" s="0" t="n">
        <f aca="false">IF(T662="Y",$AK$2,1)</f>
        <v>1</v>
      </c>
      <c r="AL662" s="27" t="n">
        <f aca="false">IF(U662="Y", INDEX('Bieu phi VCX'!$AB$8:$AB$33,MATCH(C662,'Bieu phi VCX'!$A$8:$A$33,0),0),0)</f>
        <v>0</v>
      </c>
      <c r="AM662" s="27" t="n">
        <f aca="false">IF(V662="Y",IF(AB662&lt;120,IF(OR(C662='Bieu phi VCX'!$A$24,C662='Bieu phi VCX'!$A$25,C662='Bieu phi VCX'!$A$27),0.2%,IF(OR(AND(OR(E662="SEDAN",E662="HATCHBACK"),G662&gt;$AM$2),AND(OR(E662="SEDAN",E662="HATCHBACK"),F662="GERMANY")),INDEX('Bieu phi VCX'!$AC$8:$AC$33,MATCH(C662,'Bieu phi VCX'!$A$8:$A$33,0),0),INDEX('Bieu phi VCX'!$AD$8:$AD$33,MATCH(C662,'Bieu phi VCX'!$A$8:$A$33,0),0))),"NA"),0)</f>
        <v>0</v>
      </c>
      <c r="AN662" s="28" t="n">
        <f aca="false">IF(X662="Y",$AN$2,0)</f>
        <v>0</v>
      </c>
      <c r="AO662" s="29" t="n">
        <f aca="false">IF(W662="Y",IF(N662-M662&gt;$AO$2,1.5%*15/365,1.5%*(N662-M662)/365),0)</f>
        <v>0.000616438356164384</v>
      </c>
      <c r="AP662" s="30" t="n">
        <f aca="false">IF(N662&lt;=Z662,VLOOKUP(DATEDIF(M662,N662,"m"),Parameters!$L$2:$M$6,2,1),(DATEDIF(M662,N662,"m")+1)/12)</f>
        <v>1</v>
      </c>
      <c r="AQ662" s="31" t="n">
        <f aca="false">(AK662*(SUM(AE662,AF662,AG662,AI662,AJ662,AL662,AM662,AN662)*H662+AH662)+AO662*H662)*AP662</f>
        <v>11446575.3424658</v>
      </c>
    </row>
    <row r="663" customFormat="false" ht="15" hidden="false" customHeight="false" outlineLevel="0" collapsed="false">
      <c r="A663" s="20"/>
      <c r="B663" s="20" t="s">
        <v>116</v>
      </c>
      <c r="C663" s="21" t="s">
        <v>145</v>
      </c>
      <c r="D663" s="21" t="s">
        <v>95</v>
      </c>
      <c r="E663" s="21" t="s">
        <v>144</v>
      </c>
      <c r="F663" s="21" t="s">
        <v>97</v>
      </c>
      <c r="G663" s="22" t="n">
        <v>400000000</v>
      </c>
      <c r="H663" s="22" t="n">
        <v>400000000</v>
      </c>
      <c r="I663" s="22" t="n">
        <v>0</v>
      </c>
      <c r="J663" s="0" t="n">
        <v>2020</v>
      </c>
      <c r="K663" s="23" t="n">
        <v>43831</v>
      </c>
      <c r="L663" s="23" t="n">
        <v>43831</v>
      </c>
      <c r="M663" s="23" t="n">
        <v>43831</v>
      </c>
      <c r="N663" s="23" t="n">
        <v>44196</v>
      </c>
      <c r="O663" s="24" t="s">
        <v>98</v>
      </c>
      <c r="P663" s="24" t="s">
        <v>98</v>
      </c>
      <c r="Q663" s="22" t="s">
        <v>99</v>
      </c>
      <c r="R663" s="24" t="s">
        <v>98</v>
      </c>
      <c r="S663" s="24" t="s">
        <v>98</v>
      </c>
      <c r="T663" s="24" t="s">
        <v>98</v>
      </c>
      <c r="U663" s="24" t="s">
        <v>98</v>
      </c>
      <c r="V663" s="24" t="s">
        <v>98</v>
      </c>
      <c r="W663" s="24" t="s">
        <v>98</v>
      </c>
      <c r="X663" s="24" t="s">
        <v>106</v>
      </c>
      <c r="Y663" s="22" t="n">
        <v>500000</v>
      </c>
      <c r="Z663" s="23" t="n">
        <f aca="false">DATE(YEAR(M663)+1,MONTH(M663),DAY(M663))</f>
        <v>44197</v>
      </c>
      <c r="AA663" s="25" t="n">
        <f aca="false">IF(N663&lt;=Z663, VLOOKUP(DATEDIF(M663,N663,"m"),Parameters!$L$2:$M$6,2,1), 0)</f>
        <v>1</v>
      </c>
      <c r="AB663" s="0" t="n">
        <f aca="false">IF(D663="Trong nước", DATEDIF(DATE(YEAR(K663),MONTH(K663),1),DATE(YEAR(L663),MONTH(L663),1),"m"), DATEDIF(DATE(J663,1,1),DATE(YEAR(L663),MONTH(L663),1),"m"))</f>
        <v>0</v>
      </c>
      <c r="AC663" s="0" t="str">
        <f aca="false">VLOOKUP(AB663,Parameters!$A$2:$B$6,2,1)</f>
        <v>&lt;6</v>
      </c>
      <c r="AD663" s="26" t="n">
        <v>1</v>
      </c>
      <c r="AE663" s="27" t="n">
        <f aca="false">IF(G663&lt;=$AE$2,INDEX('Bieu phi VCX'!$D$8:$H$33,MATCH(C663,'Bieu phi VCX'!$A$8:$A$33,0),MATCH(AC663,'Bieu phi VCX'!$D$7:$H$7,)),INDEX('Bieu phi VCX'!$I$8:$M$33,MATCH(C663,'Bieu phi VCX'!$A$8:$A$33,0),MATCH(AC663,'Bieu phi VCX'!$I$7:$M$7,)))</f>
        <v>0.028</v>
      </c>
      <c r="AF663" s="27" t="n">
        <f aca="false">IF(O663="Y",$AF$2,0)</f>
        <v>0</v>
      </c>
      <c r="AG663" s="27" t="n">
        <f aca="false">IF(P663="Y", INDEX('Bieu phi VCX'!$P$8:$T$31,MATCH(C663,'Bieu phi VCX'!$A$8:$A$33,0),MATCH(AC663,'Bieu phi VCX'!$P$7:$T$7,0)), 0)</f>
        <v>0</v>
      </c>
      <c r="AH663" s="22" t="n">
        <f aca="false">VLOOKUP(Q663,Parameters!$F$2:$G$5,2,0)</f>
        <v>0</v>
      </c>
      <c r="AI663" s="27" t="n">
        <f aca="false">IF(R663="Y", INDEX('Bieu phi VCX'!$V$8:$Z$31,MATCH(C663,'Bieu phi VCX'!$A$8:$A$33,0),MATCH(AC663,'Bieu phi VCX'!$V$7:$Z$7,0)),0)</f>
        <v>0</v>
      </c>
      <c r="AJ663" s="27" t="n">
        <f aca="false">IF(S663="Y",INDEX('Bieu phi VCX'!$AG$8:$AI$31,MATCH(C663,'Bieu phi VCX'!$A$8:$A$33,0),MATCH(VLOOKUP(I663,Parameters!$I$2:$J$4,2),'Bieu phi VCX'!$AG$7:$AI$7,0))-AE663, 0)</f>
        <v>0</v>
      </c>
      <c r="AK663" s="0" t="n">
        <f aca="false">IF(T663="Y",$AK$2,1)</f>
        <v>1</v>
      </c>
      <c r="AL663" s="27" t="n">
        <f aca="false">IF(U663="Y", INDEX('Bieu phi VCX'!$AB$8:$AB$33,MATCH(C663,'Bieu phi VCX'!$A$8:$A$33,0),0),0)</f>
        <v>0</v>
      </c>
      <c r="AM663" s="27" t="n">
        <f aca="false">IF(V663="Y",IF(AB663&lt;120,IF(OR(C663='Bieu phi VCX'!$A$24,C663='Bieu phi VCX'!$A$25,C663='Bieu phi VCX'!$A$27),0.2%,IF(OR(AND(OR(E663="SEDAN",E663="HATCHBACK"),G663&gt;$AM$2),AND(OR(E663="SEDAN",E663="HATCHBACK"),F663="GERMANY")),INDEX('Bieu phi VCX'!$AC$8:$AC$33,MATCH(C663,'Bieu phi VCX'!$A$8:$A$33,0),0),INDEX('Bieu phi VCX'!$AD$8:$AD$33,MATCH(C663,'Bieu phi VCX'!$A$8:$A$33,0),0))),"NA"),0)</f>
        <v>0</v>
      </c>
      <c r="AN663" s="28" t="n">
        <f aca="false">IF(X663="Y",$AN$2,0)</f>
        <v>0.003</v>
      </c>
      <c r="AO663" s="29" t="n">
        <f aca="false">IF(W663="Y",IF(N663-M663&gt;$AO$2,1.5%*15/365,1.5%*(N663-M663)/365),0)</f>
        <v>0</v>
      </c>
      <c r="AP663" s="30" t="n">
        <f aca="false">IF(N663&lt;=Z663,VLOOKUP(DATEDIF(M663,N663,"m"),Parameters!$L$2:$M$6,2,1),(DATEDIF(M663,N663,"m")+1)/12)</f>
        <v>1</v>
      </c>
      <c r="AQ663" s="31" t="n">
        <f aca="false">(AK663*(SUM(AE663,AF663,AG663,AI663,AJ663,AL663,AM663,AN663)*H663+AH663)+AO663*H663)*AP663</f>
        <v>12400000</v>
      </c>
    </row>
    <row r="664" customFormat="false" ht="15" hidden="false" customHeight="false" outlineLevel="0" collapsed="false">
      <c r="A664" s="20" t="s">
        <v>92</v>
      </c>
      <c r="B664" s="20" t="s">
        <v>93</v>
      </c>
      <c r="C664" s="21" t="s">
        <v>146</v>
      </c>
      <c r="D664" s="21" t="s">
        <v>95</v>
      </c>
      <c r="E664" s="21" t="s">
        <v>144</v>
      </c>
      <c r="F664" s="21" t="s">
        <v>97</v>
      </c>
      <c r="G664" s="22" t="n">
        <v>390000000</v>
      </c>
      <c r="H664" s="22" t="n">
        <v>100000000</v>
      </c>
      <c r="I664" s="22" t="n">
        <v>0</v>
      </c>
      <c r="J664" s="0" t="n">
        <v>2020</v>
      </c>
      <c r="K664" s="23" t="n">
        <v>43831</v>
      </c>
      <c r="L664" s="23" t="n">
        <v>43831</v>
      </c>
      <c r="M664" s="23" t="n">
        <v>43831</v>
      </c>
      <c r="N664" s="23" t="n">
        <v>44196</v>
      </c>
      <c r="O664" s="24" t="s">
        <v>98</v>
      </c>
      <c r="P664" s="24" t="s">
        <v>98</v>
      </c>
      <c r="Q664" s="22" t="s">
        <v>99</v>
      </c>
      <c r="R664" s="24" t="s">
        <v>98</v>
      </c>
      <c r="S664" s="24" t="s">
        <v>98</v>
      </c>
      <c r="T664" s="24" t="s">
        <v>98</v>
      </c>
      <c r="U664" s="24" t="s">
        <v>98</v>
      </c>
      <c r="V664" s="24" t="s">
        <v>98</v>
      </c>
      <c r="W664" s="24" t="s">
        <v>98</v>
      </c>
      <c r="X664" s="24" t="s">
        <v>98</v>
      </c>
      <c r="Y664" s="22" t="n">
        <v>500000</v>
      </c>
      <c r="Z664" s="23" t="n">
        <f aca="false">DATE(YEAR(M664)+1,MONTH(M664),DAY(M664))</f>
        <v>44197</v>
      </c>
      <c r="AA664" s="25" t="n">
        <f aca="false">IF(N664&lt;=Z664, VLOOKUP(DATEDIF(M664,N664,"m"),Parameters!$L$2:$M$6,2,1), 0)</f>
        <v>1</v>
      </c>
      <c r="AB664" s="0" t="n">
        <f aca="false">IF(D664="Trong nước", DATEDIF(DATE(YEAR(K664),MONTH(K664),1),DATE(YEAR(L664),MONTH(L664),1),"m"), DATEDIF(DATE(J664,1,1),DATE(YEAR(L664),MONTH(L664),1),"m"))</f>
        <v>0</v>
      </c>
      <c r="AC664" s="0" t="str">
        <f aca="false">VLOOKUP(AB664,Parameters!$A$2:$B$6,2,1)</f>
        <v>&lt;6</v>
      </c>
      <c r="AD664" s="26" t="n">
        <v>1</v>
      </c>
      <c r="AE664" s="27" t="n">
        <f aca="false">IF(G664&lt;=$AE$2,INDEX('Bieu phi VCX'!$D$8:$H$33,MATCH(C664,'Bieu phi VCX'!$A$8:$A$33,0),MATCH(AC664,'Bieu phi VCX'!$D$7:$H$7,)),INDEX('Bieu phi VCX'!$I$8:$M$33,MATCH(C664,'Bieu phi VCX'!$A$8:$A$33,0),MATCH(AC664,'Bieu phi VCX'!$I$7:$M$7,)))</f>
        <v>0.025</v>
      </c>
      <c r="AF664" s="27" t="n">
        <f aca="false">IF(O664="Y",$AF$2,0)</f>
        <v>0</v>
      </c>
      <c r="AG664" s="27" t="n">
        <f aca="false">IF(P664="Y", INDEX('Bieu phi VCX'!$P$8:$T$31,MATCH(C664,'Bieu phi VCX'!$A$8:$A$33,0),MATCH(AC664,'Bieu phi VCX'!$P$7:$T$7,0)), 0)</f>
        <v>0</v>
      </c>
      <c r="AH664" s="22" t="n">
        <f aca="false">VLOOKUP(Q664,Parameters!$F$2:$G$5,2,0)</f>
        <v>0</v>
      </c>
      <c r="AI664" s="27" t="n">
        <f aca="false">IF(R664="Y", INDEX('Bieu phi VCX'!$V$8:$Z$31,MATCH(C664,'Bieu phi VCX'!$A$8:$A$33,0),MATCH(AC664,'Bieu phi VCX'!$V$7:$Z$7,0)),0)</f>
        <v>0</v>
      </c>
      <c r="AJ664" s="27" t="n">
        <f aca="false">IF(S664="Y",INDEX('Bieu phi VCX'!$AG$8:$AI$31,MATCH(C664,'Bieu phi VCX'!$A$8:$A$33,0),MATCH(VLOOKUP(I664,Parameters!$I$2:$J$4,2),'Bieu phi VCX'!$AG$7:$AI$7,0))-AE664, 0)</f>
        <v>0</v>
      </c>
      <c r="AK664" s="0" t="n">
        <f aca="false">IF(T664="Y",$AK$2,1)</f>
        <v>1</v>
      </c>
      <c r="AL664" s="27" t="n">
        <f aca="false">IF(U664="Y", INDEX('Bieu phi VCX'!$AB$8:$AB$33,MATCH(C664,'Bieu phi VCX'!$A$8:$A$33,0),0),0)</f>
        <v>0</v>
      </c>
      <c r="AM664" s="27" t="n">
        <f aca="false">IF(V664="Y",IF(AB664&lt;120,IF(OR(C664='Bieu phi VCX'!$A$24,C664='Bieu phi VCX'!$A$25,C664='Bieu phi VCX'!$A$27),0.2%,IF(OR(AND(OR(E664="SEDAN",E664="HATCHBACK"),G664&gt;$AM$2),AND(OR(E664="SEDAN",E664="HATCHBACK"),F664="GERMANY")),INDEX('Bieu phi VCX'!$AC$8:$AC$33,MATCH(C664,'Bieu phi VCX'!$A$8:$A$33,0),0),INDEX('Bieu phi VCX'!$AD$8:$AD$33,MATCH(C664,'Bieu phi VCX'!$A$8:$A$33,0),0))),"NA"),0)</f>
        <v>0</v>
      </c>
      <c r="AN664" s="28" t="n">
        <f aca="false">IF(X664="Y",$AN$2,0)</f>
        <v>0</v>
      </c>
      <c r="AO664" s="29" t="n">
        <f aca="false">IF(W664="Y",IF(N664-M664&gt;$AO$2,1.5%*15/365,1.5%*(N664-M664)/365),0)</f>
        <v>0</v>
      </c>
      <c r="AP664" s="30" t="n">
        <f aca="false">IF(N664&lt;=Z664,VLOOKUP(DATEDIF(M664,N664,"m"),Parameters!$L$2:$M$6,2,1),(DATEDIF(M664,N664,"m")+1)/12)</f>
        <v>1</v>
      </c>
      <c r="AQ664" s="31" t="n">
        <f aca="false">(AK664*(SUM(AE664,AF664,AG664,AI664,AJ664,AL664,AM664,AN664)*H664+AH664)+AO664*H664)*AP664</f>
        <v>2500000</v>
      </c>
    </row>
    <row r="665" customFormat="false" ht="15" hidden="false" customHeight="false" outlineLevel="0" collapsed="false">
      <c r="A665" s="20"/>
      <c r="B665" s="20" t="s">
        <v>100</v>
      </c>
      <c r="C665" s="21" t="s">
        <v>146</v>
      </c>
      <c r="D665" s="21" t="s">
        <v>95</v>
      </c>
      <c r="E665" s="21" t="s">
        <v>144</v>
      </c>
      <c r="F665" s="21" t="s">
        <v>97</v>
      </c>
      <c r="G665" s="22" t="n">
        <v>390000000</v>
      </c>
      <c r="H665" s="22" t="n">
        <v>100000000</v>
      </c>
      <c r="I665" s="22" t="n">
        <v>0</v>
      </c>
      <c r="J665" s="0" t="n">
        <v>2017</v>
      </c>
      <c r="K665" s="23" t="n">
        <v>42736</v>
      </c>
      <c r="L665" s="23" t="n">
        <v>43831</v>
      </c>
      <c r="M665" s="23" t="n">
        <v>43831</v>
      </c>
      <c r="N665" s="23" t="n">
        <v>44196</v>
      </c>
      <c r="O665" s="24" t="s">
        <v>98</v>
      </c>
      <c r="P665" s="24" t="s">
        <v>98</v>
      </c>
      <c r="Q665" s="22" t="s">
        <v>99</v>
      </c>
      <c r="R665" s="24" t="s">
        <v>98</v>
      </c>
      <c r="S665" s="24" t="s">
        <v>98</v>
      </c>
      <c r="T665" s="24" t="s">
        <v>98</v>
      </c>
      <c r="U665" s="24" t="s">
        <v>98</v>
      </c>
      <c r="V665" s="24" t="s">
        <v>98</v>
      </c>
      <c r="W665" s="24" t="s">
        <v>98</v>
      </c>
      <c r="X665" s="24" t="s">
        <v>98</v>
      </c>
      <c r="Y665" s="22" t="n">
        <v>500000</v>
      </c>
      <c r="Z665" s="23" t="n">
        <f aca="false">DATE(YEAR(M665)+1,MONTH(M665),DAY(M665))</f>
        <v>44197</v>
      </c>
      <c r="AA665" s="25" t="n">
        <f aca="false">IF(N665&lt;=Z665, VLOOKUP(DATEDIF(M665,N665,"m"),Parameters!$L$2:$M$6,2,1), 0)</f>
        <v>1</v>
      </c>
      <c r="AB665" s="0" t="n">
        <f aca="false">IF(D665="Trong nước", DATEDIF(DATE(YEAR(K665),MONTH(K665),1),DATE(YEAR(L665),MONTH(L665),1),"m"), DATEDIF(DATE(J665,1,1),DATE(YEAR(L665),MONTH(L665),1),"m"))</f>
        <v>36</v>
      </c>
      <c r="AC665" s="0" t="str">
        <f aca="false">VLOOKUP(AB665,Parameters!$A$2:$B$6,2,1)</f>
        <v>36-72</v>
      </c>
      <c r="AD665" s="26" t="n">
        <v>1</v>
      </c>
      <c r="AE665" s="27" t="n">
        <f aca="false">IF(G665&lt;=$AE$2,INDEX('Bieu phi VCX'!$D$8:$H$33,MATCH(C665,'Bieu phi VCX'!$A$8:$A$33,0),MATCH(AC665,'Bieu phi VCX'!$D$7:$H$7,)),INDEX('Bieu phi VCX'!$I$8:$M$33,MATCH(C665,'Bieu phi VCX'!$A$8:$A$33,0),MATCH(AC665,'Bieu phi VCX'!$I$7:$M$7,)))</f>
        <v>0.028</v>
      </c>
      <c r="AF665" s="27" t="n">
        <f aca="false">IF(O665="Y",$AF$2,0)</f>
        <v>0</v>
      </c>
      <c r="AG665" s="27" t="n">
        <f aca="false">IF(P665="Y", INDEX('Bieu phi VCX'!$P$8:$T$31,MATCH(C665,'Bieu phi VCX'!$A$8:$A$33,0),MATCH(AC665,'Bieu phi VCX'!$P$7:$T$7,0)), 0)</f>
        <v>0</v>
      </c>
      <c r="AH665" s="22" t="n">
        <f aca="false">VLOOKUP(Q665,Parameters!$F$2:$G$5,2,0)</f>
        <v>0</v>
      </c>
      <c r="AI665" s="27" t="n">
        <f aca="false">IF(R665="Y", INDEX('Bieu phi VCX'!$V$8:$Z$31,MATCH(C665,'Bieu phi VCX'!$A$8:$A$33,0),MATCH(AC665,'Bieu phi VCX'!$V$7:$Z$7,0)),0)</f>
        <v>0</v>
      </c>
      <c r="AJ665" s="27" t="n">
        <f aca="false">IF(S665="Y",INDEX('Bieu phi VCX'!$AG$8:$AI$31,MATCH(C665,'Bieu phi VCX'!$A$8:$A$33,0),MATCH(VLOOKUP(I665,Parameters!$I$2:$J$4,2),'Bieu phi VCX'!$AG$7:$AI$7,0))-AE665, 0)</f>
        <v>0</v>
      </c>
      <c r="AK665" s="0" t="n">
        <f aca="false">IF(T665="Y",$AK$2,1)</f>
        <v>1</v>
      </c>
      <c r="AL665" s="27" t="n">
        <f aca="false">IF(U665="Y", INDEX('Bieu phi VCX'!$AB$8:$AB$33,MATCH(C665,'Bieu phi VCX'!$A$8:$A$33,0),0),0)</f>
        <v>0</v>
      </c>
      <c r="AM665" s="27" t="n">
        <f aca="false">IF(V665="Y",IF(AB665&lt;120,IF(OR(C665='Bieu phi VCX'!$A$24,C665='Bieu phi VCX'!$A$25,C665='Bieu phi VCX'!$A$27),0.2%,IF(OR(AND(OR(E665="SEDAN",E665="HATCHBACK"),G665&gt;$AM$2),AND(OR(E665="SEDAN",E665="HATCHBACK"),F665="GERMANY")),INDEX('Bieu phi VCX'!$AC$8:$AC$33,MATCH(C665,'Bieu phi VCX'!$A$8:$A$33,0),0),INDEX('Bieu phi VCX'!$AD$8:$AD$33,MATCH(C665,'Bieu phi VCX'!$A$8:$A$33,0),0))),"NA"),0)</f>
        <v>0</v>
      </c>
      <c r="AN665" s="28" t="n">
        <f aca="false">IF(X665="Y",$AN$2,0)</f>
        <v>0</v>
      </c>
      <c r="AO665" s="29" t="n">
        <f aca="false">IF(W665="Y",IF(N665-M665&gt;$AO$2,1.5%*15/365,1.5%*(N665-M665)/365),0)</f>
        <v>0</v>
      </c>
      <c r="AP665" s="30" t="n">
        <f aca="false">IF(N665&lt;=Z665,VLOOKUP(DATEDIF(M665,N665,"m"),Parameters!$L$2:$M$6,2,1),(DATEDIF(M665,N665,"m")+1)/12)</f>
        <v>1</v>
      </c>
      <c r="AQ665" s="31" t="n">
        <f aca="false">(AK665*(SUM(AE665,AF665,AG665,AI665,AJ665,AL665,AM665,AN665)*H665+AH665)+AO665*H665)*AP665</f>
        <v>2800000</v>
      </c>
    </row>
    <row r="666" customFormat="false" ht="15" hidden="false" customHeight="false" outlineLevel="0" collapsed="false">
      <c r="A666" s="20"/>
      <c r="B666" s="20" t="s">
        <v>101</v>
      </c>
      <c r="C666" s="21" t="s">
        <v>146</v>
      </c>
      <c r="D666" s="21" t="s">
        <v>95</v>
      </c>
      <c r="E666" s="21" t="s">
        <v>144</v>
      </c>
      <c r="F666" s="21" t="s">
        <v>97</v>
      </c>
      <c r="G666" s="22" t="n">
        <v>390000000</v>
      </c>
      <c r="H666" s="22" t="n">
        <v>100000000</v>
      </c>
      <c r="I666" s="22" t="n">
        <v>0</v>
      </c>
      <c r="J666" s="0" t="n">
        <v>2014</v>
      </c>
      <c r="K666" s="23" t="n">
        <v>41640</v>
      </c>
      <c r="L666" s="23" t="n">
        <v>43831</v>
      </c>
      <c r="M666" s="23" t="n">
        <v>43831</v>
      </c>
      <c r="N666" s="23" t="n">
        <v>44196</v>
      </c>
      <c r="O666" s="24" t="s">
        <v>98</v>
      </c>
      <c r="P666" s="24" t="s">
        <v>98</v>
      </c>
      <c r="Q666" s="22" t="s">
        <v>99</v>
      </c>
      <c r="R666" s="24" t="s">
        <v>98</v>
      </c>
      <c r="S666" s="24" t="s">
        <v>98</v>
      </c>
      <c r="T666" s="24" t="s">
        <v>98</v>
      </c>
      <c r="U666" s="24" t="s">
        <v>98</v>
      </c>
      <c r="V666" s="24" t="s">
        <v>98</v>
      </c>
      <c r="W666" s="24" t="s">
        <v>98</v>
      </c>
      <c r="X666" s="24" t="s">
        <v>98</v>
      </c>
      <c r="Y666" s="22" t="n">
        <v>500000</v>
      </c>
      <c r="Z666" s="23" t="n">
        <f aca="false">DATE(YEAR(M666)+1,MONTH(M666),DAY(M666))</f>
        <v>44197</v>
      </c>
      <c r="AA666" s="25" t="n">
        <f aca="false">IF(N666&lt;=Z666, VLOOKUP(DATEDIF(M666,N666,"m"),Parameters!$L$2:$M$6,2,1), 0)</f>
        <v>1</v>
      </c>
      <c r="AB666" s="0" t="n">
        <f aca="false">IF(D666="Trong nước", DATEDIF(DATE(YEAR(K666),MONTH(K666),1),DATE(YEAR(L666),MONTH(L666),1),"m"), DATEDIF(DATE(J666,1,1),DATE(YEAR(L666),MONTH(L666),1),"m"))</f>
        <v>72</v>
      </c>
      <c r="AC666" s="0" t="str">
        <f aca="false">VLOOKUP(AB666,Parameters!$A$2:$B$6,2,1)</f>
        <v>72-120</v>
      </c>
      <c r="AD666" s="26" t="n">
        <v>1</v>
      </c>
      <c r="AE666" s="27" t="n">
        <f aca="false">IF(G666&lt;=$AE$2,INDEX('Bieu phi VCX'!$D$8:$H$33,MATCH(C666,'Bieu phi VCX'!$A$8:$A$33,0),MATCH(AC666,'Bieu phi VCX'!$D$7:$H$7,)),INDEX('Bieu phi VCX'!$I$8:$M$33,MATCH(C666,'Bieu phi VCX'!$A$8:$A$33,0),MATCH(AC666,'Bieu phi VCX'!$I$7:$M$7,)))</f>
        <v>0.045</v>
      </c>
      <c r="AF666" s="27" t="n">
        <f aca="false">IF(O666="Y",$AF$2,0)</f>
        <v>0</v>
      </c>
      <c r="AG666" s="27" t="n">
        <f aca="false">IF(P666="Y", INDEX('Bieu phi VCX'!$P$8:$T$31,MATCH(C666,'Bieu phi VCX'!$A$8:$A$33,0),MATCH(AC666,'Bieu phi VCX'!$P$7:$T$7,0)), 0)</f>
        <v>0</v>
      </c>
      <c r="AH666" s="22" t="n">
        <f aca="false">VLOOKUP(Q666,Parameters!$F$2:$G$5,2,0)</f>
        <v>0</v>
      </c>
      <c r="AI666" s="27" t="n">
        <f aca="false">IF(R666="Y", INDEX('Bieu phi VCX'!$V$8:$Z$31,MATCH(C666,'Bieu phi VCX'!$A$8:$A$33,0),MATCH(AC666,'Bieu phi VCX'!$V$7:$Z$7,0)),0)</f>
        <v>0</v>
      </c>
      <c r="AJ666" s="27" t="n">
        <f aca="false">IF(S666="Y",INDEX('Bieu phi VCX'!$AG$8:$AI$31,MATCH(C666,'Bieu phi VCX'!$A$8:$A$33,0),MATCH(VLOOKUP(I666,Parameters!$I$2:$J$4,2),'Bieu phi VCX'!$AG$7:$AI$7,0))-AE666, 0)</f>
        <v>0</v>
      </c>
      <c r="AK666" s="0" t="n">
        <f aca="false">IF(T666="Y",$AK$2,1)</f>
        <v>1</v>
      </c>
      <c r="AL666" s="27" t="n">
        <f aca="false">IF(U666="Y", INDEX('Bieu phi VCX'!$AB$8:$AB$33,MATCH(C666,'Bieu phi VCX'!$A$8:$A$33,0),0),0)</f>
        <v>0</v>
      </c>
      <c r="AM666" s="27" t="n">
        <f aca="false">IF(V666="Y",IF(AB666&lt;120,IF(OR(C666='Bieu phi VCX'!$A$24,C666='Bieu phi VCX'!$A$25,C666='Bieu phi VCX'!$A$27),0.2%,IF(OR(AND(OR(E666="SEDAN",E666="HATCHBACK"),G666&gt;$AM$2),AND(OR(E666="SEDAN",E666="HATCHBACK"),F666="GERMANY")),INDEX('Bieu phi VCX'!$AC$8:$AC$33,MATCH(C666,'Bieu phi VCX'!$A$8:$A$33,0),0),INDEX('Bieu phi VCX'!$AD$8:$AD$33,MATCH(C666,'Bieu phi VCX'!$A$8:$A$33,0),0))),"NA"),0)</f>
        <v>0</v>
      </c>
      <c r="AN666" s="28" t="n">
        <f aca="false">IF(X666="Y",$AN$2,0)</f>
        <v>0</v>
      </c>
      <c r="AO666" s="29" t="n">
        <f aca="false">IF(W666="Y",IF(N666-M666&gt;$AO$2,1.5%*15/365,1.5%*(N666-M666)/365),0)</f>
        <v>0</v>
      </c>
      <c r="AP666" s="30" t="n">
        <f aca="false">IF(N666&lt;=Z666,VLOOKUP(DATEDIF(M666,N666,"m"),Parameters!$L$2:$M$6,2,1),(DATEDIF(M666,N666,"m")+1)/12)</f>
        <v>1</v>
      </c>
      <c r="AQ666" s="31" t="n">
        <f aca="false">(AK666*(SUM(AE666,AF666,AG666,AI666,AJ666,AL666,AM666,AN666)*H666+AH666)+AO666*H666)*AP666</f>
        <v>4500000</v>
      </c>
    </row>
    <row r="667" customFormat="false" ht="15" hidden="false" customHeight="false" outlineLevel="0" collapsed="false">
      <c r="A667" s="20"/>
      <c r="B667" s="20" t="s">
        <v>102</v>
      </c>
      <c r="C667" s="21" t="s">
        <v>146</v>
      </c>
      <c r="D667" s="21" t="s">
        <v>95</v>
      </c>
      <c r="E667" s="21" t="s">
        <v>144</v>
      </c>
      <c r="F667" s="21" t="s">
        <v>97</v>
      </c>
      <c r="G667" s="22" t="n">
        <v>390000000</v>
      </c>
      <c r="H667" s="22" t="n">
        <v>100000000</v>
      </c>
      <c r="I667" s="22" t="n">
        <v>0</v>
      </c>
      <c r="J667" s="0" t="n">
        <v>2010</v>
      </c>
      <c r="K667" s="23" t="n">
        <v>40179</v>
      </c>
      <c r="L667" s="23" t="n">
        <v>43831</v>
      </c>
      <c r="M667" s="23" t="n">
        <v>43831</v>
      </c>
      <c r="N667" s="23" t="n">
        <v>44196</v>
      </c>
      <c r="O667" s="24" t="s">
        <v>98</v>
      </c>
      <c r="P667" s="24" t="s">
        <v>98</v>
      </c>
      <c r="Q667" s="22" t="s">
        <v>99</v>
      </c>
      <c r="R667" s="24" t="s">
        <v>98</v>
      </c>
      <c r="S667" s="24" t="s">
        <v>98</v>
      </c>
      <c r="T667" s="24" t="s">
        <v>98</v>
      </c>
      <c r="U667" s="24" t="s">
        <v>98</v>
      </c>
      <c r="V667" s="24" t="s">
        <v>98</v>
      </c>
      <c r="W667" s="24" t="s">
        <v>98</v>
      </c>
      <c r="X667" s="24" t="s">
        <v>98</v>
      </c>
      <c r="Y667" s="22" t="n">
        <v>500000</v>
      </c>
      <c r="Z667" s="23" t="n">
        <f aca="false">DATE(YEAR(M667)+1,MONTH(M667),DAY(M667))</f>
        <v>44197</v>
      </c>
      <c r="AA667" s="25" t="n">
        <f aca="false">IF(N667&lt;=Z667, VLOOKUP(DATEDIF(M667,N667,"m"),Parameters!$L$2:$M$6,2,1), 0)</f>
        <v>1</v>
      </c>
      <c r="AB667" s="0" t="n">
        <f aca="false">IF(D667="Trong nước", DATEDIF(DATE(YEAR(K667),MONTH(K667),1),DATE(YEAR(L667),MONTH(L667),1),"m"), DATEDIF(DATE(J667,1,1),DATE(YEAR(L667),MONTH(L667),1),"m"))</f>
        <v>120</v>
      </c>
      <c r="AC667" s="0" t="str">
        <f aca="false">VLOOKUP(AB667,Parameters!$A$2:$B$6,2,1)</f>
        <v>&gt;=120</v>
      </c>
      <c r="AD667" s="26" t="n">
        <v>1</v>
      </c>
      <c r="AE667" s="27" t="n">
        <f aca="false">IF(G667&lt;=$AE$2,INDEX('Bieu phi VCX'!$D$8:$H$33,MATCH(C667,'Bieu phi VCX'!$A$8:$A$33,0),MATCH(AC667,'Bieu phi VCX'!$D$7:$H$7,)),INDEX('Bieu phi VCX'!$I$8:$M$33,MATCH(C667,'Bieu phi VCX'!$A$8:$A$33,0),MATCH(AC667,'Bieu phi VCX'!$I$7:$M$7,)))</f>
        <v>0.05</v>
      </c>
      <c r="AF667" s="27" t="n">
        <f aca="false">IF(O667="Y",$AF$2,0)</f>
        <v>0</v>
      </c>
      <c r="AG667" s="27" t="n">
        <f aca="false">IF(P667="Y", INDEX('Bieu phi VCX'!$P$8:$T$31,MATCH(C667,'Bieu phi VCX'!$A$8:$A$33,0),MATCH(AC667,'Bieu phi VCX'!$P$7:$T$7,0)), 0)</f>
        <v>0</v>
      </c>
      <c r="AH667" s="22" t="n">
        <f aca="false">VLOOKUP(Q667,Parameters!$F$2:$G$5,2,0)</f>
        <v>0</v>
      </c>
      <c r="AI667" s="27" t="n">
        <f aca="false">IF(R667="Y", INDEX('Bieu phi VCX'!$V$8:$Z$31,MATCH(C667,'Bieu phi VCX'!$A$8:$A$33,0),MATCH(AC667,'Bieu phi VCX'!$V$7:$Z$7,0)),0)</f>
        <v>0</v>
      </c>
      <c r="AJ667" s="27" t="n">
        <f aca="false">IF(S667="Y",INDEX('Bieu phi VCX'!$AG$8:$AI$31,MATCH(C667,'Bieu phi VCX'!$A$8:$A$33,0),MATCH(VLOOKUP(I667,Parameters!$I$2:$J$4,2),'Bieu phi VCX'!$AG$7:$AI$7,0))-AE667, 0)</f>
        <v>0</v>
      </c>
      <c r="AK667" s="0" t="n">
        <f aca="false">IF(T667="Y",$AK$2,1)</f>
        <v>1</v>
      </c>
      <c r="AL667" s="27" t="n">
        <f aca="false">IF(U667="Y", INDEX('Bieu phi VCX'!$AB$8:$AB$33,MATCH(C667,'Bieu phi VCX'!$A$8:$A$33,0),0),0)</f>
        <v>0</v>
      </c>
      <c r="AM667" s="27" t="n">
        <f aca="false">IF(V667="Y",IF(AB667&lt;120,IF(OR(C667='Bieu phi VCX'!$A$24,C667='Bieu phi VCX'!$A$25,C667='Bieu phi VCX'!$A$27),0.2%,IF(OR(AND(OR(E667="SEDAN",E667="HATCHBACK"),G667&gt;$AM$2),AND(OR(E667="SEDAN",E667="HATCHBACK"),F667="GERMANY")),INDEX('Bieu phi VCX'!$AC$8:$AC$33,MATCH(C667,'Bieu phi VCX'!$A$8:$A$33,0),0),INDEX('Bieu phi VCX'!$AD$8:$AD$33,MATCH(C667,'Bieu phi VCX'!$A$8:$A$33,0),0))),"NA"),0)</f>
        <v>0</v>
      </c>
      <c r="AN667" s="28" t="n">
        <f aca="false">IF(X667="Y",$AN$2,0)</f>
        <v>0</v>
      </c>
      <c r="AO667" s="29" t="n">
        <f aca="false">IF(W667="Y",IF(N667-M667&gt;$AO$2,1.5%*15/365,1.5%*(N667-M667)/365),0)</f>
        <v>0</v>
      </c>
      <c r="AP667" s="30" t="n">
        <f aca="false">IF(N667&lt;=Z667,VLOOKUP(DATEDIF(M667,N667,"m"),Parameters!$L$2:$M$6,2,1),(DATEDIF(M667,N667,"m")+1)/12)</f>
        <v>1</v>
      </c>
      <c r="AQ667" s="31" t="n">
        <f aca="false">(AK667*(SUM(AE667,AF667,AG667,AI667,AJ667,AL667,AM667,AN667)*H667+AH667)+AO667*H667)*AP667</f>
        <v>5000000</v>
      </c>
    </row>
    <row r="668" customFormat="false" ht="15" hidden="false" customHeight="false" outlineLevel="0" collapsed="false">
      <c r="A668" s="20" t="s">
        <v>103</v>
      </c>
      <c r="B668" s="20" t="s">
        <v>93</v>
      </c>
      <c r="C668" s="21" t="s">
        <v>146</v>
      </c>
      <c r="D668" s="21" t="s">
        <v>95</v>
      </c>
      <c r="E668" s="21" t="s">
        <v>144</v>
      </c>
      <c r="F668" s="21" t="s">
        <v>97</v>
      </c>
      <c r="G668" s="22" t="n">
        <v>400000000</v>
      </c>
      <c r="H668" s="22" t="n">
        <v>400000000</v>
      </c>
      <c r="I668" s="22" t="n">
        <v>0</v>
      </c>
      <c r="J668" s="0" t="n">
        <v>2020</v>
      </c>
      <c r="K668" s="23" t="n">
        <v>43831</v>
      </c>
      <c r="L668" s="23" t="n">
        <v>43831</v>
      </c>
      <c r="M668" s="23" t="n">
        <v>43831</v>
      </c>
      <c r="N668" s="23" t="n">
        <v>44196</v>
      </c>
      <c r="O668" s="24" t="s">
        <v>98</v>
      </c>
      <c r="P668" s="24" t="s">
        <v>98</v>
      </c>
      <c r="Q668" s="22" t="s">
        <v>99</v>
      </c>
      <c r="R668" s="24" t="s">
        <v>98</v>
      </c>
      <c r="S668" s="24" t="s">
        <v>98</v>
      </c>
      <c r="T668" s="24" t="s">
        <v>98</v>
      </c>
      <c r="U668" s="24" t="s">
        <v>98</v>
      </c>
      <c r="V668" s="24" t="s">
        <v>98</v>
      </c>
      <c r="W668" s="24" t="s">
        <v>98</v>
      </c>
      <c r="X668" s="24" t="s">
        <v>98</v>
      </c>
      <c r="Y668" s="22" t="n">
        <v>500000</v>
      </c>
      <c r="Z668" s="23" t="n">
        <f aca="false">DATE(YEAR(M668)+1,MONTH(M668),DAY(M668))</f>
        <v>44197</v>
      </c>
      <c r="AA668" s="25" t="n">
        <f aca="false">IF(N668&lt;=Z668, VLOOKUP(DATEDIF(M668,N668,"m"),Parameters!$L$2:$M$6,2,1), 0)</f>
        <v>1</v>
      </c>
      <c r="AB668" s="0" t="n">
        <f aca="false">IF(D668="Trong nước", DATEDIF(DATE(YEAR(K668),MONTH(K668),1),DATE(YEAR(L668),MONTH(L668),1),"m"), DATEDIF(DATE(J668,1,1),DATE(YEAR(L668),MONTH(L668),1),"m"))</f>
        <v>0</v>
      </c>
      <c r="AC668" s="0" t="str">
        <f aca="false">VLOOKUP(AB668,Parameters!$A$2:$B$6,2,1)</f>
        <v>&lt;6</v>
      </c>
      <c r="AD668" s="26" t="n">
        <v>1</v>
      </c>
      <c r="AE668" s="27" t="n">
        <f aca="false">IF(G668&lt;=$AE$2,INDEX('Bieu phi VCX'!$D$8:$H$33,MATCH(C668,'Bieu phi VCX'!$A$8:$A$33,0),MATCH(AC668,'Bieu phi VCX'!$D$7:$H$7,)),INDEX('Bieu phi VCX'!$I$8:$M$33,MATCH(C668,'Bieu phi VCX'!$A$8:$A$33,0),MATCH(AC668,'Bieu phi VCX'!$I$7:$M$7,)))</f>
        <v>0.025</v>
      </c>
      <c r="AF668" s="27" t="n">
        <f aca="false">IF(O668="Y",$AF$2,0)</f>
        <v>0</v>
      </c>
      <c r="AG668" s="27" t="n">
        <f aca="false">IF(P668="Y", INDEX('Bieu phi VCX'!$P$8:$T$31,MATCH(C668,'Bieu phi VCX'!$A$8:$A$33,0),MATCH(AC668,'Bieu phi VCX'!$P$7:$T$7,0)), 0)</f>
        <v>0</v>
      </c>
      <c r="AH668" s="22" t="n">
        <f aca="false">VLOOKUP(Q668,Parameters!$F$2:$G$5,2,0)</f>
        <v>0</v>
      </c>
      <c r="AI668" s="27" t="n">
        <f aca="false">IF(R668="Y", INDEX('Bieu phi VCX'!$V$8:$Z$31,MATCH(C668,'Bieu phi VCX'!$A$8:$A$33,0),MATCH(AC668,'Bieu phi VCX'!$V$7:$Z$7,0)),0)</f>
        <v>0</v>
      </c>
      <c r="AJ668" s="27" t="n">
        <f aca="false">IF(S668="Y",INDEX('Bieu phi VCX'!$AG$8:$AI$31,MATCH(C668,'Bieu phi VCX'!$A$8:$A$33,0),MATCH(VLOOKUP(I668,Parameters!$I$2:$J$4,2),'Bieu phi VCX'!$AG$7:$AI$7,0))-AE668, 0)</f>
        <v>0</v>
      </c>
      <c r="AK668" s="0" t="n">
        <f aca="false">IF(T668="Y",$AK$2,1)</f>
        <v>1</v>
      </c>
      <c r="AL668" s="27" t="n">
        <f aca="false">IF(U668="Y", INDEX('Bieu phi VCX'!$AB$8:$AB$33,MATCH(C668,'Bieu phi VCX'!$A$8:$A$33,0),0),0)</f>
        <v>0</v>
      </c>
      <c r="AM668" s="27" t="n">
        <f aca="false">IF(V668="Y",IF(AB668&lt;120,IF(OR(C668='Bieu phi VCX'!$A$24,C668='Bieu phi VCX'!$A$25,C668='Bieu phi VCX'!$A$27),0.2%,IF(OR(AND(OR(E668="SEDAN",E668="HATCHBACK"),G668&gt;$AM$2),AND(OR(E668="SEDAN",E668="HATCHBACK"),F668="GERMANY")),INDEX('Bieu phi VCX'!$AC$8:$AC$33,MATCH(C668,'Bieu phi VCX'!$A$8:$A$33,0),0),INDEX('Bieu phi VCX'!$AD$8:$AD$33,MATCH(C668,'Bieu phi VCX'!$A$8:$A$33,0),0))),"NA"),0)</f>
        <v>0</v>
      </c>
      <c r="AN668" s="28" t="n">
        <f aca="false">IF(X668="Y",$AN$2,0)</f>
        <v>0</v>
      </c>
      <c r="AO668" s="29" t="n">
        <f aca="false">IF(W668="Y",IF(N668-M668&gt;$AO$2,1.5%*15/365,1.5%*(N668-M668)/365),0)</f>
        <v>0</v>
      </c>
      <c r="AP668" s="30" t="n">
        <f aca="false">IF(N668&lt;=Z668,VLOOKUP(DATEDIF(M668,N668,"m"),Parameters!$L$2:$M$6,2,1),(DATEDIF(M668,N668,"m")+1)/12)</f>
        <v>1</v>
      </c>
      <c r="AQ668" s="31" t="n">
        <f aca="false">(AK668*(SUM(AE668,AF668,AG668,AI668,AJ668,AL668,AM668,AN668)*H668+AH668)+AO668*H668)*AP668</f>
        <v>10000000</v>
      </c>
    </row>
    <row r="669" customFormat="false" ht="15" hidden="false" customHeight="false" outlineLevel="0" collapsed="false">
      <c r="A669" s="20"/>
      <c r="B669" s="20" t="s">
        <v>100</v>
      </c>
      <c r="C669" s="21" t="s">
        <v>146</v>
      </c>
      <c r="D669" s="21" t="s">
        <v>95</v>
      </c>
      <c r="E669" s="21" t="s">
        <v>144</v>
      </c>
      <c r="F669" s="21" t="s">
        <v>97</v>
      </c>
      <c r="G669" s="22" t="n">
        <v>400000000</v>
      </c>
      <c r="H669" s="22" t="n">
        <v>400000000</v>
      </c>
      <c r="I669" s="22" t="n">
        <v>0</v>
      </c>
      <c r="J669" s="0" t="n">
        <v>2017</v>
      </c>
      <c r="K669" s="23" t="n">
        <v>42736</v>
      </c>
      <c r="L669" s="23" t="n">
        <v>43831</v>
      </c>
      <c r="M669" s="23" t="n">
        <v>43831</v>
      </c>
      <c r="N669" s="23" t="n">
        <v>44196</v>
      </c>
      <c r="O669" s="24" t="s">
        <v>98</v>
      </c>
      <c r="P669" s="24" t="s">
        <v>98</v>
      </c>
      <c r="Q669" s="22" t="s">
        <v>99</v>
      </c>
      <c r="R669" s="24" t="s">
        <v>98</v>
      </c>
      <c r="S669" s="24" t="s">
        <v>98</v>
      </c>
      <c r="T669" s="24" t="s">
        <v>98</v>
      </c>
      <c r="U669" s="24" t="s">
        <v>98</v>
      </c>
      <c r="V669" s="24" t="s">
        <v>98</v>
      </c>
      <c r="W669" s="24" t="s">
        <v>98</v>
      </c>
      <c r="X669" s="24" t="s">
        <v>98</v>
      </c>
      <c r="Y669" s="22" t="n">
        <v>500000</v>
      </c>
      <c r="Z669" s="23" t="n">
        <f aca="false">DATE(YEAR(M669)+1,MONTH(M669),DAY(M669))</f>
        <v>44197</v>
      </c>
      <c r="AA669" s="25" t="n">
        <f aca="false">IF(N669&lt;=Z669, VLOOKUP(DATEDIF(M669,N669,"m"),Parameters!$L$2:$M$6,2,1), 0)</f>
        <v>1</v>
      </c>
      <c r="AB669" s="0" t="n">
        <f aca="false">IF(D669="Trong nước", DATEDIF(DATE(YEAR(K669),MONTH(K669),1),DATE(YEAR(L669),MONTH(L669),1),"m"), DATEDIF(DATE(J669,1,1),DATE(YEAR(L669),MONTH(L669),1),"m"))</f>
        <v>36</v>
      </c>
      <c r="AC669" s="0" t="str">
        <f aca="false">VLOOKUP(AB669,Parameters!$A$2:$B$6,2,1)</f>
        <v>36-72</v>
      </c>
      <c r="AD669" s="26" t="n">
        <v>1</v>
      </c>
      <c r="AE669" s="27" t="n">
        <f aca="false">IF(G669&lt;=$AE$2,INDEX('Bieu phi VCX'!$D$8:$H$33,MATCH(C669,'Bieu phi VCX'!$A$8:$A$33,0),MATCH(AC669,'Bieu phi VCX'!$D$7:$H$7,)),INDEX('Bieu phi VCX'!$I$8:$M$33,MATCH(C669,'Bieu phi VCX'!$A$8:$A$33,0),MATCH(AC669,'Bieu phi VCX'!$I$7:$M$7,)))</f>
        <v>0.028</v>
      </c>
      <c r="AF669" s="27" t="n">
        <f aca="false">IF(O669="Y",$AF$2,0)</f>
        <v>0</v>
      </c>
      <c r="AG669" s="27" t="n">
        <f aca="false">IF(P669="Y", INDEX('Bieu phi VCX'!$P$8:$T$31,MATCH(C669,'Bieu phi VCX'!$A$8:$A$33,0),MATCH(AC669,'Bieu phi VCX'!$P$7:$T$7,0)), 0)</f>
        <v>0</v>
      </c>
      <c r="AH669" s="22" t="n">
        <f aca="false">VLOOKUP(Q669,Parameters!$F$2:$G$5,2,0)</f>
        <v>0</v>
      </c>
      <c r="AI669" s="27" t="n">
        <f aca="false">IF(R669="Y", INDEX('Bieu phi VCX'!$V$8:$Z$31,MATCH(C669,'Bieu phi VCX'!$A$8:$A$33,0),MATCH(AC669,'Bieu phi VCX'!$V$7:$Z$7,0)),0)</f>
        <v>0</v>
      </c>
      <c r="AJ669" s="27" t="n">
        <f aca="false">IF(S669="Y",INDEX('Bieu phi VCX'!$AG$8:$AI$31,MATCH(C669,'Bieu phi VCX'!$A$8:$A$33,0),MATCH(VLOOKUP(I669,Parameters!$I$2:$J$4,2),'Bieu phi VCX'!$AG$7:$AI$7,0))-AE669, 0)</f>
        <v>0</v>
      </c>
      <c r="AK669" s="0" t="n">
        <f aca="false">IF(T669="Y",$AK$2,1)</f>
        <v>1</v>
      </c>
      <c r="AL669" s="27" t="n">
        <f aca="false">IF(U669="Y", INDEX('Bieu phi VCX'!$AB$8:$AB$33,MATCH(C669,'Bieu phi VCX'!$A$8:$A$33,0),0),0)</f>
        <v>0</v>
      </c>
      <c r="AM669" s="27" t="n">
        <f aca="false">IF(V669="Y",IF(AB669&lt;120,IF(OR(C669='Bieu phi VCX'!$A$24,C669='Bieu phi VCX'!$A$25,C669='Bieu phi VCX'!$A$27),0.2%,IF(OR(AND(OR(E669="SEDAN",E669="HATCHBACK"),G669&gt;$AM$2),AND(OR(E669="SEDAN",E669="HATCHBACK"),F669="GERMANY")),INDEX('Bieu phi VCX'!$AC$8:$AC$33,MATCH(C669,'Bieu phi VCX'!$A$8:$A$33,0),0),INDEX('Bieu phi VCX'!$AD$8:$AD$33,MATCH(C669,'Bieu phi VCX'!$A$8:$A$33,0),0))),"NA"),0)</f>
        <v>0</v>
      </c>
      <c r="AN669" s="28" t="n">
        <f aca="false">IF(X669="Y",$AN$2,0)</f>
        <v>0</v>
      </c>
      <c r="AO669" s="29" t="n">
        <f aca="false">IF(W669="Y",IF(N669-M669&gt;$AO$2,1.5%*15/365,1.5%*(N669-M669)/365),0)</f>
        <v>0</v>
      </c>
      <c r="AP669" s="30" t="n">
        <f aca="false">IF(N669&lt;=Z669,VLOOKUP(DATEDIF(M669,N669,"m"),Parameters!$L$2:$M$6,2,1),(DATEDIF(M669,N669,"m")+1)/12)</f>
        <v>1</v>
      </c>
      <c r="AQ669" s="31" t="n">
        <f aca="false">(AK669*(SUM(AE669,AF669,AG669,AI669,AJ669,AL669,AM669,AN669)*H669+AH669)+AO669*H669)*AP669</f>
        <v>11200000</v>
      </c>
    </row>
    <row r="670" customFormat="false" ht="15" hidden="false" customHeight="false" outlineLevel="0" collapsed="false">
      <c r="A670" s="20"/>
      <c r="B670" s="20" t="s">
        <v>101</v>
      </c>
      <c r="C670" s="21" t="s">
        <v>146</v>
      </c>
      <c r="D670" s="21" t="s">
        <v>95</v>
      </c>
      <c r="E670" s="21" t="s">
        <v>144</v>
      </c>
      <c r="F670" s="21" t="s">
        <v>97</v>
      </c>
      <c r="G670" s="22" t="n">
        <v>400000000</v>
      </c>
      <c r="H670" s="22" t="n">
        <v>400000000</v>
      </c>
      <c r="I670" s="22" t="n">
        <v>0</v>
      </c>
      <c r="J670" s="0" t="n">
        <v>2014</v>
      </c>
      <c r="K670" s="23" t="n">
        <v>41640</v>
      </c>
      <c r="L670" s="23" t="n">
        <v>43831</v>
      </c>
      <c r="M670" s="23" t="n">
        <v>43831</v>
      </c>
      <c r="N670" s="23" t="n">
        <v>44196</v>
      </c>
      <c r="O670" s="24" t="s">
        <v>98</v>
      </c>
      <c r="P670" s="24" t="s">
        <v>98</v>
      </c>
      <c r="Q670" s="22" t="s">
        <v>99</v>
      </c>
      <c r="R670" s="24" t="s">
        <v>98</v>
      </c>
      <c r="S670" s="24" t="s">
        <v>98</v>
      </c>
      <c r="T670" s="24" t="s">
        <v>98</v>
      </c>
      <c r="U670" s="24" t="s">
        <v>98</v>
      </c>
      <c r="V670" s="24" t="s">
        <v>98</v>
      </c>
      <c r="W670" s="24" t="s">
        <v>98</v>
      </c>
      <c r="X670" s="24" t="s">
        <v>98</v>
      </c>
      <c r="Y670" s="22" t="n">
        <v>500000</v>
      </c>
      <c r="Z670" s="23" t="n">
        <f aca="false">DATE(YEAR(M670)+1,MONTH(M670),DAY(M670))</f>
        <v>44197</v>
      </c>
      <c r="AA670" s="25" t="n">
        <f aca="false">IF(N670&lt;=Z670, VLOOKUP(DATEDIF(M670,N670,"m"),Parameters!$L$2:$M$6,2,1), 0)</f>
        <v>1</v>
      </c>
      <c r="AB670" s="0" t="n">
        <f aca="false">IF(D670="Trong nước", DATEDIF(DATE(YEAR(K670),MONTH(K670),1),DATE(YEAR(L670),MONTH(L670),1),"m"), DATEDIF(DATE(J670,1,1),DATE(YEAR(L670),MONTH(L670),1),"m"))</f>
        <v>72</v>
      </c>
      <c r="AC670" s="0" t="str">
        <f aca="false">VLOOKUP(AB670,Parameters!$A$2:$B$6,2,1)</f>
        <v>72-120</v>
      </c>
      <c r="AD670" s="26" t="n">
        <v>1</v>
      </c>
      <c r="AE670" s="27" t="n">
        <f aca="false">IF(G670&lt;=$AE$2,INDEX('Bieu phi VCX'!$D$8:$H$33,MATCH(C670,'Bieu phi VCX'!$A$8:$A$33,0),MATCH(AC670,'Bieu phi VCX'!$D$7:$H$7,)),INDEX('Bieu phi VCX'!$I$8:$M$33,MATCH(C670,'Bieu phi VCX'!$A$8:$A$33,0),MATCH(AC670,'Bieu phi VCX'!$I$7:$M$7,)))</f>
        <v>0.045</v>
      </c>
      <c r="AF670" s="27" t="n">
        <f aca="false">IF(O670="Y",$AF$2,0)</f>
        <v>0</v>
      </c>
      <c r="AG670" s="27" t="n">
        <f aca="false">IF(P670="Y", INDEX('Bieu phi VCX'!$P$8:$T$31,MATCH(C670,'Bieu phi VCX'!$A$8:$A$33,0),MATCH(AC670,'Bieu phi VCX'!$P$7:$T$7,0)), 0)</f>
        <v>0</v>
      </c>
      <c r="AH670" s="22" t="n">
        <f aca="false">VLOOKUP(Q670,Parameters!$F$2:$G$5,2,0)</f>
        <v>0</v>
      </c>
      <c r="AI670" s="27" t="n">
        <f aca="false">IF(R670="Y", INDEX('Bieu phi VCX'!$V$8:$Z$31,MATCH(C670,'Bieu phi VCX'!$A$8:$A$33,0),MATCH(AC670,'Bieu phi VCX'!$V$7:$Z$7,0)),0)</f>
        <v>0</v>
      </c>
      <c r="AJ670" s="27" t="n">
        <f aca="false">IF(S670="Y",INDEX('Bieu phi VCX'!$AG$8:$AI$31,MATCH(C670,'Bieu phi VCX'!$A$8:$A$33,0),MATCH(VLOOKUP(I670,Parameters!$I$2:$J$4,2),'Bieu phi VCX'!$AG$7:$AI$7,0))-AE670, 0)</f>
        <v>0</v>
      </c>
      <c r="AK670" s="0" t="n">
        <f aca="false">IF(T670="Y",$AK$2,1)</f>
        <v>1</v>
      </c>
      <c r="AL670" s="27" t="n">
        <f aca="false">IF(U670="Y", INDEX('Bieu phi VCX'!$AB$8:$AB$33,MATCH(C670,'Bieu phi VCX'!$A$8:$A$33,0),0),0)</f>
        <v>0</v>
      </c>
      <c r="AM670" s="27" t="n">
        <f aca="false">IF(V670="Y",IF(AB670&lt;120,IF(OR(C670='Bieu phi VCX'!$A$24,C670='Bieu phi VCX'!$A$25,C670='Bieu phi VCX'!$A$27),0.2%,IF(OR(AND(OR(E670="SEDAN",E670="HATCHBACK"),G670&gt;$AM$2),AND(OR(E670="SEDAN",E670="HATCHBACK"),F670="GERMANY")),INDEX('Bieu phi VCX'!$AC$8:$AC$33,MATCH(C670,'Bieu phi VCX'!$A$8:$A$33,0),0),INDEX('Bieu phi VCX'!$AD$8:$AD$33,MATCH(C670,'Bieu phi VCX'!$A$8:$A$33,0),0))),"NA"),0)</f>
        <v>0</v>
      </c>
      <c r="AN670" s="28" t="n">
        <f aca="false">IF(X670="Y",$AN$2,0)</f>
        <v>0</v>
      </c>
      <c r="AO670" s="29" t="n">
        <f aca="false">IF(W670="Y",IF(N670-M670&gt;$AO$2,1.5%*15/365,1.5%*(N670-M670)/365),0)</f>
        <v>0</v>
      </c>
      <c r="AP670" s="30" t="n">
        <f aca="false">IF(N670&lt;=Z670,VLOOKUP(DATEDIF(M670,N670,"m"),Parameters!$L$2:$M$6,2,1),(DATEDIF(M670,N670,"m")+1)/12)</f>
        <v>1</v>
      </c>
      <c r="AQ670" s="31" t="n">
        <f aca="false">(AK670*(SUM(AE670,AF670,AG670,AI670,AJ670,AL670,AM670,AN670)*H670+AH670)+AO670*H670)*AP670</f>
        <v>18000000</v>
      </c>
    </row>
    <row r="671" customFormat="false" ht="15" hidden="false" customHeight="false" outlineLevel="0" collapsed="false">
      <c r="A671" s="20"/>
      <c r="B671" s="20" t="s">
        <v>102</v>
      </c>
      <c r="C671" s="21" t="s">
        <v>146</v>
      </c>
      <c r="D671" s="21" t="s">
        <v>95</v>
      </c>
      <c r="E671" s="21" t="s">
        <v>144</v>
      </c>
      <c r="F671" s="21" t="s">
        <v>97</v>
      </c>
      <c r="G671" s="22" t="n">
        <v>400000000</v>
      </c>
      <c r="H671" s="22" t="n">
        <v>400000000</v>
      </c>
      <c r="I671" s="22" t="n">
        <v>0</v>
      </c>
      <c r="J671" s="0" t="n">
        <v>2010</v>
      </c>
      <c r="K671" s="23" t="n">
        <v>40179</v>
      </c>
      <c r="L671" s="23" t="n">
        <v>43831</v>
      </c>
      <c r="M671" s="23" t="n">
        <v>43831</v>
      </c>
      <c r="N671" s="23" t="n">
        <v>44196</v>
      </c>
      <c r="O671" s="24" t="s">
        <v>98</v>
      </c>
      <c r="P671" s="24" t="s">
        <v>98</v>
      </c>
      <c r="Q671" s="22" t="s">
        <v>99</v>
      </c>
      <c r="R671" s="24" t="s">
        <v>98</v>
      </c>
      <c r="S671" s="24" t="s">
        <v>98</v>
      </c>
      <c r="T671" s="24" t="s">
        <v>98</v>
      </c>
      <c r="U671" s="24" t="s">
        <v>98</v>
      </c>
      <c r="V671" s="24" t="s">
        <v>98</v>
      </c>
      <c r="W671" s="24" t="s">
        <v>98</v>
      </c>
      <c r="X671" s="24" t="s">
        <v>98</v>
      </c>
      <c r="Y671" s="22" t="n">
        <v>500000</v>
      </c>
      <c r="Z671" s="23" t="n">
        <f aca="false">DATE(YEAR(M671)+1,MONTH(M671),DAY(M671))</f>
        <v>44197</v>
      </c>
      <c r="AA671" s="25" t="n">
        <f aca="false">IF(N671&lt;=Z671, VLOOKUP(DATEDIF(M671,N671,"m"),Parameters!$L$2:$M$6,2,1), 0)</f>
        <v>1</v>
      </c>
      <c r="AB671" s="0" t="n">
        <f aca="false">IF(D671="Trong nước", DATEDIF(DATE(YEAR(K671),MONTH(K671),1),DATE(YEAR(L671),MONTH(L671),1),"m"), DATEDIF(DATE(J671,1,1),DATE(YEAR(L671),MONTH(L671),1),"m"))</f>
        <v>120</v>
      </c>
      <c r="AC671" s="0" t="str">
        <f aca="false">VLOOKUP(AB671,Parameters!$A$2:$B$6,2,1)</f>
        <v>&gt;=120</v>
      </c>
      <c r="AD671" s="26" t="n">
        <v>1</v>
      </c>
      <c r="AE671" s="27" t="n">
        <f aca="false">IF(G671&lt;=$AE$2,INDEX('Bieu phi VCX'!$D$8:$H$33,MATCH(C671,'Bieu phi VCX'!$A$8:$A$33,0),MATCH(AC671,'Bieu phi VCX'!$D$7:$H$7,)),INDEX('Bieu phi VCX'!$I$8:$M$33,MATCH(C671,'Bieu phi VCX'!$A$8:$A$33,0),MATCH(AC671,'Bieu phi VCX'!$I$7:$M$7,)))</f>
        <v>0.05</v>
      </c>
      <c r="AF671" s="27" t="n">
        <f aca="false">IF(O671="Y",$AF$2,0)</f>
        <v>0</v>
      </c>
      <c r="AG671" s="27" t="n">
        <f aca="false">IF(P671="Y", INDEX('Bieu phi VCX'!$P$8:$T$31,MATCH(C671,'Bieu phi VCX'!$A$8:$A$33,0),MATCH(AC671,'Bieu phi VCX'!$P$7:$T$7,0)), 0)</f>
        <v>0</v>
      </c>
      <c r="AH671" s="22" t="n">
        <f aca="false">VLOOKUP(Q671,Parameters!$F$2:$G$5,2,0)</f>
        <v>0</v>
      </c>
      <c r="AI671" s="27" t="n">
        <f aca="false">IF(R671="Y", INDEX('Bieu phi VCX'!$V$8:$Z$31,MATCH(C671,'Bieu phi VCX'!$A$8:$A$33,0),MATCH(AC671,'Bieu phi VCX'!$V$7:$Z$7,0)),0)</f>
        <v>0</v>
      </c>
      <c r="AJ671" s="27" t="n">
        <f aca="false">IF(S671="Y",INDEX('Bieu phi VCX'!$AG$8:$AI$31,MATCH(C671,'Bieu phi VCX'!$A$8:$A$33,0),MATCH(VLOOKUP(I671,Parameters!$I$2:$J$4,2),'Bieu phi VCX'!$AG$7:$AI$7,0))-AE671, 0)</f>
        <v>0</v>
      </c>
      <c r="AK671" s="0" t="n">
        <f aca="false">IF(T671="Y",$AK$2,1)</f>
        <v>1</v>
      </c>
      <c r="AL671" s="27" t="n">
        <f aca="false">IF(U671="Y", INDEX('Bieu phi VCX'!$AB$8:$AB$33,MATCH(C671,'Bieu phi VCX'!$A$8:$A$33,0),0),0)</f>
        <v>0</v>
      </c>
      <c r="AM671" s="27" t="n">
        <f aca="false">IF(V671="Y",IF(AB671&lt;120,IF(OR(C671='Bieu phi VCX'!$A$24,C671='Bieu phi VCX'!$A$25,C671='Bieu phi VCX'!$A$27),0.2%,IF(OR(AND(OR(E671="SEDAN",E671="HATCHBACK"),G671&gt;$AM$2),AND(OR(E671="SEDAN",E671="HATCHBACK"),F671="GERMANY")),INDEX('Bieu phi VCX'!$AC$8:$AC$33,MATCH(C671,'Bieu phi VCX'!$A$8:$A$33,0),0),INDEX('Bieu phi VCX'!$AD$8:$AD$33,MATCH(C671,'Bieu phi VCX'!$A$8:$A$33,0),0))),"NA"),0)</f>
        <v>0</v>
      </c>
      <c r="AN671" s="28" t="n">
        <f aca="false">IF(X671="Y",$AN$2,0)</f>
        <v>0</v>
      </c>
      <c r="AO671" s="29" t="n">
        <f aca="false">IF(W671="Y",IF(N671-M671&gt;$AO$2,1.5%*15/365,1.5%*(N671-M671)/365),0)</f>
        <v>0</v>
      </c>
      <c r="AP671" s="30" t="n">
        <f aca="false">IF(N671&lt;=Z671,VLOOKUP(DATEDIF(M671,N671,"m"),Parameters!$L$2:$M$6,2,1),(DATEDIF(M671,N671,"m")+1)/12)</f>
        <v>1</v>
      </c>
      <c r="AQ671" s="31" t="n">
        <f aca="false">(AK671*(SUM(AE671,AF671,AG671,AI671,AJ671,AL671,AM671,AN671)*H671+AH671)+AO671*H671)*AP671</f>
        <v>20000000</v>
      </c>
    </row>
    <row r="672" customFormat="false" ht="15" hidden="false" customHeight="false" outlineLevel="0" collapsed="false">
      <c r="A672" s="20" t="s">
        <v>104</v>
      </c>
      <c r="B672" s="20" t="s">
        <v>105</v>
      </c>
      <c r="C672" s="21" t="s">
        <v>146</v>
      </c>
      <c r="D672" s="21" t="s">
        <v>95</v>
      </c>
      <c r="E672" s="21" t="s">
        <v>144</v>
      </c>
      <c r="F672" s="21" t="s">
        <v>97</v>
      </c>
      <c r="G672" s="22" t="n">
        <v>390000000</v>
      </c>
      <c r="H672" s="22" t="n">
        <v>100000000</v>
      </c>
      <c r="I672" s="22" t="n">
        <v>0</v>
      </c>
      <c r="J672" s="0" t="n">
        <v>2020</v>
      </c>
      <c r="K672" s="23" t="n">
        <v>43831</v>
      </c>
      <c r="L672" s="23" t="n">
        <v>43831</v>
      </c>
      <c r="M672" s="23" t="n">
        <v>43831</v>
      </c>
      <c r="N672" s="23" t="n">
        <v>44196</v>
      </c>
      <c r="O672" s="24" t="s">
        <v>106</v>
      </c>
      <c r="P672" s="24" t="s">
        <v>106</v>
      </c>
      <c r="Q672" s="22" t="n">
        <v>9000000</v>
      </c>
      <c r="R672" s="24" t="s">
        <v>106</v>
      </c>
      <c r="S672" s="24" t="s">
        <v>106</v>
      </c>
      <c r="T672" s="24" t="s">
        <v>106</v>
      </c>
      <c r="U672" s="24" t="s">
        <v>106</v>
      </c>
      <c r="V672" s="24" t="s">
        <v>106</v>
      </c>
      <c r="W672" s="24" t="s">
        <v>106</v>
      </c>
      <c r="X672" s="24" t="s">
        <v>106</v>
      </c>
      <c r="Y672" s="22" t="n">
        <v>500000</v>
      </c>
      <c r="Z672" s="23" t="n">
        <f aca="false">DATE(YEAR(M672)+1,MONTH(M672),DAY(M672))</f>
        <v>44197</v>
      </c>
      <c r="AA672" s="25" t="n">
        <f aca="false">IF(N672&lt;=Z672, VLOOKUP(DATEDIF(M672,N672,"m"),Parameters!$L$2:$M$6,2,1), 0)</f>
        <v>1</v>
      </c>
      <c r="AB672" s="0" t="n">
        <f aca="false">IF(D672="Trong nước", DATEDIF(DATE(YEAR(K672),MONTH(K672),1),DATE(YEAR(L672),MONTH(L672),1),"m"), DATEDIF(DATE(J672,1,1),DATE(YEAR(L672),MONTH(L672),1),"m"))</f>
        <v>0</v>
      </c>
      <c r="AC672" s="0" t="str">
        <f aca="false">VLOOKUP(AB672,Parameters!$A$2:$B$6,2,1)</f>
        <v>&lt;6</v>
      </c>
      <c r="AD672" s="26" t="n">
        <v>1</v>
      </c>
      <c r="AE672" s="27" t="n">
        <f aca="false">IF(G672&lt;=$AE$2,INDEX('Bieu phi VCX'!$D$8:$H$33,MATCH(C672,'Bieu phi VCX'!$A$8:$A$33,0),MATCH(AC672,'Bieu phi VCX'!$D$7:$H$7,)),INDEX('Bieu phi VCX'!$I$8:$M$33,MATCH(C672,'Bieu phi VCX'!$A$8:$A$33,0),MATCH(AC672,'Bieu phi VCX'!$I$7:$M$7,)))</f>
        <v>0.025</v>
      </c>
      <c r="AF672" s="27" t="n">
        <f aca="false">IF(O672="Y",$AF$2,0)</f>
        <v>0.0005</v>
      </c>
      <c r="AG672" s="27" t="e">
        <f aca="false">IF(P672="Y", INDEX('Bieu phi VCX'!$P$8:$T$31,MATCH(C672,'Bieu phi VCX'!$A$8:$A$33,0),MATCH(AC672,'Bieu phi VCX'!$P$7:$T$7,0)), 0)</f>
        <v>#VALUE!</v>
      </c>
      <c r="AH672" s="22" t="n">
        <f aca="false">VLOOKUP(Q672,Parameters!$F$2:$G$5,2,0)</f>
        <v>1400000</v>
      </c>
      <c r="AI672" s="27" t="e">
        <f aca="false">IF(R672="Y", INDEX('Bieu phi VCX'!$V$8:$Z$31,MATCH(C672,'Bieu phi VCX'!$A$8:$A$33,0),MATCH(AC672,'Bieu phi VCX'!$V$7:$Z$7,0)),0)</f>
        <v>#VALUE!</v>
      </c>
      <c r="AJ672" s="27" t="e">
        <f aca="false">IF(S672="Y",INDEX('Bieu phi VCX'!$AG$8:$AI$31,MATCH(C672,'Bieu phi VCX'!$A$8:$A$33,0),MATCH(VLOOKUP(I672,Parameters!$I$2:$J$4,2),'Bieu phi VCX'!$AG$7:$AI$7,0))-AE672, 0)</f>
        <v>#VALUE!</v>
      </c>
      <c r="AK672" s="0" t="n">
        <f aca="false">IF(T672="Y",$AK$2,1)</f>
        <v>1.5</v>
      </c>
      <c r="AL672" s="27" t="n">
        <f aca="false">IF(U672="Y", INDEX('Bieu phi VCX'!$AB$8:$AB$33,MATCH(C672,'Bieu phi VCX'!$A$8:$A$33,0),0),0)</f>
        <v>0.0025</v>
      </c>
      <c r="AM672" s="27" t="n">
        <f aca="false">IF(V672="Y",IF(AB672&lt;120,IF(OR(C672='Bieu phi VCX'!$A$24,C672='Bieu phi VCX'!$A$25,C672='Bieu phi VCX'!$A$27),0.2%,IF(OR(AND(OR(E672="SEDAN",E672="HATCHBACK"),G672&gt;$AM$2),AND(OR(E672="SEDAN",E672="HATCHBACK"),F672="GERMANY")),INDEX('Bieu phi VCX'!$AC$8:$AC$33,MATCH(C672,'Bieu phi VCX'!$A$8:$A$33,0),0),INDEX('Bieu phi VCX'!$AD$8:$AD$33,MATCH(C672,'Bieu phi VCX'!$A$8:$A$33,0),0))),"NA"),0)</f>
        <v>0.0005</v>
      </c>
      <c r="AN672" s="28" t="n">
        <f aca="false">IF(X672="Y",$AN$2,0)</f>
        <v>0.003</v>
      </c>
      <c r="AO672" s="29" t="n">
        <f aca="false">IF(W672="Y",IF(N672-M672&gt;$AO$2,1.5%*15/365,1.5%*(N672-M672)/365),0)</f>
        <v>0.000616438356164384</v>
      </c>
      <c r="AP672" s="30" t="n">
        <f aca="false">IF(N672&lt;=Z672,VLOOKUP(DATEDIF(M672,N672,"m"),Parameters!$L$2:$M$6,2,1),(DATEDIF(M672,N672,"m")+1)/12)</f>
        <v>1</v>
      </c>
      <c r="AQ672" s="31" t="e">
        <f aca="false">(AK672*(SUM(AE672,AF672,AG672,AI672,AJ672,AL672,AM672,AN672)*H672+AH672)+AO672*H672)*AP672</f>
        <v>#VALUE!</v>
      </c>
    </row>
    <row r="673" customFormat="false" ht="15" hidden="false" customHeight="false" outlineLevel="0" collapsed="false">
      <c r="A673" s="20"/>
      <c r="B673" s="20" t="s">
        <v>107</v>
      </c>
      <c r="C673" s="21" t="s">
        <v>146</v>
      </c>
      <c r="D673" s="21" t="s">
        <v>95</v>
      </c>
      <c r="E673" s="21" t="s">
        <v>144</v>
      </c>
      <c r="F673" s="21" t="s">
        <v>97</v>
      </c>
      <c r="G673" s="22" t="n">
        <v>390000000</v>
      </c>
      <c r="H673" s="22" t="n">
        <v>100000000</v>
      </c>
      <c r="I673" s="22" t="n">
        <v>0</v>
      </c>
      <c r="J673" s="0" t="n">
        <v>2020</v>
      </c>
      <c r="K673" s="23" t="n">
        <v>43831</v>
      </c>
      <c r="L673" s="23" t="n">
        <v>43831</v>
      </c>
      <c r="M673" s="23" t="n">
        <v>43831</v>
      </c>
      <c r="N673" s="23" t="n">
        <v>44196</v>
      </c>
      <c r="O673" s="24" t="s">
        <v>106</v>
      </c>
      <c r="P673" s="24" t="s">
        <v>98</v>
      </c>
      <c r="Q673" s="22" t="s">
        <v>99</v>
      </c>
      <c r="R673" s="24" t="s">
        <v>98</v>
      </c>
      <c r="S673" s="24" t="s">
        <v>98</v>
      </c>
      <c r="T673" s="24" t="s">
        <v>98</v>
      </c>
      <c r="U673" s="24" t="s">
        <v>98</v>
      </c>
      <c r="V673" s="24" t="s">
        <v>98</v>
      </c>
      <c r="W673" s="24" t="s">
        <v>98</v>
      </c>
      <c r="X673" s="24" t="s">
        <v>98</v>
      </c>
      <c r="Y673" s="22" t="n">
        <v>500000</v>
      </c>
      <c r="Z673" s="23" t="n">
        <f aca="false">DATE(YEAR(M673)+1,MONTH(M673),DAY(M673))</f>
        <v>44197</v>
      </c>
      <c r="AA673" s="25" t="n">
        <f aca="false">IF(N673&lt;=Z673, VLOOKUP(DATEDIF(M673,N673,"m"),Parameters!$L$2:$M$6,2,1), 0)</f>
        <v>1</v>
      </c>
      <c r="AB673" s="0" t="n">
        <f aca="false">IF(D673="Trong nước", DATEDIF(DATE(YEAR(K673),MONTH(K673),1),DATE(YEAR(L673),MONTH(L673),1),"m"), DATEDIF(DATE(J673,1,1),DATE(YEAR(L673),MONTH(L673),1),"m"))</f>
        <v>0</v>
      </c>
      <c r="AC673" s="0" t="str">
        <f aca="false">VLOOKUP(AB673,Parameters!$A$2:$B$6,2,1)</f>
        <v>&lt;6</v>
      </c>
      <c r="AD673" s="26" t="n">
        <v>1</v>
      </c>
      <c r="AE673" s="27" t="n">
        <f aca="false">IF(G673&lt;=$AE$2,INDEX('Bieu phi VCX'!$D$8:$H$33,MATCH(C673,'Bieu phi VCX'!$A$8:$A$33,0),MATCH(AC673,'Bieu phi VCX'!$D$7:$H$7,)),INDEX('Bieu phi VCX'!$I$8:$M$33,MATCH(C673,'Bieu phi VCX'!$A$8:$A$33,0),MATCH(AC673,'Bieu phi VCX'!$I$7:$M$7,)))</f>
        <v>0.025</v>
      </c>
      <c r="AF673" s="27" t="n">
        <f aca="false">IF(O673="Y",$AF$2,0)</f>
        <v>0.0005</v>
      </c>
      <c r="AG673" s="27" t="n">
        <f aca="false">IF(P673="Y", INDEX('Bieu phi VCX'!$P$8:$T$31,MATCH(C673,'Bieu phi VCX'!$A$8:$A$33,0),MATCH(AC673,'Bieu phi VCX'!$P$7:$T$7,0)), 0)</f>
        <v>0</v>
      </c>
      <c r="AH673" s="22" t="n">
        <f aca="false">VLOOKUP(Q673,Parameters!$F$2:$G$5,2,0)</f>
        <v>0</v>
      </c>
      <c r="AI673" s="27" t="n">
        <f aca="false">IF(R673="Y", INDEX('Bieu phi VCX'!$V$8:$Z$31,MATCH(C673,'Bieu phi VCX'!$A$8:$A$33,0),MATCH(AC673,'Bieu phi VCX'!$V$7:$Z$7,0)),0)</f>
        <v>0</v>
      </c>
      <c r="AJ673" s="27" t="n">
        <f aca="false">IF(S673="Y",INDEX('Bieu phi VCX'!$AG$8:$AI$31,MATCH(C673,'Bieu phi VCX'!$A$8:$A$33,0),MATCH(VLOOKUP(I673,Parameters!$I$2:$J$4,2),'Bieu phi VCX'!$AG$7:$AI$7,0))-AE673, 0)</f>
        <v>0</v>
      </c>
      <c r="AK673" s="0" t="n">
        <f aca="false">IF(T673="Y",$AK$2,1)</f>
        <v>1</v>
      </c>
      <c r="AL673" s="27" t="n">
        <f aca="false">IF(U673="Y", INDEX('Bieu phi VCX'!$AB$8:$AB$33,MATCH(C673,'Bieu phi VCX'!$A$8:$A$33,0),0),0)</f>
        <v>0</v>
      </c>
      <c r="AM673" s="27" t="n">
        <f aca="false">IF(V673="Y",IF(AB673&lt;120,IF(OR(C673='Bieu phi VCX'!$A$24,C673='Bieu phi VCX'!$A$25,C673='Bieu phi VCX'!$A$27),0.2%,IF(OR(AND(OR(E673="SEDAN",E673="HATCHBACK"),G673&gt;$AM$2),AND(OR(E673="SEDAN",E673="HATCHBACK"),F673="GERMANY")),INDEX('Bieu phi VCX'!$AC$8:$AC$33,MATCH(C673,'Bieu phi VCX'!$A$8:$A$33,0),0),INDEX('Bieu phi VCX'!$AD$8:$AD$33,MATCH(C673,'Bieu phi VCX'!$A$8:$A$33,0),0))),"NA"),0)</f>
        <v>0</v>
      </c>
      <c r="AN673" s="28" t="n">
        <f aca="false">IF(X673="Y",$AN$2,0)</f>
        <v>0</v>
      </c>
      <c r="AO673" s="29" t="n">
        <f aca="false">IF(W673="Y",IF(N673-M673&gt;$AO$2,1.5%*15/365,1.5%*(N673-M673)/365),0)</f>
        <v>0</v>
      </c>
      <c r="AP673" s="30" t="n">
        <f aca="false">IF(N673&lt;=Z673,VLOOKUP(DATEDIF(M673,N673,"m"),Parameters!$L$2:$M$6,2,1),(DATEDIF(M673,N673,"m")+1)/12)</f>
        <v>1</v>
      </c>
      <c r="AQ673" s="31" t="n">
        <f aca="false">(AK673*(SUM(AE673,AF673,AG673,AI673,AJ673,AL673,AM673,AN673)*H673+AH673)+AO673*H673)*AP673</f>
        <v>2550000</v>
      </c>
    </row>
    <row r="674" customFormat="false" ht="15" hidden="false" customHeight="false" outlineLevel="0" collapsed="false">
      <c r="A674" s="20"/>
      <c r="B674" s="20" t="s">
        <v>108</v>
      </c>
      <c r="C674" s="21" t="s">
        <v>146</v>
      </c>
      <c r="D674" s="21" t="s">
        <v>95</v>
      </c>
      <c r="E674" s="21" t="s">
        <v>144</v>
      </c>
      <c r="F674" s="21" t="s">
        <v>97</v>
      </c>
      <c r="G674" s="22" t="n">
        <v>390000000</v>
      </c>
      <c r="H674" s="22" t="n">
        <v>100000000</v>
      </c>
      <c r="I674" s="22" t="n">
        <v>0</v>
      </c>
      <c r="J674" s="0" t="n">
        <v>2020</v>
      </c>
      <c r="K674" s="23" t="n">
        <v>43831</v>
      </c>
      <c r="L674" s="23" t="n">
        <v>43831</v>
      </c>
      <c r="M674" s="23" t="n">
        <v>43831</v>
      </c>
      <c r="N674" s="23" t="n">
        <v>44196</v>
      </c>
      <c r="O674" s="24" t="s">
        <v>98</v>
      </c>
      <c r="P674" s="24" t="s">
        <v>106</v>
      </c>
      <c r="Q674" s="22" t="s">
        <v>99</v>
      </c>
      <c r="R674" s="24" t="s">
        <v>98</v>
      </c>
      <c r="S674" s="24" t="s">
        <v>98</v>
      </c>
      <c r="T674" s="24" t="s">
        <v>98</v>
      </c>
      <c r="U674" s="24" t="s">
        <v>98</v>
      </c>
      <c r="V674" s="24" t="s">
        <v>98</v>
      </c>
      <c r="W674" s="24" t="s">
        <v>98</v>
      </c>
      <c r="X674" s="24" t="s">
        <v>98</v>
      </c>
      <c r="Y674" s="22" t="n">
        <v>500000</v>
      </c>
      <c r="Z674" s="23" t="n">
        <f aca="false">DATE(YEAR(M674)+1,MONTH(M674),DAY(M674))</f>
        <v>44197</v>
      </c>
      <c r="AA674" s="25" t="n">
        <f aca="false">IF(N674&lt;=Z674, VLOOKUP(DATEDIF(M674,N674,"m"),Parameters!$L$2:$M$6,2,1), 0)</f>
        <v>1</v>
      </c>
      <c r="AB674" s="0" t="n">
        <f aca="false">IF(D674="Trong nước", DATEDIF(DATE(YEAR(K674),MONTH(K674),1),DATE(YEAR(L674),MONTH(L674),1),"m"), DATEDIF(DATE(J674,1,1),DATE(YEAR(L674),MONTH(L674),1),"m"))</f>
        <v>0</v>
      </c>
      <c r="AC674" s="0" t="str">
        <f aca="false">VLOOKUP(AB674,Parameters!$A$2:$B$6,2,1)</f>
        <v>&lt;6</v>
      </c>
      <c r="AD674" s="26" t="n">
        <v>1</v>
      </c>
      <c r="AE674" s="27" t="n">
        <f aca="false">IF(G674&lt;=$AE$2,INDEX('Bieu phi VCX'!$D$8:$H$33,MATCH(C674,'Bieu phi VCX'!$A$8:$A$33,0),MATCH(AC674,'Bieu phi VCX'!$D$7:$H$7,)),INDEX('Bieu phi VCX'!$I$8:$M$33,MATCH(C674,'Bieu phi VCX'!$A$8:$A$33,0),MATCH(AC674,'Bieu phi VCX'!$I$7:$M$7,)))</f>
        <v>0.025</v>
      </c>
      <c r="AF674" s="27" t="n">
        <f aca="false">IF(O674="Y",$AF$2,0)</f>
        <v>0</v>
      </c>
      <c r="AG674" s="27" t="e">
        <f aca="false">IF(P674="Y", INDEX('Bieu phi VCX'!$P$8:$T$31,MATCH(C674,'Bieu phi VCX'!$A$8:$A$33,0),MATCH(AC674,'Bieu phi VCX'!$P$7:$T$7,0)), 0)</f>
        <v>#VALUE!</v>
      </c>
      <c r="AH674" s="22" t="n">
        <f aca="false">VLOOKUP(Q674,Parameters!$F$2:$G$5,2,0)</f>
        <v>0</v>
      </c>
      <c r="AI674" s="27" t="n">
        <f aca="false">IF(R674="Y", INDEX('Bieu phi VCX'!$V$8:$Z$31,MATCH(C674,'Bieu phi VCX'!$A$8:$A$33,0),MATCH(AC674,'Bieu phi VCX'!$V$7:$Z$7,0)),0)</f>
        <v>0</v>
      </c>
      <c r="AJ674" s="27" t="n">
        <f aca="false">IF(S674="Y",INDEX('Bieu phi VCX'!$AG$8:$AI$31,MATCH(C674,'Bieu phi VCX'!$A$8:$A$33,0),MATCH(VLOOKUP(I674,Parameters!$I$2:$J$4,2),'Bieu phi VCX'!$AG$7:$AI$7,0))-AE674, 0)</f>
        <v>0</v>
      </c>
      <c r="AK674" s="0" t="n">
        <f aca="false">IF(T674="Y",$AK$2,1)</f>
        <v>1</v>
      </c>
      <c r="AL674" s="27" t="n">
        <f aca="false">IF(U674="Y", INDEX('Bieu phi VCX'!$AB$8:$AB$33,MATCH(C674,'Bieu phi VCX'!$A$8:$A$33,0),0),0)</f>
        <v>0</v>
      </c>
      <c r="AM674" s="27" t="n">
        <f aca="false">IF(V674="Y",IF(AB674&lt;120,IF(OR(C674='Bieu phi VCX'!$A$24,C674='Bieu phi VCX'!$A$25,C674='Bieu phi VCX'!$A$27),0.2%,IF(OR(AND(OR(E674="SEDAN",E674="HATCHBACK"),G674&gt;$AM$2),AND(OR(E674="SEDAN",E674="HATCHBACK"),F674="GERMANY")),INDEX('Bieu phi VCX'!$AC$8:$AC$33,MATCH(C674,'Bieu phi VCX'!$A$8:$A$33,0),0),INDEX('Bieu phi VCX'!$AD$8:$AD$33,MATCH(C674,'Bieu phi VCX'!$A$8:$A$33,0),0))),"NA"),0)</f>
        <v>0</v>
      </c>
      <c r="AN674" s="28" t="n">
        <f aca="false">IF(X674="Y",$AN$2,0)</f>
        <v>0</v>
      </c>
      <c r="AO674" s="29" t="n">
        <f aca="false">IF(W674="Y",IF(N674-M674&gt;$AO$2,1.5%*15/365,1.5%*(N674-M674)/365),0)</f>
        <v>0</v>
      </c>
      <c r="AP674" s="30" t="n">
        <f aca="false">IF(N674&lt;=Z674,VLOOKUP(DATEDIF(M674,N674,"m"),Parameters!$L$2:$M$6,2,1),(DATEDIF(M674,N674,"m")+1)/12)</f>
        <v>1</v>
      </c>
      <c r="AQ674" s="31" t="e">
        <f aca="false">(AK674*(SUM(AE674,AF674,AG674,AI674,AJ674,AL674,AM674,AN674)*H674+AH674)+AO674*H674)*AP674</f>
        <v>#VALUE!</v>
      </c>
    </row>
    <row r="675" customFormat="false" ht="15" hidden="false" customHeight="false" outlineLevel="0" collapsed="false">
      <c r="A675" s="20"/>
      <c r="B675" s="20" t="s">
        <v>109</v>
      </c>
      <c r="C675" s="21" t="s">
        <v>146</v>
      </c>
      <c r="D675" s="21" t="s">
        <v>95</v>
      </c>
      <c r="E675" s="21" t="s">
        <v>144</v>
      </c>
      <c r="F675" s="21" t="s">
        <v>97</v>
      </c>
      <c r="G675" s="22" t="n">
        <v>390000000</v>
      </c>
      <c r="H675" s="22" t="n">
        <v>100000000</v>
      </c>
      <c r="I675" s="22" t="n">
        <v>0</v>
      </c>
      <c r="J675" s="0" t="n">
        <v>2020</v>
      </c>
      <c r="K675" s="23" t="n">
        <v>43831</v>
      </c>
      <c r="L675" s="23" t="n">
        <v>43831</v>
      </c>
      <c r="M675" s="23" t="n">
        <v>43831</v>
      </c>
      <c r="N675" s="23" t="n">
        <v>44196</v>
      </c>
      <c r="O675" s="24" t="s">
        <v>98</v>
      </c>
      <c r="P675" s="24" t="s">
        <v>98</v>
      </c>
      <c r="Q675" s="22" t="n">
        <v>9000000</v>
      </c>
      <c r="R675" s="24" t="s">
        <v>98</v>
      </c>
      <c r="S675" s="24" t="s">
        <v>98</v>
      </c>
      <c r="T675" s="24" t="s">
        <v>98</v>
      </c>
      <c r="U675" s="24" t="s">
        <v>98</v>
      </c>
      <c r="V675" s="24" t="s">
        <v>98</v>
      </c>
      <c r="W675" s="24" t="s">
        <v>98</v>
      </c>
      <c r="X675" s="24" t="s">
        <v>98</v>
      </c>
      <c r="Y675" s="22" t="n">
        <v>500000</v>
      </c>
      <c r="Z675" s="23" t="n">
        <f aca="false">DATE(YEAR(M675)+1,MONTH(M675),DAY(M675))</f>
        <v>44197</v>
      </c>
      <c r="AA675" s="25" t="n">
        <f aca="false">IF(N675&lt;=Z675, VLOOKUP(DATEDIF(M675,N675,"m"),Parameters!$L$2:$M$6,2,1), 0)</f>
        <v>1</v>
      </c>
      <c r="AB675" s="0" t="n">
        <f aca="false">IF(D675="Trong nước", DATEDIF(DATE(YEAR(K675),MONTH(K675),1),DATE(YEAR(L675),MONTH(L675),1),"m"), DATEDIF(DATE(J675,1,1),DATE(YEAR(L675),MONTH(L675),1),"m"))</f>
        <v>0</v>
      </c>
      <c r="AC675" s="0" t="str">
        <f aca="false">VLOOKUP(AB675,Parameters!$A$2:$B$6,2,1)</f>
        <v>&lt;6</v>
      </c>
      <c r="AD675" s="26" t="n">
        <v>1</v>
      </c>
      <c r="AE675" s="27" t="n">
        <f aca="false">IF(G675&lt;=$AE$2,INDEX('Bieu phi VCX'!$D$8:$H$33,MATCH(C675,'Bieu phi VCX'!$A$8:$A$33,0),MATCH(AC675,'Bieu phi VCX'!$D$7:$H$7,)),INDEX('Bieu phi VCX'!$I$8:$M$33,MATCH(C675,'Bieu phi VCX'!$A$8:$A$33,0),MATCH(AC675,'Bieu phi VCX'!$I$7:$M$7,)))</f>
        <v>0.025</v>
      </c>
      <c r="AF675" s="27" t="n">
        <f aca="false">IF(O675="Y",$AF$2,0)</f>
        <v>0</v>
      </c>
      <c r="AG675" s="27" t="n">
        <f aca="false">IF(P675="Y", INDEX('Bieu phi VCX'!$P$8:$T$31,MATCH(C675,'Bieu phi VCX'!$A$8:$A$33,0),MATCH(AC675,'Bieu phi VCX'!$P$7:$T$7,0)), 0)</f>
        <v>0</v>
      </c>
      <c r="AH675" s="22" t="n">
        <f aca="false">VLOOKUP(Q675,Parameters!$F$2:$G$5,2,0)</f>
        <v>1400000</v>
      </c>
      <c r="AI675" s="27" t="n">
        <f aca="false">IF(R675="Y", INDEX('Bieu phi VCX'!$V$8:$Z$31,MATCH(C675,'Bieu phi VCX'!$A$8:$A$33,0),MATCH(AC675,'Bieu phi VCX'!$V$7:$Z$7,0)),0)</f>
        <v>0</v>
      </c>
      <c r="AJ675" s="27" t="n">
        <f aca="false">IF(S675="Y",INDEX('Bieu phi VCX'!$AG$8:$AI$31,MATCH(C675,'Bieu phi VCX'!$A$8:$A$33,0),MATCH(VLOOKUP(I675,Parameters!$I$2:$J$4,2),'Bieu phi VCX'!$AG$7:$AI$7,0))-AE675, 0)</f>
        <v>0</v>
      </c>
      <c r="AK675" s="0" t="n">
        <f aca="false">IF(T675="Y",$AK$2,1)</f>
        <v>1</v>
      </c>
      <c r="AL675" s="27" t="n">
        <f aca="false">IF(U675="Y", INDEX('Bieu phi VCX'!$AB$8:$AB$33,MATCH(C675,'Bieu phi VCX'!$A$8:$A$33,0),0),0)</f>
        <v>0</v>
      </c>
      <c r="AM675" s="27" t="n">
        <f aca="false">IF(V675="Y",IF(AB675&lt;120,IF(OR(C675='Bieu phi VCX'!$A$24,C675='Bieu phi VCX'!$A$25,C675='Bieu phi VCX'!$A$27),0.2%,IF(OR(AND(OR(E675="SEDAN",E675="HATCHBACK"),G675&gt;$AM$2),AND(OR(E675="SEDAN",E675="HATCHBACK"),F675="GERMANY")),INDEX('Bieu phi VCX'!$AC$8:$AC$33,MATCH(C675,'Bieu phi VCX'!$A$8:$A$33,0),0),INDEX('Bieu phi VCX'!$AD$8:$AD$33,MATCH(C675,'Bieu phi VCX'!$A$8:$A$33,0),0))),"NA"),0)</f>
        <v>0</v>
      </c>
      <c r="AN675" s="28" t="n">
        <f aca="false">IF(X675="Y",$AN$2,0)</f>
        <v>0</v>
      </c>
      <c r="AO675" s="29" t="n">
        <f aca="false">IF(W675="Y",IF(N675-M675&gt;$AO$2,1.5%*15/365,1.5%*(N675-M675)/365),0)</f>
        <v>0</v>
      </c>
      <c r="AP675" s="30" t="n">
        <f aca="false">IF(N675&lt;=Z675,VLOOKUP(DATEDIF(M675,N675,"m"),Parameters!$L$2:$M$6,2,1),(DATEDIF(M675,N675,"m")+1)/12)</f>
        <v>1</v>
      </c>
      <c r="AQ675" s="31" t="n">
        <f aca="false">(AK675*(SUM(AE675,AF675,AG675,AI675,AJ675,AL675,AM675,AN675)*H675+AH675)+AO675*H675)*AP675</f>
        <v>3900000</v>
      </c>
    </row>
    <row r="676" customFormat="false" ht="15" hidden="false" customHeight="false" outlineLevel="0" collapsed="false">
      <c r="A676" s="20"/>
      <c r="B676" s="20" t="s">
        <v>110</v>
      </c>
      <c r="C676" s="21" t="s">
        <v>146</v>
      </c>
      <c r="D676" s="21" t="s">
        <v>95</v>
      </c>
      <c r="E676" s="21" t="s">
        <v>144</v>
      </c>
      <c r="F676" s="21" t="s">
        <v>97</v>
      </c>
      <c r="G676" s="22" t="n">
        <v>390000000</v>
      </c>
      <c r="H676" s="22" t="n">
        <v>100000000</v>
      </c>
      <c r="I676" s="22" t="n">
        <v>0</v>
      </c>
      <c r="J676" s="0" t="n">
        <v>2020</v>
      </c>
      <c r="K676" s="23" t="n">
        <v>43831</v>
      </c>
      <c r="L676" s="23" t="n">
        <v>43831</v>
      </c>
      <c r="M676" s="23" t="n">
        <v>43831</v>
      </c>
      <c r="N676" s="23" t="n">
        <v>44196</v>
      </c>
      <c r="O676" s="24" t="s">
        <v>98</v>
      </c>
      <c r="P676" s="24" t="s">
        <v>98</v>
      </c>
      <c r="Q676" s="22" t="s">
        <v>99</v>
      </c>
      <c r="R676" s="24" t="s">
        <v>106</v>
      </c>
      <c r="S676" s="24" t="s">
        <v>98</v>
      </c>
      <c r="T676" s="24" t="s">
        <v>98</v>
      </c>
      <c r="U676" s="24" t="s">
        <v>98</v>
      </c>
      <c r="V676" s="24" t="s">
        <v>98</v>
      </c>
      <c r="W676" s="24" t="s">
        <v>98</v>
      </c>
      <c r="X676" s="24" t="s">
        <v>98</v>
      </c>
      <c r="Y676" s="22" t="n">
        <v>500000</v>
      </c>
      <c r="Z676" s="23" t="n">
        <f aca="false">DATE(YEAR(M676)+1,MONTH(M676),DAY(M676))</f>
        <v>44197</v>
      </c>
      <c r="AA676" s="25" t="n">
        <f aca="false">IF(N676&lt;=Z676, VLOOKUP(DATEDIF(M676,N676,"m"),Parameters!$L$2:$M$6,2,1), 0)</f>
        <v>1</v>
      </c>
      <c r="AB676" s="0" t="n">
        <f aca="false">IF(D676="Trong nước", DATEDIF(DATE(YEAR(K676),MONTH(K676),1),DATE(YEAR(L676),MONTH(L676),1),"m"), DATEDIF(DATE(J676,1,1),DATE(YEAR(L676),MONTH(L676),1),"m"))</f>
        <v>0</v>
      </c>
      <c r="AC676" s="0" t="str">
        <f aca="false">VLOOKUP(AB676,Parameters!$A$2:$B$6,2,1)</f>
        <v>&lt;6</v>
      </c>
      <c r="AD676" s="26" t="n">
        <v>1</v>
      </c>
      <c r="AE676" s="27" t="n">
        <f aca="false">IF(G676&lt;=$AE$2,INDEX('Bieu phi VCX'!$D$8:$H$33,MATCH(C676,'Bieu phi VCX'!$A$8:$A$33,0),MATCH(AC676,'Bieu phi VCX'!$D$7:$H$7,)),INDEX('Bieu phi VCX'!$I$8:$M$33,MATCH(C676,'Bieu phi VCX'!$A$8:$A$33,0),MATCH(AC676,'Bieu phi VCX'!$I$7:$M$7,)))</f>
        <v>0.025</v>
      </c>
      <c r="AF676" s="27" t="n">
        <f aca="false">IF(O676="Y",$AF$2,0)</f>
        <v>0</v>
      </c>
      <c r="AG676" s="27" t="n">
        <f aca="false">IF(P676="Y", INDEX('Bieu phi VCX'!$P$8:$T$31,MATCH(C676,'Bieu phi VCX'!$A$8:$A$33,0),MATCH(AC676,'Bieu phi VCX'!$P$7:$T$7,0)), 0)</f>
        <v>0</v>
      </c>
      <c r="AH676" s="22" t="n">
        <f aca="false">VLOOKUP(Q676,Parameters!$F$2:$G$5,2,0)</f>
        <v>0</v>
      </c>
      <c r="AI676" s="27" t="e">
        <f aca="false">IF(R676="Y", INDEX('Bieu phi VCX'!$V$8:$Z$31,MATCH(C676,'Bieu phi VCX'!$A$8:$A$33,0),MATCH(AC676,'Bieu phi VCX'!$V$7:$Z$7,0)),0)</f>
        <v>#VALUE!</v>
      </c>
      <c r="AJ676" s="27" t="n">
        <f aca="false">IF(S676="Y",INDEX('Bieu phi VCX'!$AG$8:$AI$31,MATCH(C676,'Bieu phi VCX'!$A$8:$A$33,0),MATCH(VLOOKUP(I676,Parameters!$I$2:$J$4,2),'Bieu phi VCX'!$AG$7:$AI$7,0))-AE676, 0)</f>
        <v>0</v>
      </c>
      <c r="AK676" s="0" t="n">
        <f aca="false">IF(T676="Y",$AK$2,1)</f>
        <v>1</v>
      </c>
      <c r="AL676" s="27" t="n">
        <f aca="false">IF(U676="Y", INDEX('Bieu phi VCX'!$AB$8:$AB$33,MATCH(C676,'Bieu phi VCX'!$A$8:$A$33,0),0),0)</f>
        <v>0</v>
      </c>
      <c r="AM676" s="27" t="n">
        <f aca="false">IF(V676="Y",IF(AB676&lt;120,IF(OR(C676='Bieu phi VCX'!$A$24,C676='Bieu phi VCX'!$A$25,C676='Bieu phi VCX'!$A$27),0.2%,IF(OR(AND(OR(E676="SEDAN",E676="HATCHBACK"),G676&gt;$AM$2),AND(OR(E676="SEDAN",E676="HATCHBACK"),F676="GERMANY")),INDEX('Bieu phi VCX'!$AC$8:$AC$33,MATCH(C676,'Bieu phi VCX'!$A$8:$A$33,0),0),INDEX('Bieu phi VCX'!$AD$8:$AD$33,MATCH(C676,'Bieu phi VCX'!$A$8:$A$33,0),0))),"NA"),0)</f>
        <v>0</v>
      </c>
      <c r="AN676" s="28" t="n">
        <f aca="false">IF(X676="Y",$AN$2,0)</f>
        <v>0</v>
      </c>
      <c r="AO676" s="29" t="n">
        <f aca="false">IF(W676="Y",IF(N676-M676&gt;$AO$2,1.5%*15/365,1.5%*(N676-M676)/365),0)</f>
        <v>0</v>
      </c>
      <c r="AP676" s="30" t="n">
        <f aca="false">IF(N676&lt;=Z676,VLOOKUP(DATEDIF(M676,N676,"m"),Parameters!$L$2:$M$6,2,1),(DATEDIF(M676,N676,"m")+1)/12)</f>
        <v>1</v>
      </c>
      <c r="AQ676" s="31" t="e">
        <f aca="false">(AK676*(SUM(AE676,AF676,AG676,AI676,AJ676,AL676,AM676,AN676)*H676+AH676)+AO676*H676)*AP676</f>
        <v>#VALUE!</v>
      </c>
    </row>
    <row r="677" customFormat="false" ht="15" hidden="false" customHeight="false" outlineLevel="0" collapsed="false">
      <c r="A677" s="20"/>
      <c r="B677" s="20" t="s">
        <v>111</v>
      </c>
      <c r="C677" s="21" t="s">
        <v>146</v>
      </c>
      <c r="D677" s="21" t="s">
        <v>95</v>
      </c>
      <c r="E677" s="21" t="s">
        <v>144</v>
      </c>
      <c r="F677" s="21" t="s">
        <v>97</v>
      </c>
      <c r="G677" s="22" t="n">
        <v>390000000</v>
      </c>
      <c r="H677" s="22" t="n">
        <v>100000000</v>
      </c>
      <c r="I677" s="22" t="n">
        <v>0</v>
      </c>
      <c r="J677" s="0" t="n">
        <v>2020</v>
      </c>
      <c r="K677" s="23" t="n">
        <v>43831</v>
      </c>
      <c r="L677" s="23" t="n">
        <v>43831</v>
      </c>
      <c r="M677" s="23" t="n">
        <v>43831</v>
      </c>
      <c r="N677" s="23" t="n">
        <v>44196</v>
      </c>
      <c r="O677" s="24" t="s">
        <v>98</v>
      </c>
      <c r="P677" s="24" t="s">
        <v>98</v>
      </c>
      <c r="Q677" s="22" t="s">
        <v>99</v>
      </c>
      <c r="R677" s="24" t="s">
        <v>98</v>
      </c>
      <c r="S677" s="24" t="s">
        <v>106</v>
      </c>
      <c r="T677" s="24" t="s">
        <v>98</v>
      </c>
      <c r="U677" s="24" t="s">
        <v>98</v>
      </c>
      <c r="V677" s="24" t="s">
        <v>98</v>
      </c>
      <c r="W677" s="24" t="s">
        <v>98</v>
      </c>
      <c r="X677" s="24" t="s">
        <v>98</v>
      </c>
      <c r="Y677" s="22" t="n">
        <v>500000</v>
      </c>
      <c r="Z677" s="23" t="n">
        <f aca="false">DATE(YEAR(M677)+1,MONTH(M677),DAY(M677))</f>
        <v>44197</v>
      </c>
      <c r="AA677" s="25" t="n">
        <f aca="false">IF(N677&lt;=Z677, VLOOKUP(DATEDIF(M677,N677,"m"),Parameters!$L$2:$M$6,2,1), 0)</f>
        <v>1</v>
      </c>
      <c r="AB677" s="0" t="n">
        <f aca="false">IF(D677="Trong nước", DATEDIF(DATE(YEAR(K677),MONTH(K677),1),DATE(YEAR(L677),MONTH(L677),1),"m"), DATEDIF(DATE(J677,1,1),DATE(YEAR(L677),MONTH(L677),1),"m"))</f>
        <v>0</v>
      </c>
      <c r="AC677" s="0" t="str">
        <f aca="false">VLOOKUP(AB677,Parameters!$A$2:$B$6,2,1)</f>
        <v>&lt;6</v>
      </c>
      <c r="AD677" s="26" t="n">
        <v>1</v>
      </c>
      <c r="AE677" s="27" t="n">
        <f aca="false">IF(G677&lt;=$AE$2,INDEX('Bieu phi VCX'!$D$8:$H$33,MATCH(C677,'Bieu phi VCX'!$A$8:$A$33,0),MATCH(AC677,'Bieu phi VCX'!$D$7:$H$7,)),INDEX('Bieu phi VCX'!$I$8:$M$33,MATCH(C677,'Bieu phi VCX'!$A$8:$A$33,0),MATCH(AC677,'Bieu phi VCX'!$I$7:$M$7,)))</f>
        <v>0.025</v>
      </c>
      <c r="AF677" s="27" t="n">
        <f aca="false">IF(O677="Y",$AF$2,0)</f>
        <v>0</v>
      </c>
      <c r="AG677" s="27" t="n">
        <f aca="false">IF(P677="Y", INDEX('Bieu phi VCX'!$P$8:$T$31,MATCH(C677,'Bieu phi VCX'!$A$8:$A$33,0),MATCH(AC677,'Bieu phi VCX'!$P$7:$T$7,0)), 0)</f>
        <v>0</v>
      </c>
      <c r="AH677" s="22" t="n">
        <f aca="false">VLOOKUP(Q677,Parameters!$F$2:$G$5,2,0)</f>
        <v>0</v>
      </c>
      <c r="AI677" s="27" t="n">
        <f aca="false">IF(R677="Y", INDEX('Bieu phi VCX'!$V$8:$Z$31,MATCH(C677,'Bieu phi VCX'!$A$8:$A$33,0),MATCH(AC677,'Bieu phi VCX'!$V$7:$Z$7,0)),0)</f>
        <v>0</v>
      </c>
      <c r="AJ677" s="27" t="e">
        <f aca="false">IF(S677="Y",INDEX('Bieu phi VCX'!$AG$8:$AI$31,MATCH(C677,'Bieu phi VCX'!$A$8:$A$33,0),MATCH(VLOOKUP(I677,Parameters!$I$2:$J$4,2),'Bieu phi VCX'!$AG$7:$AI$7,0))-AE677, 0)</f>
        <v>#VALUE!</v>
      </c>
      <c r="AK677" s="0" t="n">
        <f aca="false">IF(T677="Y",$AK$2,1)</f>
        <v>1</v>
      </c>
      <c r="AL677" s="27" t="n">
        <f aca="false">IF(U677="Y", INDEX('Bieu phi VCX'!$AB$8:$AB$33,MATCH(C677,'Bieu phi VCX'!$A$8:$A$33,0),0),0)</f>
        <v>0</v>
      </c>
      <c r="AM677" s="27" t="n">
        <f aca="false">IF(V677="Y",IF(AB677&lt;120,IF(OR(C677='Bieu phi VCX'!$A$24,C677='Bieu phi VCX'!$A$25,C677='Bieu phi VCX'!$A$27),0.2%,IF(OR(AND(OR(E677="SEDAN",E677="HATCHBACK"),G677&gt;$AM$2),AND(OR(E677="SEDAN",E677="HATCHBACK"),F677="GERMANY")),INDEX('Bieu phi VCX'!$AC$8:$AC$33,MATCH(C677,'Bieu phi VCX'!$A$8:$A$33,0),0),INDEX('Bieu phi VCX'!$AD$8:$AD$33,MATCH(C677,'Bieu phi VCX'!$A$8:$A$33,0),0))),"NA"),0)</f>
        <v>0</v>
      </c>
      <c r="AN677" s="28" t="n">
        <f aca="false">IF(X677="Y",$AN$2,0)</f>
        <v>0</v>
      </c>
      <c r="AO677" s="29" t="n">
        <f aca="false">IF(W677="Y",IF(N677-M677&gt;$AO$2,1.5%*15/365,1.5%*(N677-M677)/365),0)</f>
        <v>0</v>
      </c>
      <c r="AP677" s="30" t="n">
        <f aca="false">IF(N677&lt;=Z677,VLOOKUP(DATEDIF(M677,N677,"m"),Parameters!$L$2:$M$6,2,1),(DATEDIF(M677,N677,"m")+1)/12)</f>
        <v>1</v>
      </c>
      <c r="AQ677" s="31" t="e">
        <f aca="false">(AK677*(SUM(AE677,AF677,AG677,AI677,AJ677,AL677,AM677,AN677)*H677+AH677)+AO677*H677)*AP677</f>
        <v>#VALUE!</v>
      </c>
    </row>
    <row r="678" customFormat="false" ht="15" hidden="false" customHeight="false" outlineLevel="0" collapsed="false">
      <c r="A678" s="20"/>
      <c r="B678" s="20" t="s">
        <v>112</v>
      </c>
      <c r="C678" s="21" t="s">
        <v>146</v>
      </c>
      <c r="D678" s="21" t="s">
        <v>95</v>
      </c>
      <c r="E678" s="21" t="s">
        <v>144</v>
      </c>
      <c r="F678" s="21" t="s">
        <v>97</v>
      </c>
      <c r="G678" s="22" t="n">
        <v>390000000</v>
      </c>
      <c r="H678" s="22" t="n">
        <v>100000000</v>
      </c>
      <c r="I678" s="22" t="n">
        <v>0</v>
      </c>
      <c r="J678" s="0" t="n">
        <v>2020</v>
      </c>
      <c r="K678" s="23" t="n">
        <v>43831</v>
      </c>
      <c r="L678" s="23" t="n">
        <v>43831</v>
      </c>
      <c r="M678" s="23" t="n">
        <v>43831</v>
      </c>
      <c r="N678" s="23" t="n">
        <v>44196</v>
      </c>
      <c r="O678" s="24" t="s">
        <v>98</v>
      </c>
      <c r="P678" s="24" t="s">
        <v>98</v>
      </c>
      <c r="Q678" s="22" t="s">
        <v>99</v>
      </c>
      <c r="R678" s="24" t="s">
        <v>98</v>
      </c>
      <c r="S678" s="24" t="s">
        <v>98</v>
      </c>
      <c r="T678" s="24" t="s">
        <v>106</v>
      </c>
      <c r="U678" s="24" t="s">
        <v>98</v>
      </c>
      <c r="V678" s="24" t="s">
        <v>98</v>
      </c>
      <c r="W678" s="24" t="s">
        <v>98</v>
      </c>
      <c r="X678" s="24" t="s">
        <v>98</v>
      </c>
      <c r="Y678" s="22" t="n">
        <v>500000</v>
      </c>
      <c r="Z678" s="23" t="n">
        <f aca="false">DATE(YEAR(M678)+1,MONTH(M678),DAY(M678))</f>
        <v>44197</v>
      </c>
      <c r="AA678" s="25" t="n">
        <f aca="false">IF(N678&lt;=Z678, VLOOKUP(DATEDIF(M678,N678,"m"),Parameters!$L$2:$M$6,2,1), 0)</f>
        <v>1</v>
      </c>
      <c r="AB678" s="0" t="n">
        <f aca="false">IF(D678="Trong nước", DATEDIF(DATE(YEAR(K678),MONTH(K678),1),DATE(YEAR(L678),MONTH(L678),1),"m"), DATEDIF(DATE(J678,1,1),DATE(YEAR(L678),MONTH(L678),1),"m"))</f>
        <v>0</v>
      </c>
      <c r="AC678" s="0" t="str">
        <f aca="false">VLOOKUP(AB678,Parameters!$A$2:$B$6,2,1)</f>
        <v>&lt;6</v>
      </c>
      <c r="AD678" s="26" t="n">
        <v>1</v>
      </c>
      <c r="AE678" s="27" t="n">
        <f aca="false">IF(G678&lt;=$AE$2,INDEX('Bieu phi VCX'!$D$8:$H$33,MATCH(C678,'Bieu phi VCX'!$A$8:$A$33,0),MATCH(AC678,'Bieu phi VCX'!$D$7:$H$7,)),INDEX('Bieu phi VCX'!$I$8:$M$33,MATCH(C678,'Bieu phi VCX'!$A$8:$A$33,0),MATCH(AC678,'Bieu phi VCX'!$I$7:$M$7,)))</f>
        <v>0.025</v>
      </c>
      <c r="AF678" s="27" t="n">
        <f aca="false">IF(O678="Y",$AF$2,0)</f>
        <v>0</v>
      </c>
      <c r="AG678" s="27" t="n">
        <f aca="false">IF(P678="Y", INDEX('Bieu phi VCX'!$P$8:$T$31,MATCH(C678,'Bieu phi VCX'!$A$8:$A$33,0),MATCH(AC678,'Bieu phi VCX'!$P$7:$T$7,0)), 0)</f>
        <v>0</v>
      </c>
      <c r="AH678" s="22" t="n">
        <f aca="false">VLOOKUP(Q678,Parameters!$F$2:$G$5,2,0)</f>
        <v>0</v>
      </c>
      <c r="AI678" s="27" t="n">
        <f aca="false">IF(R678="Y", INDEX('Bieu phi VCX'!$V$8:$Z$31,MATCH(C678,'Bieu phi VCX'!$A$8:$A$33,0),MATCH(AC678,'Bieu phi VCX'!$V$7:$Z$7,0)),0)</f>
        <v>0</v>
      </c>
      <c r="AJ678" s="27" t="n">
        <f aca="false">IF(S678="Y",INDEX('Bieu phi VCX'!$AG$8:$AI$31,MATCH(C678,'Bieu phi VCX'!$A$8:$A$33,0),MATCH(VLOOKUP(I678,Parameters!$I$2:$J$4,2),'Bieu phi VCX'!$AG$7:$AI$7,0))-AE678, 0)</f>
        <v>0</v>
      </c>
      <c r="AK678" s="0" t="n">
        <f aca="false">IF(T678="Y",$AK$2,1)</f>
        <v>1.5</v>
      </c>
      <c r="AL678" s="27" t="n">
        <f aca="false">IF(U678="Y", INDEX('Bieu phi VCX'!$AB$8:$AB$33,MATCH(C678,'Bieu phi VCX'!$A$8:$A$33,0),0),0)</f>
        <v>0</v>
      </c>
      <c r="AM678" s="27" t="n">
        <f aca="false">IF(V678="Y",IF(AB678&lt;120,IF(OR(C678='Bieu phi VCX'!$A$24,C678='Bieu phi VCX'!$A$25,C678='Bieu phi VCX'!$A$27),0.2%,IF(OR(AND(OR(E678="SEDAN",E678="HATCHBACK"),G678&gt;$AM$2),AND(OR(E678="SEDAN",E678="HATCHBACK"),F678="GERMANY")),INDEX('Bieu phi VCX'!$AC$8:$AC$33,MATCH(C678,'Bieu phi VCX'!$A$8:$A$33,0),0),INDEX('Bieu phi VCX'!$AD$8:$AD$33,MATCH(C678,'Bieu phi VCX'!$A$8:$A$33,0),0))),"NA"),0)</f>
        <v>0</v>
      </c>
      <c r="AN678" s="28" t="n">
        <f aca="false">IF(X678="Y",$AN$2,0)</f>
        <v>0</v>
      </c>
      <c r="AO678" s="29" t="n">
        <f aca="false">IF(W678="Y",IF(N678-M678&gt;$AO$2,1.5%*15/365,1.5%*(N678-M678)/365),0)</f>
        <v>0</v>
      </c>
      <c r="AP678" s="30" t="n">
        <f aca="false">IF(N678&lt;=Z678,VLOOKUP(DATEDIF(M678,N678,"m"),Parameters!$L$2:$M$6,2,1),(DATEDIF(M678,N678,"m")+1)/12)</f>
        <v>1</v>
      </c>
      <c r="AQ678" s="31" t="n">
        <f aca="false">(AK678*(SUM(AE678,AF678,AG678,AI678,AJ678,AL678,AM678,AN678)*H678+AH678)+AO678*H678)*AP678</f>
        <v>3750000</v>
      </c>
    </row>
    <row r="679" customFormat="false" ht="15" hidden="false" customHeight="false" outlineLevel="0" collapsed="false">
      <c r="A679" s="20"/>
      <c r="B679" s="20" t="s">
        <v>113</v>
      </c>
      <c r="C679" s="21" t="s">
        <v>146</v>
      </c>
      <c r="D679" s="21" t="s">
        <v>95</v>
      </c>
      <c r="E679" s="21" t="s">
        <v>144</v>
      </c>
      <c r="F679" s="21" t="s">
        <v>97</v>
      </c>
      <c r="G679" s="22" t="n">
        <v>390000000</v>
      </c>
      <c r="H679" s="22" t="n">
        <v>100000000</v>
      </c>
      <c r="I679" s="22" t="n">
        <v>0</v>
      </c>
      <c r="J679" s="0" t="n">
        <v>2020</v>
      </c>
      <c r="K679" s="23" t="n">
        <v>43831</v>
      </c>
      <c r="L679" s="23" t="n">
        <v>43831</v>
      </c>
      <c r="M679" s="23" t="n">
        <v>43831</v>
      </c>
      <c r="N679" s="23" t="n">
        <v>44196</v>
      </c>
      <c r="O679" s="24" t="s">
        <v>98</v>
      </c>
      <c r="P679" s="24" t="s">
        <v>98</v>
      </c>
      <c r="Q679" s="22" t="s">
        <v>99</v>
      </c>
      <c r="R679" s="24" t="s">
        <v>98</v>
      </c>
      <c r="S679" s="24" t="s">
        <v>98</v>
      </c>
      <c r="T679" s="24" t="s">
        <v>98</v>
      </c>
      <c r="U679" s="24" t="s">
        <v>106</v>
      </c>
      <c r="V679" s="24" t="s">
        <v>98</v>
      </c>
      <c r="W679" s="24" t="s">
        <v>98</v>
      </c>
      <c r="X679" s="24" t="s">
        <v>98</v>
      </c>
      <c r="Y679" s="22" t="n">
        <v>500000</v>
      </c>
      <c r="Z679" s="23" t="n">
        <f aca="false">DATE(YEAR(M679)+1,MONTH(M679),DAY(M679))</f>
        <v>44197</v>
      </c>
      <c r="AA679" s="25" t="n">
        <f aca="false">IF(N679&lt;=Z679, VLOOKUP(DATEDIF(M679,N679,"m"),Parameters!$L$2:$M$6,2,1), 0)</f>
        <v>1</v>
      </c>
      <c r="AB679" s="0" t="n">
        <f aca="false">IF(D679="Trong nước", DATEDIF(DATE(YEAR(K679),MONTH(K679),1),DATE(YEAR(L679),MONTH(L679),1),"m"), DATEDIF(DATE(J679,1,1),DATE(YEAR(L679),MONTH(L679),1),"m"))</f>
        <v>0</v>
      </c>
      <c r="AC679" s="0" t="str">
        <f aca="false">VLOOKUP(AB679,Parameters!$A$2:$B$6,2,1)</f>
        <v>&lt;6</v>
      </c>
      <c r="AD679" s="26" t="n">
        <v>1</v>
      </c>
      <c r="AE679" s="27" t="n">
        <f aca="false">IF(G679&lt;=$AE$2,INDEX('Bieu phi VCX'!$D$8:$H$33,MATCH(C679,'Bieu phi VCX'!$A$8:$A$33,0),MATCH(AC679,'Bieu phi VCX'!$D$7:$H$7,)),INDEX('Bieu phi VCX'!$I$8:$M$33,MATCH(C679,'Bieu phi VCX'!$A$8:$A$33,0),MATCH(AC679,'Bieu phi VCX'!$I$7:$M$7,)))</f>
        <v>0.025</v>
      </c>
      <c r="AF679" s="27" t="n">
        <f aca="false">IF(O679="Y",$AF$2,0)</f>
        <v>0</v>
      </c>
      <c r="AG679" s="27" t="n">
        <f aca="false">IF(P679="Y", INDEX('Bieu phi VCX'!$P$8:$T$31,MATCH(C679,'Bieu phi VCX'!$A$8:$A$33,0),MATCH(AC679,'Bieu phi VCX'!$P$7:$T$7,0)), 0)</f>
        <v>0</v>
      </c>
      <c r="AH679" s="22" t="n">
        <f aca="false">VLOOKUP(Q679,Parameters!$F$2:$G$5,2,0)</f>
        <v>0</v>
      </c>
      <c r="AI679" s="27" t="n">
        <f aca="false">IF(R679="Y", INDEX('Bieu phi VCX'!$V$8:$Z$31,MATCH(C679,'Bieu phi VCX'!$A$8:$A$33,0),MATCH(AC679,'Bieu phi VCX'!$V$7:$Z$7,0)),0)</f>
        <v>0</v>
      </c>
      <c r="AJ679" s="27" t="n">
        <f aca="false">IF(S679="Y",INDEX('Bieu phi VCX'!$AG$8:$AI$31,MATCH(C679,'Bieu phi VCX'!$A$8:$A$33,0),MATCH(VLOOKUP(I679,Parameters!$I$2:$J$4,2),'Bieu phi VCX'!$AG$7:$AI$7,0))-AE679, 0)</f>
        <v>0</v>
      </c>
      <c r="AK679" s="0" t="n">
        <f aca="false">IF(T679="Y",$AK$2,1)</f>
        <v>1</v>
      </c>
      <c r="AL679" s="27" t="n">
        <f aca="false">IF(U679="Y", INDEX('Bieu phi VCX'!$AB$8:$AB$33,MATCH(C679,'Bieu phi VCX'!$A$8:$A$33,0),0),0)</f>
        <v>0.0025</v>
      </c>
      <c r="AM679" s="27" t="n">
        <f aca="false">IF(V679="Y",IF(AB679&lt;120,IF(OR(C679='Bieu phi VCX'!$A$24,C679='Bieu phi VCX'!$A$25,C679='Bieu phi VCX'!$A$27),0.2%,IF(OR(AND(OR(E679="SEDAN",E679="HATCHBACK"),G679&gt;$AM$2),AND(OR(E679="SEDAN",E679="HATCHBACK"),F679="GERMANY")),INDEX('Bieu phi VCX'!$AC$8:$AC$33,MATCH(C679,'Bieu phi VCX'!$A$8:$A$33,0),0),INDEX('Bieu phi VCX'!$AD$8:$AD$33,MATCH(C679,'Bieu phi VCX'!$A$8:$A$33,0),0))),"NA"),0)</f>
        <v>0</v>
      </c>
      <c r="AN679" s="28" t="n">
        <f aca="false">IF(X679="Y",$AN$2,0)</f>
        <v>0</v>
      </c>
      <c r="AO679" s="29" t="n">
        <f aca="false">IF(W679="Y",IF(N679-M679&gt;$AO$2,1.5%*15/365,1.5%*(N679-M679)/365),0)</f>
        <v>0</v>
      </c>
      <c r="AP679" s="30" t="n">
        <f aca="false">IF(N679&lt;=Z679,VLOOKUP(DATEDIF(M679,N679,"m"),Parameters!$L$2:$M$6,2,1),(DATEDIF(M679,N679,"m")+1)/12)</f>
        <v>1</v>
      </c>
      <c r="AQ679" s="31" t="n">
        <f aca="false">(AK679*(SUM(AE679,AF679,AG679,AI679,AJ679,AL679,AM679,AN679)*H679+AH679)+AO679*H679)*AP679</f>
        <v>2750000</v>
      </c>
    </row>
    <row r="680" customFormat="false" ht="15" hidden="false" customHeight="false" outlineLevel="0" collapsed="false">
      <c r="A680" s="20"/>
      <c r="B680" s="20" t="s">
        <v>114</v>
      </c>
      <c r="C680" s="21" t="s">
        <v>146</v>
      </c>
      <c r="D680" s="21" t="s">
        <v>95</v>
      </c>
      <c r="E680" s="21" t="s">
        <v>144</v>
      </c>
      <c r="F680" s="21" t="s">
        <v>97</v>
      </c>
      <c r="G680" s="22" t="n">
        <v>390000000</v>
      </c>
      <c r="H680" s="22" t="n">
        <v>100000000</v>
      </c>
      <c r="I680" s="22" t="n">
        <v>0</v>
      </c>
      <c r="J680" s="0" t="n">
        <v>2020</v>
      </c>
      <c r="K680" s="23" t="n">
        <v>43831</v>
      </c>
      <c r="L680" s="23" t="n">
        <v>43831</v>
      </c>
      <c r="M680" s="23" t="n">
        <v>43831</v>
      </c>
      <c r="N680" s="23" t="n">
        <v>44196</v>
      </c>
      <c r="O680" s="24" t="s">
        <v>98</v>
      </c>
      <c r="P680" s="24" t="s">
        <v>98</v>
      </c>
      <c r="Q680" s="22" t="s">
        <v>99</v>
      </c>
      <c r="R680" s="24" t="s">
        <v>98</v>
      </c>
      <c r="S680" s="24" t="s">
        <v>98</v>
      </c>
      <c r="T680" s="24" t="s">
        <v>98</v>
      </c>
      <c r="U680" s="24" t="s">
        <v>98</v>
      </c>
      <c r="V680" s="24" t="s">
        <v>106</v>
      </c>
      <c r="W680" s="24" t="s">
        <v>98</v>
      </c>
      <c r="X680" s="24" t="s">
        <v>98</v>
      </c>
      <c r="Y680" s="22" t="n">
        <v>500000</v>
      </c>
      <c r="Z680" s="23" t="n">
        <f aca="false">DATE(YEAR(M680)+1,MONTH(M680),DAY(M680))</f>
        <v>44197</v>
      </c>
      <c r="AA680" s="25" t="n">
        <f aca="false">IF(N680&lt;=Z680, VLOOKUP(DATEDIF(M680,N680,"m"),Parameters!$L$2:$M$6,2,1), 0)</f>
        <v>1</v>
      </c>
      <c r="AB680" s="0" t="n">
        <f aca="false">IF(D680="Trong nước", DATEDIF(DATE(YEAR(K680),MONTH(K680),1),DATE(YEAR(L680),MONTH(L680),1),"m"), DATEDIF(DATE(J680,1,1),DATE(YEAR(L680),MONTH(L680),1),"m"))</f>
        <v>0</v>
      </c>
      <c r="AC680" s="0" t="str">
        <f aca="false">VLOOKUP(AB680,Parameters!$A$2:$B$6,2,1)</f>
        <v>&lt;6</v>
      </c>
      <c r="AD680" s="26" t="n">
        <v>1</v>
      </c>
      <c r="AE680" s="27" t="n">
        <f aca="false">IF(G680&lt;=$AE$2,INDEX('Bieu phi VCX'!$D$8:$H$33,MATCH(C680,'Bieu phi VCX'!$A$8:$A$33,0),MATCH(AC680,'Bieu phi VCX'!$D$7:$H$7,)),INDEX('Bieu phi VCX'!$I$8:$M$33,MATCH(C680,'Bieu phi VCX'!$A$8:$A$33,0),MATCH(AC680,'Bieu phi VCX'!$I$7:$M$7,)))</f>
        <v>0.025</v>
      </c>
      <c r="AF680" s="27" t="n">
        <f aca="false">IF(O680="Y",$AF$2,0)</f>
        <v>0</v>
      </c>
      <c r="AG680" s="27" t="n">
        <f aca="false">IF(P680="Y", INDEX('Bieu phi VCX'!$P$8:$T$31,MATCH(C680,'Bieu phi VCX'!$A$8:$A$33,0),MATCH(AC680,'Bieu phi VCX'!$P$7:$T$7,0)), 0)</f>
        <v>0</v>
      </c>
      <c r="AH680" s="22" t="n">
        <f aca="false">VLOOKUP(Q680,Parameters!$F$2:$G$5,2,0)</f>
        <v>0</v>
      </c>
      <c r="AI680" s="27" t="n">
        <f aca="false">IF(R680="Y", INDEX('Bieu phi VCX'!$V$8:$Z$31,MATCH(C680,'Bieu phi VCX'!$A$8:$A$33,0),MATCH(AC680,'Bieu phi VCX'!$V$7:$Z$7,0)),0)</f>
        <v>0</v>
      </c>
      <c r="AJ680" s="27" t="n">
        <f aca="false">IF(S680="Y",INDEX('Bieu phi VCX'!$AG$8:$AI$31,MATCH(C680,'Bieu phi VCX'!$A$8:$A$33,0),MATCH(VLOOKUP(I680,Parameters!$I$2:$J$4,2),'Bieu phi VCX'!$AG$7:$AI$7,0))-AE680, 0)</f>
        <v>0</v>
      </c>
      <c r="AK680" s="0" t="n">
        <f aca="false">IF(T680="Y",$AK$2,1)</f>
        <v>1</v>
      </c>
      <c r="AL680" s="27" t="n">
        <f aca="false">IF(U680="Y", INDEX('Bieu phi VCX'!$AB$8:$AB$33,MATCH(C680,'Bieu phi VCX'!$A$8:$A$33,0),0),0)</f>
        <v>0</v>
      </c>
      <c r="AM680" s="27" t="n">
        <f aca="false">IF(V680="Y",IF(AB680&lt;120,IF(OR(C680='Bieu phi VCX'!$A$24,C680='Bieu phi VCX'!$A$25,C680='Bieu phi VCX'!$A$27),0.2%,IF(OR(AND(OR(E680="SEDAN",E680="HATCHBACK"),G680&gt;$AM$2),AND(OR(E680="SEDAN",E680="HATCHBACK"),F680="GERMANY")),INDEX('Bieu phi VCX'!$AC$8:$AC$33,MATCH(C680,'Bieu phi VCX'!$A$8:$A$33,0),0),INDEX('Bieu phi VCX'!$AD$8:$AD$33,MATCH(C680,'Bieu phi VCX'!$A$8:$A$33,0),0))),"NA"),0)</f>
        <v>0.0005</v>
      </c>
      <c r="AN680" s="28" t="n">
        <f aca="false">IF(X680="Y",$AN$2,0)</f>
        <v>0</v>
      </c>
      <c r="AO680" s="29" t="n">
        <f aca="false">IF(W680="Y",IF(N680-M680&gt;$AO$2,1.5%*15/365,1.5%*(N680-M680)/365),0)</f>
        <v>0</v>
      </c>
      <c r="AP680" s="30" t="n">
        <f aca="false">IF(N680&lt;=Z680,VLOOKUP(DATEDIF(M680,N680,"m"),Parameters!$L$2:$M$6,2,1),(DATEDIF(M680,N680,"m")+1)/12)</f>
        <v>1</v>
      </c>
      <c r="AQ680" s="31" t="n">
        <f aca="false">(AK680*(SUM(AE680,AF680,AG680,AI680,AJ680,AL680,AM680,AN680)*H680+AH680)+AO680*H680)*AP680</f>
        <v>2550000</v>
      </c>
    </row>
    <row r="681" customFormat="false" ht="15" hidden="false" customHeight="false" outlineLevel="0" collapsed="false">
      <c r="A681" s="20"/>
      <c r="B681" s="20" t="s">
        <v>115</v>
      </c>
      <c r="C681" s="21" t="s">
        <v>146</v>
      </c>
      <c r="D681" s="21" t="s">
        <v>95</v>
      </c>
      <c r="E681" s="21" t="s">
        <v>144</v>
      </c>
      <c r="F681" s="21" t="s">
        <v>97</v>
      </c>
      <c r="G681" s="22" t="n">
        <v>390000000</v>
      </c>
      <c r="H681" s="22" t="n">
        <v>100000000</v>
      </c>
      <c r="I681" s="22" t="n">
        <v>0</v>
      </c>
      <c r="J681" s="0" t="n">
        <v>2020</v>
      </c>
      <c r="K681" s="23" t="n">
        <v>43831</v>
      </c>
      <c r="L681" s="23" t="n">
        <v>43831</v>
      </c>
      <c r="M681" s="23" t="n">
        <v>43831</v>
      </c>
      <c r="N681" s="23" t="n">
        <v>44196</v>
      </c>
      <c r="O681" s="24" t="s">
        <v>98</v>
      </c>
      <c r="P681" s="24" t="s">
        <v>98</v>
      </c>
      <c r="Q681" s="22" t="s">
        <v>99</v>
      </c>
      <c r="R681" s="24" t="s">
        <v>98</v>
      </c>
      <c r="S681" s="24" t="s">
        <v>98</v>
      </c>
      <c r="T681" s="24" t="s">
        <v>98</v>
      </c>
      <c r="U681" s="24" t="s">
        <v>98</v>
      </c>
      <c r="V681" s="24" t="s">
        <v>98</v>
      </c>
      <c r="W681" s="24" t="s">
        <v>106</v>
      </c>
      <c r="X681" s="24" t="s">
        <v>98</v>
      </c>
      <c r="Y681" s="22" t="n">
        <v>500000</v>
      </c>
      <c r="Z681" s="23" t="n">
        <f aca="false">DATE(YEAR(M681)+1,MONTH(M681),DAY(M681))</f>
        <v>44197</v>
      </c>
      <c r="AA681" s="25" t="n">
        <f aca="false">IF(N681&lt;=Z681, VLOOKUP(DATEDIF(M681,N681,"m"),Parameters!$L$2:$M$6,2,1), 0)</f>
        <v>1</v>
      </c>
      <c r="AB681" s="0" t="n">
        <f aca="false">IF(D681="Trong nước", DATEDIF(DATE(YEAR(K681),MONTH(K681),1),DATE(YEAR(L681),MONTH(L681),1),"m"), DATEDIF(DATE(J681,1,1),DATE(YEAR(L681),MONTH(L681),1),"m"))</f>
        <v>0</v>
      </c>
      <c r="AC681" s="0" t="str">
        <f aca="false">VLOOKUP(AB681,Parameters!$A$2:$B$6,2,1)</f>
        <v>&lt;6</v>
      </c>
      <c r="AD681" s="26" t="n">
        <v>1</v>
      </c>
      <c r="AE681" s="27" t="n">
        <f aca="false">IF(G681&lt;=$AE$2,INDEX('Bieu phi VCX'!$D$8:$H$33,MATCH(C681,'Bieu phi VCX'!$A$8:$A$33,0),MATCH(AC681,'Bieu phi VCX'!$D$7:$H$7,)),INDEX('Bieu phi VCX'!$I$8:$M$33,MATCH(C681,'Bieu phi VCX'!$A$8:$A$33,0),MATCH(AC681,'Bieu phi VCX'!$I$7:$M$7,)))</f>
        <v>0.025</v>
      </c>
      <c r="AF681" s="27" t="n">
        <f aca="false">IF(O681="Y",$AF$2,0)</f>
        <v>0</v>
      </c>
      <c r="AG681" s="27" t="n">
        <f aca="false">IF(P681="Y", INDEX('Bieu phi VCX'!$P$8:$T$31,MATCH(C681,'Bieu phi VCX'!$A$8:$A$33,0),MATCH(AC681,'Bieu phi VCX'!$P$7:$T$7,0)), 0)</f>
        <v>0</v>
      </c>
      <c r="AH681" s="22" t="n">
        <f aca="false">VLOOKUP(Q681,Parameters!$F$2:$G$5,2,0)</f>
        <v>0</v>
      </c>
      <c r="AI681" s="27" t="n">
        <f aca="false">IF(R681="Y", INDEX('Bieu phi VCX'!$V$8:$Z$31,MATCH(C681,'Bieu phi VCX'!$A$8:$A$33,0),MATCH(AC681,'Bieu phi VCX'!$V$7:$Z$7,0)),0)</f>
        <v>0</v>
      </c>
      <c r="AJ681" s="27" t="n">
        <f aca="false">IF(S681="Y",INDEX('Bieu phi VCX'!$AG$8:$AI$31,MATCH(C681,'Bieu phi VCX'!$A$8:$A$33,0),MATCH(VLOOKUP(I681,Parameters!$I$2:$J$4,2),'Bieu phi VCX'!$AG$7:$AI$7,0))-AE681, 0)</f>
        <v>0</v>
      </c>
      <c r="AK681" s="0" t="n">
        <f aca="false">IF(T681="Y",$AK$2,1)</f>
        <v>1</v>
      </c>
      <c r="AL681" s="27" t="n">
        <f aca="false">IF(U681="Y", INDEX('Bieu phi VCX'!$AB$8:$AB$33,MATCH(C681,'Bieu phi VCX'!$A$8:$A$33,0),0),0)</f>
        <v>0</v>
      </c>
      <c r="AM681" s="27" t="n">
        <f aca="false">IF(V681="Y",IF(AB681&lt;120,IF(OR(C681='Bieu phi VCX'!$A$24,C681='Bieu phi VCX'!$A$25,C681='Bieu phi VCX'!$A$27),0.2%,IF(OR(AND(OR(E681="SEDAN",E681="HATCHBACK"),G681&gt;$AM$2),AND(OR(E681="SEDAN",E681="HATCHBACK"),F681="GERMANY")),INDEX('Bieu phi VCX'!$AC$8:$AC$33,MATCH(C681,'Bieu phi VCX'!$A$8:$A$33,0),0),INDEX('Bieu phi VCX'!$AD$8:$AD$33,MATCH(C681,'Bieu phi VCX'!$A$8:$A$33,0),0))),"NA"),0)</f>
        <v>0</v>
      </c>
      <c r="AN681" s="28" t="n">
        <f aca="false">IF(X681="Y",$AN$2,0)</f>
        <v>0</v>
      </c>
      <c r="AO681" s="29" t="n">
        <f aca="false">IF(W681="Y",IF(N681-M681&gt;$AO$2,1.5%*15/365,1.5%*(N681-M681)/365),0)</f>
        <v>0.000616438356164384</v>
      </c>
      <c r="AP681" s="30" t="n">
        <f aca="false">IF(N681&lt;=Z681,VLOOKUP(DATEDIF(M681,N681,"m"),Parameters!$L$2:$M$6,2,1),(DATEDIF(M681,N681,"m")+1)/12)</f>
        <v>1</v>
      </c>
      <c r="AQ681" s="31" t="n">
        <f aca="false">(AK681*(SUM(AE681,AF681,AG681,AI681,AJ681,AL681,AM681,AN681)*H681+AH681)+AO681*H681)*AP681</f>
        <v>2561643.83561644</v>
      </c>
    </row>
    <row r="682" customFormat="false" ht="15" hidden="false" customHeight="false" outlineLevel="0" collapsed="false">
      <c r="A682" s="20"/>
      <c r="B682" s="20" t="s">
        <v>116</v>
      </c>
      <c r="C682" s="21" t="s">
        <v>146</v>
      </c>
      <c r="D682" s="21" t="s">
        <v>95</v>
      </c>
      <c r="E682" s="21" t="s">
        <v>144</v>
      </c>
      <c r="F682" s="21" t="s">
        <v>97</v>
      </c>
      <c r="G682" s="22" t="n">
        <v>390000000</v>
      </c>
      <c r="H682" s="22" t="n">
        <v>100000000</v>
      </c>
      <c r="I682" s="22" t="n">
        <v>0</v>
      </c>
      <c r="J682" s="0" t="n">
        <v>2020</v>
      </c>
      <c r="K682" s="23" t="n">
        <v>43831</v>
      </c>
      <c r="L682" s="23" t="n">
        <v>43831</v>
      </c>
      <c r="M682" s="23" t="n">
        <v>43831</v>
      </c>
      <c r="N682" s="23" t="n">
        <v>44196</v>
      </c>
      <c r="O682" s="24" t="s">
        <v>98</v>
      </c>
      <c r="P682" s="24" t="s">
        <v>98</v>
      </c>
      <c r="Q682" s="22" t="s">
        <v>99</v>
      </c>
      <c r="R682" s="24" t="s">
        <v>98</v>
      </c>
      <c r="S682" s="24" t="s">
        <v>98</v>
      </c>
      <c r="T682" s="24" t="s">
        <v>98</v>
      </c>
      <c r="U682" s="24" t="s">
        <v>98</v>
      </c>
      <c r="V682" s="24" t="s">
        <v>98</v>
      </c>
      <c r="W682" s="24" t="s">
        <v>98</v>
      </c>
      <c r="X682" s="24" t="s">
        <v>106</v>
      </c>
      <c r="Y682" s="22" t="n">
        <v>500000</v>
      </c>
      <c r="Z682" s="23" t="n">
        <f aca="false">DATE(YEAR(M682)+1,MONTH(M682),DAY(M682))</f>
        <v>44197</v>
      </c>
      <c r="AA682" s="25" t="n">
        <f aca="false">IF(N682&lt;=Z682, VLOOKUP(DATEDIF(M682,N682,"m"),Parameters!$L$2:$M$6,2,1), 0)</f>
        <v>1</v>
      </c>
      <c r="AB682" s="0" t="n">
        <f aca="false">IF(D682="Trong nước", DATEDIF(DATE(YEAR(K682),MONTH(K682),1),DATE(YEAR(L682),MONTH(L682),1),"m"), DATEDIF(DATE(J682,1,1),DATE(YEAR(L682),MONTH(L682),1),"m"))</f>
        <v>0</v>
      </c>
      <c r="AC682" s="0" t="str">
        <f aca="false">VLOOKUP(AB682,Parameters!$A$2:$B$6,2,1)</f>
        <v>&lt;6</v>
      </c>
      <c r="AD682" s="26" t="n">
        <v>1</v>
      </c>
      <c r="AE682" s="27" t="n">
        <f aca="false">IF(G682&lt;=$AE$2,INDEX('Bieu phi VCX'!$D$8:$H$33,MATCH(C682,'Bieu phi VCX'!$A$8:$A$33,0),MATCH(AC682,'Bieu phi VCX'!$D$7:$H$7,)),INDEX('Bieu phi VCX'!$I$8:$M$33,MATCH(C682,'Bieu phi VCX'!$A$8:$A$33,0),MATCH(AC682,'Bieu phi VCX'!$I$7:$M$7,)))</f>
        <v>0.025</v>
      </c>
      <c r="AF682" s="27" t="n">
        <f aca="false">IF(O682="Y",$AF$2,0)</f>
        <v>0</v>
      </c>
      <c r="AG682" s="27" t="n">
        <f aca="false">IF(P682="Y", INDEX('Bieu phi VCX'!$P$8:$T$31,MATCH(C682,'Bieu phi VCX'!$A$8:$A$33,0),MATCH(AC682,'Bieu phi VCX'!$P$7:$T$7,0)), 0)</f>
        <v>0</v>
      </c>
      <c r="AH682" s="22" t="n">
        <f aca="false">VLOOKUP(Q682,Parameters!$F$2:$G$5,2,0)</f>
        <v>0</v>
      </c>
      <c r="AI682" s="27" t="n">
        <f aca="false">IF(R682="Y", INDEX('Bieu phi VCX'!$V$8:$Z$31,MATCH(C682,'Bieu phi VCX'!$A$8:$A$33,0),MATCH(AC682,'Bieu phi VCX'!$V$7:$Z$7,0)),0)</f>
        <v>0</v>
      </c>
      <c r="AJ682" s="27" t="n">
        <f aca="false">IF(S682="Y",INDEX('Bieu phi VCX'!$AG$8:$AI$31,MATCH(C682,'Bieu phi VCX'!$A$8:$A$33,0),MATCH(VLOOKUP(I682,Parameters!$I$2:$J$4,2),'Bieu phi VCX'!$AG$7:$AI$7,0))-AE682, 0)</f>
        <v>0</v>
      </c>
      <c r="AK682" s="0" t="n">
        <f aca="false">IF(T682="Y",$AK$2,1)</f>
        <v>1</v>
      </c>
      <c r="AL682" s="27" t="n">
        <f aca="false">IF(U682="Y", INDEX('Bieu phi VCX'!$AB$8:$AB$33,MATCH(C682,'Bieu phi VCX'!$A$8:$A$33,0),0),0)</f>
        <v>0</v>
      </c>
      <c r="AM682" s="27" t="n">
        <f aca="false">IF(V682="Y",IF(AB682&lt;120,IF(OR(C682='Bieu phi VCX'!$A$24,C682='Bieu phi VCX'!$A$25,C682='Bieu phi VCX'!$A$27),0.2%,IF(OR(AND(OR(E682="SEDAN",E682="HATCHBACK"),G682&gt;$AM$2),AND(OR(E682="SEDAN",E682="HATCHBACK"),F682="GERMANY")),INDEX('Bieu phi VCX'!$AC$8:$AC$33,MATCH(C682,'Bieu phi VCX'!$A$8:$A$33,0),0),INDEX('Bieu phi VCX'!$AD$8:$AD$33,MATCH(C682,'Bieu phi VCX'!$A$8:$A$33,0),0))),"NA"),0)</f>
        <v>0</v>
      </c>
      <c r="AN682" s="28" t="n">
        <f aca="false">IF(X682="Y",$AN$2,0)</f>
        <v>0.003</v>
      </c>
      <c r="AO682" s="29" t="n">
        <f aca="false">IF(W682="Y",IF(N682-M682&gt;$AO$2,1.5%*15/365,1.5%*(N682-M682)/365),0)</f>
        <v>0</v>
      </c>
      <c r="AP682" s="30" t="n">
        <f aca="false">IF(N682&lt;=Z682,VLOOKUP(DATEDIF(M682,N682,"m"),Parameters!$L$2:$M$6,2,1),(DATEDIF(M682,N682,"m")+1)/12)</f>
        <v>1</v>
      </c>
      <c r="AQ682" s="31" t="n">
        <f aca="false">(AK682*(SUM(AE682,AF682,AG682,AI682,AJ682,AL682,AM682,AN682)*H682+AH682)+AO682*H682)*AP682</f>
        <v>2800000</v>
      </c>
    </row>
    <row r="683" customFormat="false" ht="15" hidden="false" customHeight="false" outlineLevel="0" collapsed="false">
      <c r="A683" s="20" t="s">
        <v>117</v>
      </c>
      <c r="B683" s="20" t="s">
        <v>105</v>
      </c>
      <c r="C683" s="21" t="s">
        <v>146</v>
      </c>
      <c r="D683" s="21" t="s">
        <v>95</v>
      </c>
      <c r="E683" s="21" t="s">
        <v>144</v>
      </c>
      <c r="F683" s="21" t="s">
        <v>97</v>
      </c>
      <c r="G683" s="22" t="n">
        <v>400000000</v>
      </c>
      <c r="H683" s="22" t="n">
        <v>400000000</v>
      </c>
      <c r="I683" s="22" t="n">
        <v>0</v>
      </c>
      <c r="J683" s="0" t="n">
        <v>2020</v>
      </c>
      <c r="K683" s="23" t="n">
        <v>43831</v>
      </c>
      <c r="L683" s="23" t="n">
        <v>43831</v>
      </c>
      <c r="M683" s="23" t="n">
        <v>43831</v>
      </c>
      <c r="N683" s="23" t="n">
        <v>44196</v>
      </c>
      <c r="O683" s="24" t="s">
        <v>106</v>
      </c>
      <c r="P683" s="24" t="s">
        <v>106</v>
      </c>
      <c r="Q683" s="22" t="n">
        <v>9000000</v>
      </c>
      <c r="R683" s="24" t="s">
        <v>106</v>
      </c>
      <c r="S683" s="24" t="s">
        <v>106</v>
      </c>
      <c r="T683" s="24" t="s">
        <v>106</v>
      </c>
      <c r="U683" s="24" t="s">
        <v>106</v>
      </c>
      <c r="V683" s="24" t="s">
        <v>106</v>
      </c>
      <c r="W683" s="24" t="s">
        <v>106</v>
      </c>
      <c r="X683" s="24" t="s">
        <v>106</v>
      </c>
      <c r="Y683" s="22" t="n">
        <v>500000</v>
      </c>
      <c r="Z683" s="23" t="n">
        <f aca="false">DATE(YEAR(M683)+1,MONTH(M683),DAY(M683))</f>
        <v>44197</v>
      </c>
      <c r="AA683" s="25" t="n">
        <f aca="false">IF(N683&lt;=Z683, VLOOKUP(DATEDIF(M683,N683,"m"),Parameters!$L$2:$M$6,2,1), 0)</f>
        <v>1</v>
      </c>
      <c r="AB683" s="0" t="n">
        <f aca="false">IF(D683="Trong nước", DATEDIF(DATE(YEAR(K683),MONTH(K683),1),DATE(YEAR(L683),MONTH(L683),1),"m"), DATEDIF(DATE(J683,1,1),DATE(YEAR(L683),MONTH(L683),1),"m"))</f>
        <v>0</v>
      </c>
      <c r="AC683" s="0" t="str">
        <f aca="false">VLOOKUP(AB683,Parameters!$A$2:$B$6,2,1)</f>
        <v>&lt;6</v>
      </c>
      <c r="AD683" s="26" t="n">
        <v>1</v>
      </c>
      <c r="AE683" s="27" t="n">
        <f aca="false">IF(G683&lt;=$AE$2,INDEX('Bieu phi VCX'!$D$8:$H$33,MATCH(C683,'Bieu phi VCX'!$A$8:$A$33,0),MATCH(AC683,'Bieu phi VCX'!$D$7:$H$7,)),INDEX('Bieu phi VCX'!$I$8:$M$33,MATCH(C683,'Bieu phi VCX'!$A$8:$A$33,0),MATCH(AC683,'Bieu phi VCX'!$I$7:$M$7,)))</f>
        <v>0.025</v>
      </c>
      <c r="AF683" s="27" t="n">
        <f aca="false">IF(O683="Y",$AF$2,0)</f>
        <v>0.0005</v>
      </c>
      <c r="AG683" s="27" t="e">
        <f aca="false">IF(P683="Y", INDEX('Bieu phi VCX'!$P$8:$T$31,MATCH(C683,'Bieu phi VCX'!$A$8:$A$33,0),MATCH(AC683,'Bieu phi VCX'!$P$7:$T$7,0)), 0)</f>
        <v>#VALUE!</v>
      </c>
      <c r="AH683" s="22" t="n">
        <f aca="false">VLOOKUP(Q683,Parameters!$F$2:$G$5,2,0)</f>
        <v>1400000</v>
      </c>
      <c r="AI683" s="27" t="e">
        <f aca="false">IF(R683="Y", INDEX('Bieu phi VCX'!$V$8:$Z$31,MATCH(C683,'Bieu phi VCX'!$A$8:$A$33,0),MATCH(AC683,'Bieu phi VCX'!$V$7:$Z$7,0)),0)</f>
        <v>#VALUE!</v>
      </c>
      <c r="AJ683" s="27" t="e">
        <f aca="false">IF(S683="Y",INDEX('Bieu phi VCX'!$AG$8:$AI$31,MATCH(C683,'Bieu phi VCX'!$A$8:$A$33,0),MATCH(VLOOKUP(I683,Parameters!$I$2:$J$4,2),'Bieu phi VCX'!$AG$7:$AI$7,0))-AE683, 0)</f>
        <v>#VALUE!</v>
      </c>
      <c r="AK683" s="0" t="n">
        <f aca="false">IF(T683="Y",$AK$2,1)</f>
        <v>1.5</v>
      </c>
      <c r="AL683" s="27" t="n">
        <f aca="false">IF(U683="Y", INDEX('Bieu phi VCX'!$AB$8:$AB$33,MATCH(C683,'Bieu phi VCX'!$A$8:$A$33,0),0),0)</f>
        <v>0.0025</v>
      </c>
      <c r="AM683" s="27" t="n">
        <f aca="false">IF(V683="Y",IF(AB683&lt;120,IF(OR(C683='Bieu phi VCX'!$A$24,C683='Bieu phi VCX'!$A$25,C683='Bieu phi VCX'!$A$27),0.2%,IF(OR(AND(OR(E683="SEDAN",E683="HATCHBACK"),G683&gt;$AM$2),AND(OR(E683="SEDAN",E683="HATCHBACK"),F683="GERMANY")),INDEX('Bieu phi VCX'!$AC$8:$AC$33,MATCH(C683,'Bieu phi VCX'!$A$8:$A$33,0),0),INDEX('Bieu phi VCX'!$AD$8:$AD$33,MATCH(C683,'Bieu phi VCX'!$A$8:$A$33,0),0))),"NA"),0)</f>
        <v>0.0005</v>
      </c>
      <c r="AN683" s="28" t="n">
        <f aca="false">IF(X683="Y",$AN$2,0)</f>
        <v>0.003</v>
      </c>
      <c r="AO683" s="29" t="n">
        <f aca="false">IF(W683="Y",IF(N683-M683&gt;$AO$2,1.5%*15/365,1.5%*(N683-M683)/365),0)</f>
        <v>0.000616438356164384</v>
      </c>
      <c r="AP683" s="30" t="n">
        <f aca="false">IF(N683&lt;=Z683,VLOOKUP(DATEDIF(M683,N683,"m"),Parameters!$L$2:$M$6,2,1),(DATEDIF(M683,N683,"m")+1)/12)</f>
        <v>1</v>
      </c>
      <c r="AQ683" s="31" t="e">
        <f aca="false">(AK683*(SUM(AE683,AF683,AG683,AI683,AJ683,AL683,AM683,AN683)*H683+AH683)+AO683*H683)*AP683</f>
        <v>#VALUE!</v>
      </c>
    </row>
    <row r="684" customFormat="false" ht="15" hidden="false" customHeight="false" outlineLevel="0" collapsed="false">
      <c r="A684" s="20"/>
      <c r="B684" s="20" t="s">
        <v>107</v>
      </c>
      <c r="C684" s="21" t="s">
        <v>146</v>
      </c>
      <c r="D684" s="21" t="s">
        <v>95</v>
      </c>
      <c r="E684" s="21" t="s">
        <v>144</v>
      </c>
      <c r="F684" s="21" t="s">
        <v>97</v>
      </c>
      <c r="G684" s="22" t="n">
        <v>400000000</v>
      </c>
      <c r="H684" s="22" t="n">
        <v>400000000</v>
      </c>
      <c r="I684" s="22" t="n">
        <v>0</v>
      </c>
      <c r="J684" s="0" t="n">
        <v>2020</v>
      </c>
      <c r="K684" s="23" t="n">
        <v>43831</v>
      </c>
      <c r="L684" s="23" t="n">
        <v>43831</v>
      </c>
      <c r="M684" s="23" t="n">
        <v>43831</v>
      </c>
      <c r="N684" s="23" t="n">
        <v>44196</v>
      </c>
      <c r="O684" s="24" t="s">
        <v>106</v>
      </c>
      <c r="P684" s="24" t="s">
        <v>98</v>
      </c>
      <c r="Q684" s="22" t="s">
        <v>99</v>
      </c>
      <c r="R684" s="24" t="s">
        <v>98</v>
      </c>
      <c r="S684" s="24" t="s">
        <v>98</v>
      </c>
      <c r="T684" s="24" t="s">
        <v>98</v>
      </c>
      <c r="U684" s="24" t="s">
        <v>98</v>
      </c>
      <c r="V684" s="24" t="s">
        <v>98</v>
      </c>
      <c r="W684" s="24" t="s">
        <v>98</v>
      </c>
      <c r="X684" s="24" t="s">
        <v>98</v>
      </c>
      <c r="Y684" s="22" t="n">
        <v>500000</v>
      </c>
      <c r="Z684" s="23" t="n">
        <f aca="false">DATE(YEAR(M684)+1,MONTH(M684),DAY(M684))</f>
        <v>44197</v>
      </c>
      <c r="AA684" s="25" t="n">
        <f aca="false">IF(N684&lt;=Z684, VLOOKUP(DATEDIF(M684,N684,"m"),Parameters!$L$2:$M$6,2,1), 0)</f>
        <v>1</v>
      </c>
      <c r="AB684" s="0" t="n">
        <f aca="false">IF(D684="Trong nước", DATEDIF(DATE(YEAR(K684),MONTH(K684),1),DATE(YEAR(L684),MONTH(L684),1),"m"), DATEDIF(DATE(J684,1,1),DATE(YEAR(L684),MONTH(L684),1),"m"))</f>
        <v>0</v>
      </c>
      <c r="AC684" s="0" t="str">
        <f aca="false">VLOOKUP(AB684,Parameters!$A$2:$B$6,2,1)</f>
        <v>&lt;6</v>
      </c>
      <c r="AD684" s="26" t="n">
        <v>1</v>
      </c>
      <c r="AE684" s="27" t="n">
        <f aca="false">IF(G684&lt;=$AE$2,INDEX('Bieu phi VCX'!$D$8:$H$33,MATCH(C684,'Bieu phi VCX'!$A$8:$A$33,0),MATCH(AC684,'Bieu phi VCX'!$D$7:$H$7,)),INDEX('Bieu phi VCX'!$I$8:$M$33,MATCH(C684,'Bieu phi VCX'!$A$8:$A$33,0),MATCH(AC684,'Bieu phi VCX'!$I$7:$M$7,)))</f>
        <v>0.025</v>
      </c>
      <c r="AF684" s="27" t="n">
        <f aca="false">IF(O684="Y",$AF$2,0)</f>
        <v>0.0005</v>
      </c>
      <c r="AG684" s="27" t="n">
        <f aca="false">IF(P684="Y", INDEX('Bieu phi VCX'!$P$8:$T$31,MATCH(C684,'Bieu phi VCX'!$A$8:$A$33,0),MATCH(AC684,'Bieu phi VCX'!$P$7:$T$7,0)), 0)</f>
        <v>0</v>
      </c>
      <c r="AH684" s="22" t="n">
        <f aca="false">VLOOKUP(Q684,Parameters!$F$2:$G$5,2,0)</f>
        <v>0</v>
      </c>
      <c r="AI684" s="27" t="n">
        <f aca="false">IF(R684="Y", INDEX('Bieu phi VCX'!$V$8:$Z$31,MATCH(C684,'Bieu phi VCX'!$A$8:$A$33,0),MATCH(AC684,'Bieu phi VCX'!$V$7:$Z$7,0)),0)</f>
        <v>0</v>
      </c>
      <c r="AJ684" s="27" t="n">
        <f aca="false">IF(S684="Y",INDEX('Bieu phi VCX'!$AG$8:$AI$31,MATCH(C684,'Bieu phi VCX'!$A$8:$A$33,0),MATCH(VLOOKUP(I684,Parameters!$I$2:$J$4,2),'Bieu phi VCX'!$AG$7:$AI$7,0))-AE684, 0)</f>
        <v>0</v>
      </c>
      <c r="AK684" s="0" t="n">
        <f aca="false">IF(T684="Y",$AK$2,1)</f>
        <v>1</v>
      </c>
      <c r="AL684" s="27" t="n">
        <f aca="false">IF(U684="Y", INDEX('Bieu phi VCX'!$AB$8:$AB$33,MATCH(C684,'Bieu phi VCX'!$A$8:$A$33,0),0),0)</f>
        <v>0</v>
      </c>
      <c r="AM684" s="27" t="n">
        <f aca="false">IF(V684="Y",IF(AB684&lt;120,IF(OR(C684='Bieu phi VCX'!$A$24,C684='Bieu phi VCX'!$A$25,C684='Bieu phi VCX'!$A$27),0.2%,IF(OR(AND(OR(E684="SEDAN",E684="HATCHBACK"),G684&gt;$AM$2),AND(OR(E684="SEDAN",E684="HATCHBACK"),F684="GERMANY")),INDEX('Bieu phi VCX'!$AC$8:$AC$33,MATCH(C684,'Bieu phi VCX'!$A$8:$A$33,0),0),INDEX('Bieu phi VCX'!$AD$8:$AD$33,MATCH(C684,'Bieu phi VCX'!$A$8:$A$33,0),0))),"NA"),0)</f>
        <v>0</v>
      </c>
      <c r="AN684" s="28" t="n">
        <f aca="false">IF(X684="Y",$AN$2,0)</f>
        <v>0</v>
      </c>
      <c r="AO684" s="29" t="n">
        <f aca="false">IF(W684="Y",IF(N684-M684&gt;$AO$2,1.5%*15/365,1.5%*(N684-M684)/365),0)</f>
        <v>0</v>
      </c>
      <c r="AP684" s="30" t="n">
        <f aca="false">IF(N684&lt;=Z684,VLOOKUP(DATEDIF(M684,N684,"m"),Parameters!$L$2:$M$6,2,1),(DATEDIF(M684,N684,"m")+1)/12)</f>
        <v>1</v>
      </c>
      <c r="AQ684" s="31" t="n">
        <f aca="false">(AK684*(SUM(AE684,AF684,AG684,AI684,AJ684,AL684,AM684,AN684)*H684+AH684)+AO684*H684)*AP684</f>
        <v>10200000</v>
      </c>
    </row>
    <row r="685" customFormat="false" ht="15" hidden="false" customHeight="false" outlineLevel="0" collapsed="false">
      <c r="A685" s="20"/>
      <c r="B685" s="20" t="s">
        <v>108</v>
      </c>
      <c r="C685" s="21" t="s">
        <v>146</v>
      </c>
      <c r="D685" s="21" t="s">
        <v>95</v>
      </c>
      <c r="E685" s="21" t="s">
        <v>144</v>
      </c>
      <c r="F685" s="21" t="s">
        <v>97</v>
      </c>
      <c r="G685" s="22" t="n">
        <v>400000000</v>
      </c>
      <c r="H685" s="22" t="n">
        <v>400000000</v>
      </c>
      <c r="I685" s="22" t="n">
        <v>0</v>
      </c>
      <c r="J685" s="0" t="n">
        <v>2020</v>
      </c>
      <c r="K685" s="23" t="n">
        <v>43831</v>
      </c>
      <c r="L685" s="23" t="n">
        <v>43831</v>
      </c>
      <c r="M685" s="23" t="n">
        <v>43831</v>
      </c>
      <c r="N685" s="23" t="n">
        <v>44196</v>
      </c>
      <c r="O685" s="24" t="s">
        <v>98</v>
      </c>
      <c r="P685" s="24" t="s">
        <v>106</v>
      </c>
      <c r="Q685" s="22" t="s">
        <v>99</v>
      </c>
      <c r="R685" s="24" t="s">
        <v>98</v>
      </c>
      <c r="S685" s="24" t="s">
        <v>98</v>
      </c>
      <c r="T685" s="24" t="s">
        <v>98</v>
      </c>
      <c r="U685" s="24" t="s">
        <v>98</v>
      </c>
      <c r="V685" s="24" t="s">
        <v>98</v>
      </c>
      <c r="W685" s="24" t="s">
        <v>98</v>
      </c>
      <c r="X685" s="24" t="s">
        <v>98</v>
      </c>
      <c r="Y685" s="22" t="n">
        <v>500000</v>
      </c>
      <c r="Z685" s="23" t="n">
        <f aca="false">DATE(YEAR(M685)+1,MONTH(M685),DAY(M685))</f>
        <v>44197</v>
      </c>
      <c r="AA685" s="25" t="n">
        <f aca="false">IF(N685&lt;=Z685, VLOOKUP(DATEDIF(M685,N685,"m"),Parameters!$L$2:$M$6,2,1), 0)</f>
        <v>1</v>
      </c>
      <c r="AB685" s="0" t="n">
        <f aca="false">IF(D685="Trong nước", DATEDIF(DATE(YEAR(K685),MONTH(K685),1),DATE(YEAR(L685),MONTH(L685),1),"m"), DATEDIF(DATE(J685,1,1),DATE(YEAR(L685),MONTH(L685),1),"m"))</f>
        <v>0</v>
      </c>
      <c r="AC685" s="0" t="str">
        <f aca="false">VLOOKUP(AB685,Parameters!$A$2:$B$6,2,1)</f>
        <v>&lt;6</v>
      </c>
      <c r="AD685" s="26" t="n">
        <v>1</v>
      </c>
      <c r="AE685" s="27" t="n">
        <f aca="false">IF(G685&lt;=$AE$2,INDEX('Bieu phi VCX'!$D$8:$H$33,MATCH(C685,'Bieu phi VCX'!$A$8:$A$33,0),MATCH(AC685,'Bieu phi VCX'!$D$7:$H$7,)),INDEX('Bieu phi VCX'!$I$8:$M$33,MATCH(C685,'Bieu phi VCX'!$A$8:$A$33,0),MATCH(AC685,'Bieu phi VCX'!$I$7:$M$7,)))</f>
        <v>0.025</v>
      </c>
      <c r="AF685" s="27" t="n">
        <f aca="false">IF(O685="Y",$AF$2,0)</f>
        <v>0</v>
      </c>
      <c r="AG685" s="27" t="e">
        <f aca="false">IF(P685="Y", INDEX('Bieu phi VCX'!$P$8:$T$31,MATCH(C685,'Bieu phi VCX'!$A$8:$A$33,0),MATCH(AC685,'Bieu phi VCX'!$P$7:$T$7,0)), 0)</f>
        <v>#VALUE!</v>
      </c>
      <c r="AH685" s="22" t="n">
        <f aca="false">VLOOKUP(Q685,Parameters!$F$2:$G$5,2,0)</f>
        <v>0</v>
      </c>
      <c r="AI685" s="27" t="n">
        <f aca="false">IF(R685="Y", INDEX('Bieu phi VCX'!$V$8:$Z$31,MATCH(C685,'Bieu phi VCX'!$A$8:$A$33,0),MATCH(AC685,'Bieu phi VCX'!$V$7:$Z$7,0)),0)</f>
        <v>0</v>
      </c>
      <c r="AJ685" s="27" t="n">
        <f aca="false">IF(S685="Y",INDEX('Bieu phi VCX'!$AG$8:$AI$31,MATCH(C685,'Bieu phi VCX'!$A$8:$A$33,0),MATCH(VLOOKUP(I685,Parameters!$I$2:$J$4,2),'Bieu phi VCX'!$AG$7:$AI$7,0))-AE685, 0)</f>
        <v>0</v>
      </c>
      <c r="AK685" s="0" t="n">
        <f aca="false">IF(T685="Y",$AK$2,1)</f>
        <v>1</v>
      </c>
      <c r="AL685" s="27" t="n">
        <f aca="false">IF(U685="Y", INDEX('Bieu phi VCX'!$AB$8:$AB$33,MATCH(C685,'Bieu phi VCX'!$A$8:$A$33,0),0),0)</f>
        <v>0</v>
      </c>
      <c r="AM685" s="27" t="n">
        <f aca="false">IF(V685="Y",IF(AB685&lt;120,IF(OR(C685='Bieu phi VCX'!$A$24,C685='Bieu phi VCX'!$A$25,C685='Bieu phi VCX'!$A$27),0.2%,IF(OR(AND(OR(E685="SEDAN",E685="HATCHBACK"),G685&gt;$AM$2),AND(OR(E685="SEDAN",E685="HATCHBACK"),F685="GERMANY")),INDEX('Bieu phi VCX'!$AC$8:$AC$33,MATCH(C685,'Bieu phi VCX'!$A$8:$A$33,0),0),INDEX('Bieu phi VCX'!$AD$8:$AD$33,MATCH(C685,'Bieu phi VCX'!$A$8:$A$33,0),0))),"NA"),0)</f>
        <v>0</v>
      </c>
      <c r="AN685" s="28" t="n">
        <f aca="false">IF(X685="Y",$AN$2,0)</f>
        <v>0</v>
      </c>
      <c r="AO685" s="29" t="n">
        <f aca="false">IF(W685="Y",IF(N685-M685&gt;$AO$2,1.5%*15/365,1.5%*(N685-M685)/365),0)</f>
        <v>0</v>
      </c>
      <c r="AP685" s="30" t="n">
        <f aca="false">IF(N685&lt;=Z685,VLOOKUP(DATEDIF(M685,N685,"m"),Parameters!$L$2:$M$6,2,1),(DATEDIF(M685,N685,"m")+1)/12)</f>
        <v>1</v>
      </c>
      <c r="AQ685" s="31" t="e">
        <f aca="false">(AK685*(SUM(AE685,AF685,AG685,AI685,AJ685,AL685,AM685,AN685)*H685+AH685)+AO685*H685)*AP685</f>
        <v>#VALUE!</v>
      </c>
    </row>
    <row r="686" customFormat="false" ht="15" hidden="false" customHeight="false" outlineLevel="0" collapsed="false">
      <c r="A686" s="20"/>
      <c r="B686" s="20" t="s">
        <v>109</v>
      </c>
      <c r="C686" s="21" t="s">
        <v>146</v>
      </c>
      <c r="D686" s="21" t="s">
        <v>95</v>
      </c>
      <c r="E686" s="21" t="s">
        <v>144</v>
      </c>
      <c r="F686" s="21" t="s">
        <v>97</v>
      </c>
      <c r="G686" s="22" t="n">
        <v>400000000</v>
      </c>
      <c r="H686" s="22" t="n">
        <v>400000000</v>
      </c>
      <c r="I686" s="22" t="n">
        <v>0</v>
      </c>
      <c r="J686" s="0" t="n">
        <v>2020</v>
      </c>
      <c r="K686" s="23" t="n">
        <v>43831</v>
      </c>
      <c r="L686" s="23" t="n">
        <v>43831</v>
      </c>
      <c r="M686" s="23" t="n">
        <v>43831</v>
      </c>
      <c r="N686" s="23" t="n">
        <v>44196</v>
      </c>
      <c r="O686" s="24" t="s">
        <v>98</v>
      </c>
      <c r="P686" s="24" t="s">
        <v>98</v>
      </c>
      <c r="Q686" s="22" t="n">
        <v>9000000</v>
      </c>
      <c r="R686" s="24" t="s">
        <v>98</v>
      </c>
      <c r="S686" s="24" t="s">
        <v>98</v>
      </c>
      <c r="T686" s="24" t="s">
        <v>98</v>
      </c>
      <c r="U686" s="24" t="s">
        <v>98</v>
      </c>
      <c r="V686" s="24" t="s">
        <v>98</v>
      </c>
      <c r="W686" s="24" t="s">
        <v>98</v>
      </c>
      <c r="X686" s="24" t="s">
        <v>98</v>
      </c>
      <c r="Y686" s="22" t="n">
        <v>500000</v>
      </c>
      <c r="Z686" s="23" t="n">
        <f aca="false">DATE(YEAR(M686)+1,MONTH(M686),DAY(M686))</f>
        <v>44197</v>
      </c>
      <c r="AA686" s="25" t="n">
        <f aca="false">IF(N686&lt;=Z686, VLOOKUP(DATEDIF(M686,N686,"m"),Parameters!$L$2:$M$6,2,1), 0)</f>
        <v>1</v>
      </c>
      <c r="AB686" s="0" t="n">
        <f aca="false">IF(D686="Trong nước", DATEDIF(DATE(YEAR(K686),MONTH(K686),1),DATE(YEAR(L686),MONTH(L686),1),"m"), DATEDIF(DATE(J686,1,1),DATE(YEAR(L686),MONTH(L686),1),"m"))</f>
        <v>0</v>
      </c>
      <c r="AC686" s="0" t="str">
        <f aca="false">VLOOKUP(AB686,Parameters!$A$2:$B$6,2,1)</f>
        <v>&lt;6</v>
      </c>
      <c r="AD686" s="26" t="n">
        <v>1</v>
      </c>
      <c r="AE686" s="27" t="n">
        <f aca="false">IF(G686&lt;=$AE$2,INDEX('Bieu phi VCX'!$D$8:$H$33,MATCH(C686,'Bieu phi VCX'!$A$8:$A$33,0),MATCH(AC686,'Bieu phi VCX'!$D$7:$H$7,)),INDEX('Bieu phi VCX'!$I$8:$M$33,MATCH(C686,'Bieu phi VCX'!$A$8:$A$33,0),MATCH(AC686,'Bieu phi VCX'!$I$7:$M$7,)))</f>
        <v>0.025</v>
      </c>
      <c r="AF686" s="27" t="n">
        <f aca="false">IF(O686="Y",$AF$2,0)</f>
        <v>0</v>
      </c>
      <c r="AG686" s="27" t="n">
        <f aca="false">IF(P686="Y", INDEX('Bieu phi VCX'!$P$8:$T$31,MATCH(C686,'Bieu phi VCX'!$A$8:$A$33,0),MATCH(AC686,'Bieu phi VCX'!$P$7:$T$7,0)), 0)</f>
        <v>0</v>
      </c>
      <c r="AH686" s="22" t="n">
        <f aca="false">VLOOKUP(Q686,Parameters!$F$2:$G$5,2,0)</f>
        <v>1400000</v>
      </c>
      <c r="AI686" s="27" t="n">
        <f aca="false">IF(R686="Y", INDEX('Bieu phi VCX'!$V$8:$Z$31,MATCH(C686,'Bieu phi VCX'!$A$8:$A$33,0),MATCH(AC686,'Bieu phi VCX'!$V$7:$Z$7,0)),0)</f>
        <v>0</v>
      </c>
      <c r="AJ686" s="27" t="n">
        <f aca="false">IF(S686="Y",INDEX('Bieu phi VCX'!$AG$8:$AI$31,MATCH(C686,'Bieu phi VCX'!$A$8:$A$33,0),MATCH(VLOOKUP(I686,Parameters!$I$2:$J$4,2),'Bieu phi VCX'!$AG$7:$AI$7,0))-AE686, 0)</f>
        <v>0</v>
      </c>
      <c r="AK686" s="0" t="n">
        <f aca="false">IF(T686="Y",$AK$2,1)</f>
        <v>1</v>
      </c>
      <c r="AL686" s="27" t="n">
        <f aca="false">IF(U686="Y", INDEX('Bieu phi VCX'!$AB$8:$AB$33,MATCH(C686,'Bieu phi VCX'!$A$8:$A$33,0),0),0)</f>
        <v>0</v>
      </c>
      <c r="AM686" s="27" t="n">
        <f aca="false">IF(V686="Y",IF(AB686&lt;120,IF(OR(C686='Bieu phi VCX'!$A$24,C686='Bieu phi VCX'!$A$25,C686='Bieu phi VCX'!$A$27),0.2%,IF(OR(AND(OR(E686="SEDAN",E686="HATCHBACK"),G686&gt;$AM$2),AND(OR(E686="SEDAN",E686="HATCHBACK"),F686="GERMANY")),INDEX('Bieu phi VCX'!$AC$8:$AC$33,MATCH(C686,'Bieu phi VCX'!$A$8:$A$33,0),0),INDEX('Bieu phi VCX'!$AD$8:$AD$33,MATCH(C686,'Bieu phi VCX'!$A$8:$A$33,0),0))),"NA"),0)</f>
        <v>0</v>
      </c>
      <c r="AN686" s="28" t="n">
        <f aca="false">IF(X686="Y",$AN$2,0)</f>
        <v>0</v>
      </c>
      <c r="AO686" s="29" t="n">
        <f aca="false">IF(W686="Y",IF(N686-M686&gt;$AO$2,1.5%*15/365,1.5%*(N686-M686)/365),0)</f>
        <v>0</v>
      </c>
      <c r="AP686" s="30" t="n">
        <f aca="false">IF(N686&lt;=Z686,VLOOKUP(DATEDIF(M686,N686,"m"),Parameters!$L$2:$M$6,2,1),(DATEDIF(M686,N686,"m")+1)/12)</f>
        <v>1</v>
      </c>
      <c r="AQ686" s="31" t="n">
        <f aca="false">(AK686*(SUM(AE686,AF686,AG686,AI686,AJ686,AL686,AM686,AN686)*H686+AH686)+AO686*H686)*AP686</f>
        <v>11400000</v>
      </c>
    </row>
    <row r="687" customFormat="false" ht="15" hidden="false" customHeight="false" outlineLevel="0" collapsed="false">
      <c r="A687" s="20"/>
      <c r="B687" s="20" t="s">
        <v>110</v>
      </c>
      <c r="C687" s="21" t="s">
        <v>146</v>
      </c>
      <c r="D687" s="21" t="s">
        <v>95</v>
      </c>
      <c r="E687" s="21" t="s">
        <v>144</v>
      </c>
      <c r="F687" s="21" t="s">
        <v>97</v>
      </c>
      <c r="G687" s="22" t="n">
        <v>400000000</v>
      </c>
      <c r="H687" s="22" t="n">
        <v>400000000</v>
      </c>
      <c r="I687" s="22" t="n">
        <v>0</v>
      </c>
      <c r="J687" s="0" t="n">
        <v>2020</v>
      </c>
      <c r="K687" s="23" t="n">
        <v>43831</v>
      </c>
      <c r="L687" s="23" t="n">
        <v>43831</v>
      </c>
      <c r="M687" s="23" t="n">
        <v>43831</v>
      </c>
      <c r="N687" s="23" t="n">
        <v>44196</v>
      </c>
      <c r="O687" s="24" t="s">
        <v>98</v>
      </c>
      <c r="P687" s="24" t="s">
        <v>98</v>
      </c>
      <c r="Q687" s="22" t="s">
        <v>99</v>
      </c>
      <c r="R687" s="24" t="s">
        <v>106</v>
      </c>
      <c r="S687" s="24" t="s">
        <v>98</v>
      </c>
      <c r="T687" s="24" t="s">
        <v>98</v>
      </c>
      <c r="U687" s="24" t="s">
        <v>98</v>
      </c>
      <c r="V687" s="24" t="s">
        <v>98</v>
      </c>
      <c r="W687" s="24" t="s">
        <v>98</v>
      </c>
      <c r="X687" s="24" t="s">
        <v>98</v>
      </c>
      <c r="Y687" s="22" t="n">
        <v>500000</v>
      </c>
      <c r="Z687" s="23" t="n">
        <f aca="false">DATE(YEAR(M687)+1,MONTH(M687),DAY(M687))</f>
        <v>44197</v>
      </c>
      <c r="AA687" s="25" t="n">
        <f aca="false">IF(N687&lt;=Z687, VLOOKUP(DATEDIF(M687,N687,"m"),Parameters!$L$2:$M$6,2,1), 0)</f>
        <v>1</v>
      </c>
      <c r="AB687" s="0" t="n">
        <f aca="false">IF(D687="Trong nước", DATEDIF(DATE(YEAR(K687),MONTH(K687),1),DATE(YEAR(L687),MONTH(L687),1),"m"), DATEDIF(DATE(J687,1,1),DATE(YEAR(L687),MONTH(L687),1),"m"))</f>
        <v>0</v>
      </c>
      <c r="AC687" s="0" t="str">
        <f aca="false">VLOOKUP(AB687,Parameters!$A$2:$B$6,2,1)</f>
        <v>&lt;6</v>
      </c>
      <c r="AD687" s="26" t="n">
        <v>1</v>
      </c>
      <c r="AE687" s="27" t="n">
        <f aca="false">IF(G687&lt;=$AE$2,INDEX('Bieu phi VCX'!$D$8:$H$33,MATCH(C687,'Bieu phi VCX'!$A$8:$A$33,0),MATCH(AC687,'Bieu phi VCX'!$D$7:$H$7,)),INDEX('Bieu phi VCX'!$I$8:$M$33,MATCH(C687,'Bieu phi VCX'!$A$8:$A$33,0),MATCH(AC687,'Bieu phi VCX'!$I$7:$M$7,)))</f>
        <v>0.025</v>
      </c>
      <c r="AF687" s="27" t="n">
        <f aca="false">IF(O687="Y",$AF$2,0)</f>
        <v>0</v>
      </c>
      <c r="AG687" s="27" t="n">
        <f aca="false">IF(P687="Y", INDEX('Bieu phi VCX'!$P$8:$T$31,MATCH(C687,'Bieu phi VCX'!$A$8:$A$33,0),MATCH(AC687,'Bieu phi VCX'!$P$7:$T$7,0)), 0)</f>
        <v>0</v>
      </c>
      <c r="AH687" s="22" t="n">
        <f aca="false">VLOOKUP(Q687,Parameters!$F$2:$G$5,2,0)</f>
        <v>0</v>
      </c>
      <c r="AI687" s="27" t="e">
        <f aca="false">IF(R687="Y", INDEX('Bieu phi VCX'!$V$8:$Z$31,MATCH(C687,'Bieu phi VCX'!$A$8:$A$33,0),MATCH(AC687,'Bieu phi VCX'!$V$7:$Z$7,0)),0)</f>
        <v>#VALUE!</v>
      </c>
      <c r="AJ687" s="27" t="n">
        <f aca="false">IF(S687="Y",INDEX('Bieu phi VCX'!$AG$8:$AI$31,MATCH(C687,'Bieu phi VCX'!$A$8:$A$33,0),MATCH(VLOOKUP(I687,Parameters!$I$2:$J$4,2),'Bieu phi VCX'!$AG$7:$AI$7,0))-AE687, 0)</f>
        <v>0</v>
      </c>
      <c r="AK687" s="0" t="n">
        <f aca="false">IF(T687="Y",$AK$2,1)</f>
        <v>1</v>
      </c>
      <c r="AL687" s="27" t="n">
        <f aca="false">IF(U687="Y", INDEX('Bieu phi VCX'!$AB$8:$AB$33,MATCH(C687,'Bieu phi VCX'!$A$8:$A$33,0),0),0)</f>
        <v>0</v>
      </c>
      <c r="AM687" s="27" t="n">
        <f aca="false">IF(V687="Y",IF(AB687&lt;120,IF(OR(C687='Bieu phi VCX'!$A$24,C687='Bieu phi VCX'!$A$25,C687='Bieu phi VCX'!$A$27),0.2%,IF(OR(AND(OR(E687="SEDAN",E687="HATCHBACK"),G687&gt;$AM$2),AND(OR(E687="SEDAN",E687="HATCHBACK"),F687="GERMANY")),INDEX('Bieu phi VCX'!$AC$8:$AC$33,MATCH(C687,'Bieu phi VCX'!$A$8:$A$33,0),0),INDEX('Bieu phi VCX'!$AD$8:$AD$33,MATCH(C687,'Bieu phi VCX'!$A$8:$A$33,0),0))),"NA"),0)</f>
        <v>0</v>
      </c>
      <c r="AN687" s="28" t="n">
        <f aca="false">IF(X687="Y",$AN$2,0)</f>
        <v>0</v>
      </c>
      <c r="AO687" s="29" t="n">
        <f aca="false">IF(W687="Y",IF(N687-M687&gt;$AO$2,1.5%*15/365,1.5%*(N687-M687)/365),0)</f>
        <v>0</v>
      </c>
      <c r="AP687" s="30" t="n">
        <f aca="false">IF(N687&lt;=Z687,VLOOKUP(DATEDIF(M687,N687,"m"),Parameters!$L$2:$M$6,2,1),(DATEDIF(M687,N687,"m")+1)/12)</f>
        <v>1</v>
      </c>
      <c r="AQ687" s="31" t="e">
        <f aca="false">(AK687*(SUM(AE687,AF687,AG687,AI687,AJ687,AL687,AM687,AN687)*H687+AH687)+AO687*H687)*AP687</f>
        <v>#VALUE!</v>
      </c>
    </row>
    <row r="688" customFormat="false" ht="15" hidden="false" customHeight="false" outlineLevel="0" collapsed="false">
      <c r="A688" s="20"/>
      <c r="B688" s="20" t="s">
        <v>111</v>
      </c>
      <c r="C688" s="21" t="s">
        <v>146</v>
      </c>
      <c r="D688" s="21" t="s">
        <v>95</v>
      </c>
      <c r="E688" s="21" t="s">
        <v>144</v>
      </c>
      <c r="F688" s="21" t="s">
        <v>97</v>
      </c>
      <c r="G688" s="22" t="n">
        <v>400000000</v>
      </c>
      <c r="H688" s="22" t="n">
        <v>400000000</v>
      </c>
      <c r="I688" s="22" t="n">
        <v>0</v>
      </c>
      <c r="J688" s="0" t="n">
        <v>2020</v>
      </c>
      <c r="K688" s="23" t="n">
        <v>43831</v>
      </c>
      <c r="L688" s="23" t="n">
        <v>43831</v>
      </c>
      <c r="M688" s="23" t="n">
        <v>43831</v>
      </c>
      <c r="N688" s="23" t="n">
        <v>44196</v>
      </c>
      <c r="O688" s="24" t="s">
        <v>98</v>
      </c>
      <c r="P688" s="24" t="s">
        <v>98</v>
      </c>
      <c r="Q688" s="22" t="s">
        <v>99</v>
      </c>
      <c r="R688" s="24" t="s">
        <v>98</v>
      </c>
      <c r="S688" s="24" t="s">
        <v>106</v>
      </c>
      <c r="T688" s="24" t="s">
        <v>98</v>
      </c>
      <c r="U688" s="24" t="s">
        <v>98</v>
      </c>
      <c r="V688" s="24" t="s">
        <v>98</v>
      </c>
      <c r="W688" s="24" t="s">
        <v>98</v>
      </c>
      <c r="X688" s="24" t="s">
        <v>98</v>
      </c>
      <c r="Y688" s="22" t="n">
        <v>500000</v>
      </c>
      <c r="Z688" s="23" t="n">
        <f aca="false">DATE(YEAR(M688)+1,MONTH(M688),DAY(M688))</f>
        <v>44197</v>
      </c>
      <c r="AA688" s="25" t="n">
        <f aca="false">IF(N688&lt;=Z688, VLOOKUP(DATEDIF(M688,N688,"m"),Parameters!$L$2:$M$6,2,1), 0)</f>
        <v>1</v>
      </c>
      <c r="AB688" s="0" t="n">
        <f aca="false">IF(D688="Trong nước", DATEDIF(DATE(YEAR(K688),MONTH(K688),1),DATE(YEAR(L688),MONTH(L688),1),"m"), DATEDIF(DATE(J688,1,1),DATE(YEAR(L688),MONTH(L688),1),"m"))</f>
        <v>0</v>
      </c>
      <c r="AC688" s="0" t="str">
        <f aca="false">VLOOKUP(AB688,Parameters!$A$2:$B$6,2,1)</f>
        <v>&lt;6</v>
      </c>
      <c r="AD688" s="26" t="n">
        <v>1</v>
      </c>
      <c r="AE688" s="27" t="n">
        <f aca="false">IF(G688&lt;=$AE$2,INDEX('Bieu phi VCX'!$D$8:$H$33,MATCH(C688,'Bieu phi VCX'!$A$8:$A$33,0),MATCH(AC688,'Bieu phi VCX'!$D$7:$H$7,)),INDEX('Bieu phi VCX'!$I$8:$M$33,MATCH(C688,'Bieu phi VCX'!$A$8:$A$33,0),MATCH(AC688,'Bieu phi VCX'!$I$7:$M$7,)))</f>
        <v>0.025</v>
      </c>
      <c r="AF688" s="27" t="n">
        <f aca="false">IF(O688="Y",$AF$2,0)</f>
        <v>0</v>
      </c>
      <c r="AG688" s="27" t="n">
        <f aca="false">IF(P688="Y", INDEX('Bieu phi VCX'!$P$8:$T$31,MATCH(C688,'Bieu phi VCX'!$A$8:$A$33,0),MATCH(AC688,'Bieu phi VCX'!$P$7:$T$7,0)), 0)</f>
        <v>0</v>
      </c>
      <c r="AH688" s="22" t="n">
        <f aca="false">VLOOKUP(Q688,Parameters!$F$2:$G$5,2,0)</f>
        <v>0</v>
      </c>
      <c r="AI688" s="27" t="n">
        <f aca="false">IF(R688="Y", INDEX('Bieu phi VCX'!$V$8:$Z$31,MATCH(C688,'Bieu phi VCX'!$A$8:$A$33,0),MATCH(AC688,'Bieu phi VCX'!$V$7:$Z$7,0)),0)</f>
        <v>0</v>
      </c>
      <c r="AJ688" s="27" t="e">
        <f aca="false">IF(S688="Y",INDEX('Bieu phi VCX'!$AG$8:$AI$31,MATCH(C688,'Bieu phi VCX'!$A$8:$A$33,0),MATCH(VLOOKUP(I688,Parameters!$I$2:$J$4,2),'Bieu phi VCX'!$AG$7:$AI$7,0))-AE688, 0)</f>
        <v>#VALUE!</v>
      </c>
      <c r="AK688" s="0" t="n">
        <f aca="false">IF(T688="Y",$AK$2,1)</f>
        <v>1</v>
      </c>
      <c r="AL688" s="27" t="n">
        <f aca="false">IF(U688="Y", INDEX('Bieu phi VCX'!$AB$8:$AB$33,MATCH(C688,'Bieu phi VCX'!$A$8:$A$33,0),0),0)</f>
        <v>0</v>
      </c>
      <c r="AM688" s="27" t="n">
        <f aca="false">IF(V688="Y",IF(AB688&lt;120,IF(OR(C688='Bieu phi VCX'!$A$24,C688='Bieu phi VCX'!$A$25,C688='Bieu phi VCX'!$A$27),0.2%,IF(OR(AND(OR(E688="SEDAN",E688="HATCHBACK"),G688&gt;$AM$2),AND(OR(E688="SEDAN",E688="HATCHBACK"),F688="GERMANY")),INDEX('Bieu phi VCX'!$AC$8:$AC$33,MATCH(C688,'Bieu phi VCX'!$A$8:$A$33,0),0),INDEX('Bieu phi VCX'!$AD$8:$AD$33,MATCH(C688,'Bieu phi VCX'!$A$8:$A$33,0),0))),"NA"),0)</f>
        <v>0</v>
      </c>
      <c r="AN688" s="28" t="n">
        <f aca="false">IF(X688="Y",$AN$2,0)</f>
        <v>0</v>
      </c>
      <c r="AO688" s="29" t="n">
        <f aca="false">IF(W688="Y",IF(N688-M688&gt;$AO$2,1.5%*15/365,1.5%*(N688-M688)/365),0)</f>
        <v>0</v>
      </c>
      <c r="AP688" s="30" t="n">
        <f aca="false">IF(N688&lt;=Z688,VLOOKUP(DATEDIF(M688,N688,"m"),Parameters!$L$2:$M$6,2,1),(DATEDIF(M688,N688,"m")+1)/12)</f>
        <v>1</v>
      </c>
      <c r="AQ688" s="31" t="e">
        <f aca="false">(AK688*(SUM(AE688,AF688,AG688,AI688,AJ688,AL688,AM688,AN688)*H688+AH688)+AO688*H688)*AP688</f>
        <v>#VALUE!</v>
      </c>
    </row>
    <row r="689" customFormat="false" ht="15" hidden="false" customHeight="false" outlineLevel="0" collapsed="false">
      <c r="A689" s="20"/>
      <c r="B689" s="20" t="s">
        <v>112</v>
      </c>
      <c r="C689" s="21" t="s">
        <v>146</v>
      </c>
      <c r="D689" s="21" t="s">
        <v>95</v>
      </c>
      <c r="E689" s="21" t="s">
        <v>144</v>
      </c>
      <c r="F689" s="21" t="s">
        <v>97</v>
      </c>
      <c r="G689" s="22" t="n">
        <v>400000000</v>
      </c>
      <c r="H689" s="22" t="n">
        <v>400000000</v>
      </c>
      <c r="I689" s="22" t="n">
        <v>0</v>
      </c>
      <c r="J689" s="0" t="n">
        <v>2020</v>
      </c>
      <c r="K689" s="23" t="n">
        <v>43831</v>
      </c>
      <c r="L689" s="23" t="n">
        <v>43831</v>
      </c>
      <c r="M689" s="23" t="n">
        <v>43831</v>
      </c>
      <c r="N689" s="23" t="n">
        <v>44196</v>
      </c>
      <c r="O689" s="24" t="s">
        <v>98</v>
      </c>
      <c r="P689" s="24" t="s">
        <v>98</v>
      </c>
      <c r="Q689" s="22" t="s">
        <v>99</v>
      </c>
      <c r="R689" s="24" t="s">
        <v>98</v>
      </c>
      <c r="S689" s="24" t="s">
        <v>98</v>
      </c>
      <c r="T689" s="24" t="s">
        <v>106</v>
      </c>
      <c r="U689" s="24" t="s">
        <v>98</v>
      </c>
      <c r="V689" s="24" t="s">
        <v>98</v>
      </c>
      <c r="W689" s="24" t="s">
        <v>98</v>
      </c>
      <c r="X689" s="24" t="s">
        <v>98</v>
      </c>
      <c r="Y689" s="22" t="n">
        <v>500000</v>
      </c>
      <c r="Z689" s="23" t="n">
        <f aca="false">DATE(YEAR(M689)+1,MONTH(M689),DAY(M689))</f>
        <v>44197</v>
      </c>
      <c r="AA689" s="25" t="n">
        <f aca="false">IF(N689&lt;=Z689, VLOOKUP(DATEDIF(M689,N689,"m"),Parameters!$L$2:$M$6,2,1), 0)</f>
        <v>1</v>
      </c>
      <c r="AB689" s="0" t="n">
        <f aca="false">IF(D689="Trong nước", DATEDIF(DATE(YEAR(K689),MONTH(K689),1),DATE(YEAR(L689),MONTH(L689),1),"m"), DATEDIF(DATE(J689,1,1),DATE(YEAR(L689),MONTH(L689),1),"m"))</f>
        <v>0</v>
      </c>
      <c r="AC689" s="0" t="str">
        <f aca="false">VLOOKUP(AB689,Parameters!$A$2:$B$6,2,1)</f>
        <v>&lt;6</v>
      </c>
      <c r="AD689" s="26" t="n">
        <v>1</v>
      </c>
      <c r="AE689" s="27" t="n">
        <f aca="false">IF(G689&lt;=$AE$2,INDEX('Bieu phi VCX'!$D$8:$H$33,MATCH(C689,'Bieu phi VCX'!$A$8:$A$33,0),MATCH(AC689,'Bieu phi VCX'!$D$7:$H$7,)),INDEX('Bieu phi VCX'!$I$8:$M$33,MATCH(C689,'Bieu phi VCX'!$A$8:$A$33,0),MATCH(AC689,'Bieu phi VCX'!$I$7:$M$7,)))</f>
        <v>0.025</v>
      </c>
      <c r="AF689" s="27" t="n">
        <f aca="false">IF(O689="Y",$AF$2,0)</f>
        <v>0</v>
      </c>
      <c r="AG689" s="27" t="n">
        <f aca="false">IF(P689="Y", INDEX('Bieu phi VCX'!$P$8:$T$31,MATCH(C689,'Bieu phi VCX'!$A$8:$A$33,0),MATCH(AC689,'Bieu phi VCX'!$P$7:$T$7,0)), 0)</f>
        <v>0</v>
      </c>
      <c r="AH689" s="22" t="n">
        <f aca="false">VLOOKUP(Q689,Parameters!$F$2:$G$5,2,0)</f>
        <v>0</v>
      </c>
      <c r="AI689" s="27" t="n">
        <f aca="false">IF(R689="Y", INDEX('Bieu phi VCX'!$V$8:$Z$31,MATCH(C689,'Bieu phi VCX'!$A$8:$A$33,0),MATCH(AC689,'Bieu phi VCX'!$V$7:$Z$7,0)),0)</f>
        <v>0</v>
      </c>
      <c r="AJ689" s="27" t="n">
        <f aca="false">IF(S689="Y",INDEX('Bieu phi VCX'!$AG$8:$AI$31,MATCH(C689,'Bieu phi VCX'!$A$8:$A$33,0),MATCH(VLOOKUP(I689,Parameters!$I$2:$J$4,2),'Bieu phi VCX'!$AG$7:$AI$7,0))-AE689, 0)</f>
        <v>0</v>
      </c>
      <c r="AK689" s="0" t="n">
        <f aca="false">IF(T689="Y",$AK$2,1)</f>
        <v>1.5</v>
      </c>
      <c r="AL689" s="27" t="n">
        <f aca="false">IF(U689="Y", INDEX('Bieu phi VCX'!$AB$8:$AB$33,MATCH(C689,'Bieu phi VCX'!$A$8:$A$33,0),0),0)</f>
        <v>0</v>
      </c>
      <c r="AM689" s="27" t="n">
        <f aca="false">IF(V689="Y",IF(AB689&lt;120,IF(OR(C689='Bieu phi VCX'!$A$24,C689='Bieu phi VCX'!$A$25,C689='Bieu phi VCX'!$A$27),0.2%,IF(OR(AND(OR(E689="SEDAN",E689="HATCHBACK"),G689&gt;$AM$2),AND(OR(E689="SEDAN",E689="HATCHBACK"),F689="GERMANY")),INDEX('Bieu phi VCX'!$AC$8:$AC$33,MATCH(C689,'Bieu phi VCX'!$A$8:$A$33,0),0),INDEX('Bieu phi VCX'!$AD$8:$AD$33,MATCH(C689,'Bieu phi VCX'!$A$8:$A$33,0),0))),"NA"),0)</f>
        <v>0</v>
      </c>
      <c r="AN689" s="28" t="n">
        <f aca="false">IF(X689="Y",$AN$2,0)</f>
        <v>0</v>
      </c>
      <c r="AO689" s="29" t="n">
        <f aca="false">IF(W689="Y",IF(N689-M689&gt;$AO$2,1.5%*15/365,1.5%*(N689-M689)/365),0)</f>
        <v>0</v>
      </c>
      <c r="AP689" s="30" t="n">
        <f aca="false">IF(N689&lt;=Z689,VLOOKUP(DATEDIF(M689,N689,"m"),Parameters!$L$2:$M$6,2,1),(DATEDIF(M689,N689,"m")+1)/12)</f>
        <v>1</v>
      </c>
      <c r="AQ689" s="31" t="n">
        <f aca="false">(AK689*(SUM(AE689,AF689,AG689,AI689,AJ689,AL689,AM689,AN689)*H689+AH689)+AO689*H689)*AP689</f>
        <v>15000000</v>
      </c>
    </row>
    <row r="690" customFormat="false" ht="15" hidden="false" customHeight="false" outlineLevel="0" collapsed="false">
      <c r="A690" s="20"/>
      <c r="B690" s="20" t="s">
        <v>113</v>
      </c>
      <c r="C690" s="21" t="s">
        <v>146</v>
      </c>
      <c r="D690" s="21" t="s">
        <v>95</v>
      </c>
      <c r="E690" s="21" t="s">
        <v>144</v>
      </c>
      <c r="F690" s="21" t="s">
        <v>97</v>
      </c>
      <c r="G690" s="22" t="n">
        <v>400000000</v>
      </c>
      <c r="H690" s="22" t="n">
        <v>400000000</v>
      </c>
      <c r="I690" s="22" t="n">
        <v>0</v>
      </c>
      <c r="J690" s="0" t="n">
        <v>2020</v>
      </c>
      <c r="K690" s="23" t="n">
        <v>43831</v>
      </c>
      <c r="L690" s="23" t="n">
        <v>43831</v>
      </c>
      <c r="M690" s="23" t="n">
        <v>43831</v>
      </c>
      <c r="N690" s="23" t="n">
        <v>44196</v>
      </c>
      <c r="O690" s="24" t="s">
        <v>98</v>
      </c>
      <c r="P690" s="24" t="s">
        <v>98</v>
      </c>
      <c r="Q690" s="22" t="s">
        <v>99</v>
      </c>
      <c r="R690" s="24" t="s">
        <v>98</v>
      </c>
      <c r="S690" s="24" t="s">
        <v>98</v>
      </c>
      <c r="T690" s="24" t="s">
        <v>98</v>
      </c>
      <c r="U690" s="24" t="s">
        <v>106</v>
      </c>
      <c r="V690" s="24" t="s">
        <v>98</v>
      </c>
      <c r="W690" s="24" t="s">
        <v>98</v>
      </c>
      <c r="X690" s="24" t="s">
        <v>98</v>
      </c>
      <c r="Y690" s="22" t="n">
        <v>500000</v>
      </c>
      <c r="Z690" s="23" t="n">
        <f aca="false">DATE(YEAR(M690)+1,MONTH(M690),DAY(M690))</f>
        <v>44197</v>
      </c>
      <c r="AA690" s="25" t="n">
        <f aca="false">IF(N690&lt;=Z690, VLOOKUP(DATEDIF(M690,N690,"m"),Parameters!$L$2:$M$6,2,1), 0)</f>
        <v>1</v>
      </c>
      <c r="AB690" s="0" t="n">
        <f aca="false">IF(D690="Trong nước", DATEDIF(DATE(YEAR(K690),MONTH(K690),1),DATE(YEAR(L690),MONTH(L690),1),"m"), DATEDIF(DATE(J690,1,1),DATE(YEAR(L690),MONTH(L690),1),"m"))</f>
        <v>0</v>
      </c>
      <c r="AC690" s="0" t="str">
        <f aca="false">VLOOKUP(AB690,Parameters!$A$2:$B$6,2,1)</f>
        <v>&lt;6</v>
      </c>
      <c r="AD690" s="26" t="n">
        <v>1</v>
      </c>
      <c r="AE690" s="27" t="n">
        <f aca="false">IF(G690&lt;=$AE$2,INDEX('Bieu phi VCX'!$D$8:$H$33,MATCH(C690,'Bieu phi VCX'!$A$8:$A$33,0),MATCH(AC690,'Bieu phi VCX'!$D$7:$H$7,)),INDEX('Bieu phi VCX'!$I$8:$M$33,MATCH(C690,'Bieu phi VCX'!$A$8:$A$33,0),MATCH(AC690,'Bieu phi VCX'!$I$7:$M$7,)))</f>
        <v>0.025</v>
      </c>
      <c r="AF690" s="27" t="n">
        <f aca="false">IF(O690="Y",$AF$2,0)</f>
        <v>0</v>
      </c>
      <c r="AG690" s="27" t="n">
        <f aca="false">IF(P690="Y", INDEX('Bieu phi VCX'!$P$8:$T$31,MATCH(C690,'Bieu phi VCX'!$A$8:$A$33,0),MATCH(AC690,'Bieu phi VCX'!$P$7:$T$7,0)), 0)</f>
        <v>0</v>
      </c>
      <c r="AH690" s="22" t="n">
        <f aca="false">VLOOKUP(Q690,Parameters!$F$2:$G$5,2,0)</f>
        <v>0</v>
      </c>
      <c r="AI690" s="27" t="n">
        <f aca="false">IF(R690="Y", INDEX('Bieu phi VCX'!$V$8:$Z$31,MATCH(C690,'Bieu phi VCX'!$A$8:$A$33,0),MATCH(AC690,'Bieu phi VCX'!$V$7:$Z$7,0)),0)</f>
        <v>0</v>
      </c>
      <c r="AJ690" s="27" t="n">
        <f aca="false">IF(S690="Y",INDEX('Bieu phi VCX'!$AG$8:$AI$31,MATCH(C690,'Bieu phi VCX'!$A$8:$A$33,0),MATCH(VLOOKUP(I690,Parameters!$I$2:$J$4,2),'Bieu phi VCX'!$AG$7:$AI$7,0))-AE690, 0)</f>
        <v>0</v>
      </c>
      <c r="AK690" s="0" t="n">
        <f aca="false">IF(T690="Y",$AK$2,1)</f>
        <v>1</v>
      </c>
      <c r="AL690" s="27" t="n">
        <f aca="false">IF(U690="Y", INDEX('Bieu phi VCX'!$AB$8:$AB$33,MATCH(C690,'Bieu phi VCX'!$A$8:$A$33,0),0),0)</f>
        <v>0.0025</v>
      </c>
      <c r="AM690" s="27" t="n">
        <f aca="false">IF(V690="Y",IF(AB690&lt;120,IF(OR(C690='Bieu phi VCX'!$A$24,C690='Bieu phi VCX'!$A$25,C690='Bieu phi VCX'!$A$27),0.2%,IF(OR(AND(OR(E690="SEDAN",E690="HATCHBACK"),G690&gt;$AM$2),AND(OR(E690="SEDAN",E690="HATCHBACK"),F690="GERMANY")),INDEX('Bieu phi VCX'!$AC$8:$AC$33,MATCH(C690,'Bieu phi VCX'!$A$8:$A$33,0),0),INDEX('Bieu phi VCX'!$AD$8:$AD$33,MATCH(C690,'Bieu phi VCX'!$A$8:$A$33,0),0))),"NA"),0)</f>
        <v>0</v>
      </c>
      <c r="AN690" s="28" t="n">
        <f aca="false">IF(X690="Y",$AN$2,0)</f>
        <v>0</v>
      </c>
      <c r="AO690" s="29" t="n">
        <f aca="false">IF(W690="Y",IF(N690-M690&gt;$AO$2,1.5%*15/365,1.5%*(N690-M690)/365),0)</f>
        <v>0</v>
      </c>
      <c r="AP690" s="30" t="n">
        <f aca="false">IF(N690&lt;=Z690,VLOOKUP(DATEDIF(M690,N690,"m"),Parameters!$L$2:$M$6,2,1),(DATEDIF(M690,N690,"m")+1)/12)</f>
        <v>1</v>
      </c>
      <c r="AQ690" s="31" t="n">
        <f aca="false">(AK690*(SUM(AE690,AF690,AG690,AI690,AJ690,AL690,AM690,AN690)*H690+AH690)+AO690*H690)*AP690</f>
        <v>11000000</v>
      </c>
    </row>
    <row r="691" customFormat="false" ht="15" hidden="false" customHeight="false" outlineLevel="0" collapsed="false">
      <c r="A691" s="20"/>
      <c r="B691" s="20" t="s">
        <v>114</v>
      </c>
      <c r="C691" s="21" t="s">
        <v>146</v>
      </c>
      <c r="D691" s="21" t="s">
        <v>95</v>
      </c>
      <c r="E691" s="21" t="s">
        <v>144</v>
      </c>
      <c r="F691" s="21" t="s">
        <v>97</v>
      </c>
      <c r="G691" s="22" t="n">
        <v>400000000</v>
      </c>
      <c r="H691" s="22" t="n">
        <v>400000000</v>
      </c>
      <c r="I691" s="22" t="n">
        <v>0</v>
      </c>
      <c r="J691" s="0" t="n">
        <v>2020</v>
      </c>
      <c r="K691" s="23" t="n">
        <v>43831</v>
      </c>
      <c r="L691" s="23" t="n">
        <v>43831</v>
      </c>
      <c r="M691" s="23" t="n">
        <v>43831</v>
      </c>
      <c r="N691" s="23" t="n">
        <v>44196</v>
      </c>
      <c r="O691" s="24" t="s">
        <v>98</v>
      </c>
      <c r="P691" s="24" t="s">
        <v>98</v>
      </c>
      <c r="Q691" s="22" t="s">
        <v>99</v>
      </c>
      <c r="R691" s="24" t="s">
        <v>98</v>
      </c>
      <c r="S691" s="24" t="s">
        <v>98</v>
      </c>
      <c r="T691" s="24" t="s">
        <v>98</v>
      </c>
      <c r="U691" s="24" t="s">
        <v>98</v>
      </c>
      <c r="V691" s="24" t="s">
        <v>106</v>
      </c>
      <c r="W691" s="24" t="s">
        <v>98</v>
      </c>
      <c r="X691" s="24" t="s">
        <v>98</v>
      </c>
      <c r="Y691" s="22" t="n">
        <v>500000</v>
      </c>
      <c r="Z691" s="23" t="n">
        <f aca="false">DATE(YEAR(M691)+1,MONTH(M691),DAY(M691))</f>
        <v>44197</v>
      </c>
      <c r="AA691" s="25" t="n">
        <f aca="false">IF(N691&lt;=Z691, VLOOKUP(DATEDIF(M691,N691,"m"),Parameters!$L$2:$M$6,2,1), 0)</f>
        <v>1</v>
      </c>
      <c r="AB691" s="0" t="n">
        <f aca="false">IF(D691="Trong nước", DATEDIF(DATE(YEAR(K691),MONTH(K691),1),DATE(YEAR(L691),MONTH(L691),1),"m"), DATEDIF(DATE(J691,1,1),DATE(YEAR(L691),MONTH(L691),1),"m"))</f>
        <v>0</v>
      </c>
      <c r="AC691" s="0" t="str">
        <f aca="false">VLOOKUP(AB691,Parameters!$A$2:$B$6,2,1)</f>
        <v>&lt;6</v>
      </c>
      <c r="AD691" s="26" t="n">
        <v>1</v>
      </c>
      <c r="AE691" s="27" t="n">
        <f aca="false">IF(G691&lt;=$AE$2,INDEX('Bieu phi VCX'!$D$8:$H$33,MATCH(C691,'Bieu phi VCX'!$A$8:$A$33,0),MATCH(AC691,'Bieu phi VCX'!$D$7:$H$7,)),INDEX('Bieu phi VCX'!$I$8:$M$33,MATCH(C691,'Bieu phi VCX'!$A$8:$A$33,0),MATCH(AC691,'Bieu phi VCX'!$I$7:$M$7,)))</f>
        <v>0.025</v>
      </c>
      <c r="AF691" s="27" t="n">
        <f aca="false">IF(O691="Y",$AF$2,0)</f>
        <v>0</v>
      </c>
      <c r="AG691" s="27" t="n">
        <f aca="false">IF(P691="Y", INDEX('Bieu phi VCX'!$P$8:$T$31,MATCH(C691,'Bieu phi VCX'!$A$8:$A$33,0),MATCH(AC691,'Bieu phi VCX'!$P$7:$T$7,0)), 0)</f>
        <v>0</v>
      </c>
      <c r="AH691" s="22" t="n">
        <f aca="false">VLOOKUP(Q691,Parameters!$F$2:$G$5,2,0)</f>
        <v>0</v>
      </c>
      <c r="AI691" s="27" t="n">
        <f aca="false">IF(R691="Y", INDEX('Bieu phi VCX'!$V$8:$Z$31,MATCH(C691,'Bieu phi VCX'!$A$8:$A$33,0),MATCH(AC691,'Bieu phi VCX'!$V$7:$Z$7,0)),0)</f>
        <v>0</v>
      </c>
      <c r="AJ691" s="27" t="n">
        <f aca="false">IF(S691="Y",INDEX('Bieu phi VCX'!$AG$8:$AI$31,MATCH(C691,'Bieu phi VCX'!$A$8:$A$33,0),MATCH(VLOOKUP(I691,Parameters!$I$2:$J$4,2),'Bieu phi VCX'!$AG$7:$AI$7,0))-AE691, 0)</f>
        <v>0</v>
      </c>
      <c r="AK691" s="0" t="n">
        <f aca="false">IF(T691="Y",$AK$2,1)</f>
        <v>1</v>
      </c>
      <c r="AL691" s="27" t="n">
        <f aca="false">IF(U691="Y", INDEX('Bieu phi VCX'!$AB$8:$AB$33,MATCH(C691,'Bieu phi VCX'!$A$8:$A$33,0),0),0)</f>
        <v>0</v>
      </c>
      <c r="AM691" s="27" t="n">
        <f aca="false">IF(V691="Y",IF(AB691&lt;120,IF(OR(C691='Bieu phi VCX'!$A$24,C691='Bieu phi VCX'!$A$25,C691='Bieu phi VCX'!$A$27),0.2%,IF(OR(AND(OR(E691="SEDAN",E691="HATCHBACK"),G691&gt;$AM$2),AND(OR(E691="SEDAN",E691="HATCHBACK"),F691="GERMANY")),INDEX('Bieu phi VCX'!$AC$8:$AC$33,MATCH(C691,'Bieu phi VCX'!$A$8:$A$33,0),0),INDEX('Bieu phi VCX'!$AD$8:$AD$33,MATCH(C691,'Bieu phi VCX'!$A$8:$A$33,0),0))),"NA"),0)</f>
        <v>0.0005</v>
      </c>
      <c r="AN691" s="28" t="n">
        <f aca="false">IF(X691="Y",$AN$2,0)</f>
        <v>0</v>
      </c>
      <c r="AO691" s="29" t="n">
        <f aca="false">IF(W691="Y",IF(N691-M691&gt;$AO$2,1.5%*15/365,1.5%*(N691-M691)/365),0)</f>
        <v>0</v>
      </c>
      <c r="AP691" s="30" t="n">
        <f aca="false">IF(N691&lt;=Z691,VLOOKUP(DATEDIF(M691,N691,"m"),Parameters!$L$2:$M$6,2,1),(DATEDIF(M691,N691,"m")+1)/12)</f>
        <v>1</v>
      </c>
      <c r="AQ691" s="31" t="n">
        <f aca="false">(AK691*(SUM(AE691,AF691,AG691,AI691,AJ691,AL691,AM691,AN691)*H691+AH691)+AO691*H691)*AP691</f>
        <v>10200000</v>
      </c>
    </row>
    <row r="692" customFormat="false" ht="15" hidden="false" customHeight="false" outlineLevel="0" collapsed="false">
      <c r="A692" s="20"/>
      <c r="B692" s="20" t="s">
        <v>115</v>
      </c>
      <c r="C692" s="21" t="s">
        <v>146</v>
      </c>
      <c r="D692" s="21" t="s">
        <v>95</v>
      </c>
      <c r="E692" s="21" t="s">
        <v>144</v>
      </c>
      <c r="F692" s="21" t="s">
        <v>97</v>
      </c>
      <c r="G692" s="22" t="n">
        <v>400000000</v>
      </c>
      <c r="H692" s="22" t="n">
        <v>400000000</v>
      </c>
      <c r="I692" s="22" t="n">
        <v>0</v>
      </c>
      <c r="J692" s="0" t="n">
        <v>2020</v>
      </c>
      <c r="K692" s="23" t="n">
        <v>43831</v>
      </c>
      <c r="L692" s="23" t="n">
        <v>43831</v>
      </c>
      <c r="M692" s="23" t="n">
        <v>43831</v>
      </c>
      <c r="N692" s="23" t="n">
        <v>44196</v>
      </c>
      <c r="O692" s="24" t="s">
        <v>98</v>
      </c>
      <c r="P692" s="24" t="s">
        <v>98</v>
      </c>
      <c r="Q692" s="22" t="s">
        <v>99</v>
      </c>
      <c r="R692" s="24" t="s">
        <v>98</v>
      </c>
      <c r="S692" s="24" t="s">
        <v>98</v>
      </c>
      <c r="T692" s="24" t="s">
        <v>98</v>
      </c>
      <c r="U692" s="24" t="s">
        <v>98</v>
      </c>
      <c r="V692" s="24" t="s">
        <v>98</v>
      </c>
      <c r="W692" s="24" t="s">
        <v>106</v>
      </c>
      <c r="X692" s="24" t="s">
        <v>98</v>
      </c>
      <c r="Y692" s="22" t="n">
        <v>500000</v>
      </c>
      <c r="Z692" s="23" t="n">
        <f aca="false">DATE(YEAR(M692)+1,MONTH(M692),DAY(M692))</f>
        <v>44197</v>
      </c>
      <c r="AA692" s="25" t="n">
        <f aca="false">IF(N692&lt;=Z692, VLOOKUP(DATEDIF(M692,N692,"m"),Parameters!$L$2:$M$6,2,1), 0)</f>
        <v>1</v>
      </c>
      <c r="AB692" s="0" t="n">
        <f aca="false">IF(D692="Trong nước", DATEDIF(DATE(YEAR(K692),MONTH(K692),1),DATE(YEAR(L692),MONTH(L692),1),"m"), DATEDIF(DATE(J692,1,1),DATE(YEAR(L692),MONTH(L692),1),"m"))</f>
        <v>0</v>
      </c>
      <c r="AC692" s="0" t="str">
        <f aca="false">VLOOKUP(AB692,Parameters!$A$2:$B$6,2,1)</f>
        <v>&lt;6</v>
      </c>
      <c r="AD692" s="26" t="n">
        <v>1</v>
      </c>
      <c r="AE692" s="27" t="n">
        <f aca="false">IF(G692&lt;=$AE$2,INDEX('Bieu phi VCX'!$D$8:$H$33,MATCH(C692,'Bieu phi VCX'!$A$8:$A$33,0),MATCH(AC692,'Bieu phi VCX'!$D$7:$H$7,)),INDEX('Bieu phi VCX'!$I$8:$M$33,MATCH(C692,'Bieu phi VCX'!$A$8:$A$33,0),MATCH(AC692,'Bieu phi VCX'!$I$7:$M$7,)))</f>
        <v>0.025</v>
      </c>
      <c r="AF692" s="27" t="n">
        <f aca="false">IF(O692="Y",$AF$2,0)</f>
        <v>0</v>
      </c>
      <c r="AG692" s="27" t="n">
        <f aca="false">IF(P692="Y", INDEX('Bieu phi VCX'!$P$8:$T$31,MATCH(C692,'Bieu phi VCX'!$A$8:$A$33,0),MATCH(AC692,'Bieu phi VCX'!$P$7:$T$7,0)), 0)</f>
        <v>0</v>
      </c>
      <c r="AH692" s="22" t="n">
        <f aca="false">VLOOKUP(Q692,Parameters!$F$2:$G$5,2,0)</f>
        <v>0</v>
      </c>
      <c r="AI692" s="27" t="n">
        <f aca="false">IF(R692="Y", INDEX('Bieu phi VCX'!$V$8:$Z$31,MATCH(C692,'Bieu phi VCX'!$A$8:$A$33,0),MATCH(AC692,'Bieu phi VCX'!$V$7:$Z$7,0)),0)</f>
        <v>0</v>
      </c>
      <c r="AJ692" s="27" t="n">
        <f aca="false">IF(S692="Y",INDEX('Bieu phi VCX'!$AG$8:$AI$31,MATCH(C692,'Bieu phi VCX'!$A$8:$A$33,0),MATCH(VLOOKUP(I692,Parameters!$I$2:$J$4,2),'Bieu phi VCX'!$AG$7:$AI$7,0))-AE692, 0)</f>
        <v>0</v>
      </c>
      <c r="AK692" s="0" t="n">
        <f aca="false">IF(T692="Y",$AK$2,1)</f>
        <v>1</v>
      </c>
      <c r="AL692" s="27" t="n">
        <f aca="false">IF(U692="Y", INDEX('Bieu phi VCX'!$AB$8:$AB$33,MATCH(C692,'Bieu phi VCX'!$A$8:$A$33,0),0),0)</f>
        <v>0</v>
      </c>
      <c r="AM692" s="27" t="n">
        <f aca="false">IF(V692="Y",IF(AB692&lt;120,IF(OR(C692='Bieu phi VCX'!$A$24,C692='Bieu phi VCX'!$A$25,C692='Bieu phi VCX'!$A$27),0.2%,IF(OR(AND(OR(E692="SEDAN",E692="HATCHBACK"),G692&gt;$AM$2),AND(OR(E692="SEDAN",E692="HATCHBACK"),F692="GERMANY")),INDEX('Bieu phi VCX'!$AC$8:$AC$33,MATCH(C692,'Bieu phi VCX'!$A$8:$A$33,0),0),INDEX('Bieu phi VCX'!$AD$8:$AD$33,MATCH(C692,'Bieu phi VCX'!$A$8:$A$33,0),0))),"NA"),0)</f>
        <v>0</v>
      </c>
      <c r="AN692" s="28" t="n">
        <f aca="false">IF(X692="Y",$AN$2,0)</f>
        <v>0</v>
      </c>
      <c r="AO692" s="29" t="n">
        <f aca="false">IF(W692="Y",IF(N692-M692&gt;$AO$2,1.5%*15/365,1.5%*(N692-M692)/365),0)</f>
        <v>0.000616438356164384</v>
      </c>
      <c r="AP692" s="30" t="n">
        <f aca="false">IF(N692&lt;=Z692,VLOOKUP(DATEDIF(M692,N692,"m"),Parameters!$L$2:$M$6,2,1),(DATEDIF(M692,N692,"m")+1)/12)</f>
        <v>1</v>
      </c>
      <c r="AQ692" s="31" t="n">
        <f aca="false">(AK692*(SUM(AE692,AF692,AG692,AI692,AJ692,AL692,AM692,AN692)*H692+AH692)+AO692*H692)*AP692</f>
        <v>10246575.3424658</v>
      </c>
    </row>
    <row r="693" customFormat="false" ht="15" hidden="false" customHeight="false" outlineLevel="0" collapsed="false">
      <c r="A693" s="20"/>
      <c r="B693" s="20" t="s">
        <v>116</v>
      </c>
      <c r="C693" s="21" t="s">
        <v>146</v>
      </c>
      <c r="D693" s="21" t="s">
        <v>95</v>
      </c>
      <c r="E693" s="21" t="s">
        <v>144</v>
      </c>
      <c r="F693" s="21" t="s">
        <v>97</v>
      </c>
      <c r="G693" s="22" t="n">
        <v>400000000</v>
      </c>
      <c r="H693" s="22" t="n">
        <v>400000000</v>
      </c>
      <c r="I693" s="22" t="n">
        <v>0</v>
      </c>
      <c r="J693" s="0" t="n">
        <v>2020</v>
      </c>
      <c r="K693" s="23" t="n">
        <v>43831</v>
      </c>
      <c r="L693" s="23" t="n">
        <v>43831</v>
      </c>
      <c r="M693" s="23" t="n">
        <v>43831</v>
      </c>
      <c r="N693" s="23" t="n">
        <v>44196</v>
      </c>
      <c r="O693" s="24" t="s">
        <v>98</v>
      </c>
      <c r="P693" s="24" t="s">
        <v>98</v>
      </c>
      <c r="Q693" s="22" t="s">
        <v>99</v>
      </c>
      <c r="R693" s="24" t="s">
        <v>98</v>
      </c>
      <c r="S693" s="24" t="s">
        <v>98</v>
      </c>
      <c r="T693" s="24" t="s">
        <v>98</v>
      </c>
      <c r="U693" s="24" t="s">
        <v>98</v>
      </c>
      <c r="V693" s="24" t="s">
        <v>98</v>
      </c>
      <c r="W693" s="24" t="s">
        <v>98</v>
      </c>
      <c r="X693" s="24" t="s">
        <v>106</v>
      </c>
      <c r="Y693" s="22" t="n">
        <v>500000</v>
      </c>
      <c r="Z693" s="23" t="n">
        <f aca="false">DATE(YEAR(M693)+1,MONTH(M693),DAY(M693))</f>
        <v>44197</v>
      </c>
      <c r="AA693" s="25" t="n">
        <f aca="false">IF(N693&lt;=Z693, VLOOKUP(DATEDIF(M693,N693,"m"),Parameters!$L$2:$M$6,2,1), 0)</f>
        <v>1</v>
      </c>
      <c r="AB693" s="0" t="n">
        <f aca="false">IF(D693="Trong nước", DATEDIF(DATE(YEAR(K693),MONTH(K693),1),DATE(YEAR(L693),MONTH(L693),1),"m"), DATEDIF(DATE(J693,1,1),DATE(YEAR(L693),MONTH(L693),1),"m"))</f>
        <v>0</v>
      </c>
      <c r="AC693" s="0" t="str">
        <f aca="false">VLOOKUP(AB693,Parameters!$A$2:$B$6,2,1)</f>
        <v>&lt;6</v>
      </c>
      <c r="AD693" s="26" t="n">
        <v>1</v>
      </c>
      <c r="AE693" s="27" t="n">
        <f aca="false">IF(G693&lt;=$AE$2,INDEX('Bieu phi VCX'!$D$8:$H$33,MATCH(C693,'Bieu phi VCX'!$A$8:$A$33,0),MATCH(AC693,'Bieu phi VCX'!$D$7:$H$7,)),INDEX('Bieu phi VCX'!$I$8:$M$33,MATCH(C693,'Bieu phi VCX'!$A$8:$A$33,0),MATCH(AC693,'Bieu phi VCX'!$I$7:$M$7,)))</f>
        <v>0.025</v>
      </c>
      <c r="AF693" s="27" t="n">
        <f aca="false">IF(O693="Y",$AF$2,0)</f>
        <v>0</v>
      </c>
      <c r="AG693" s="27" t="n">
        <f aca="false">IF(P693="Y", INDEX('Bieu phi VCX'!$P$8:$T$31,MATCH(C693,'Bieu phi VCX'!$A$8:$A$33,0),MATCH(AC693,'Bieu phi VCX'!$P$7:$T$7,0)), 0)</f>
        <v>0</v>
      </c>
      <c r="AH693" s="22" t="n">
        <f aca="false">VLOOKUP(Q693,Parameters!$F$2:$G$5,2,0)</f>
        <v>0</v>
      </c>
      <c r="AI693" s="27" t="n">
        <f aca="false">IF(R693="Y", INDEX('Bieu phi VCX'!$V$8:$Z$31,MATCH(C693,'Bieu phi VCX'!$A$8:$A$33,0),MATCH(AC693,'Bieu phi VCX'!$V$7:$Z$7,0)),0)</f>
        <v>0</v>
      </c>
      <c r="AJ693" s="27" t="n">
        <f aca="false">IF(S693="Y",INDEX('Bieu phi VCX'!$AG$8:$AI$31,MATCH(C693,'Bieu phi VCX'!$A$8:$A$33,0),MATCH(VLOOKUP(I693,Parameters!$I$2:$J$4,2),'Bieu phi VCX'!$AG$7:$AI$7,0))-AE693, 0)</f>
        <v>0</v>
      </c>
      <c r="AK693" s="0" t="n">
        <f aca="false">IF(T693="Y",$AK$2,1)</f>
        <v>1</v>
      </c>
      <c r="AL693" s="27" t="n">
        <f aca="false">IF(U693="Y", INDEX('Bieu phi VCX'!$AB$8:$AB$33,MATCH(C693,'Bieu phi VCX'!$A$8:$A$33,0),0),0)</f>
        <v>0</v>
      </c>
      <c r="AM693" s="27" t="n">
        <f aca="false">IF(V693="Y",IF(AB693&lt;120,IF(OR(C693='Bieu phi VCX'!$A$24,C693='Bieu phi VCX'!$A$25,C693='Bieu phi VCX'!$A$27),0.2%,IF(OR(AND(OR(E693="SEDAN",E693="HATCHBACK"),G693&gt;$AM$2),AND(OR(E693="SEDAN",E693="HATCHBACK"),F693="GERMANY")),INDEX('Bieu phi VCX'!$AC$8:$AC$33,MATCH(C693,'Bieu phi VCX'!$A$8:$A$33,0),0),INDEX('Bieu phi VCX'!$AD$8:$AD$33,MATCH(C693,'Bieu phi VCX'!$A$8:$A$33,0),0))),"NA"),0)</f>
        <v>0</v>
      </c>
      <c r="AN693" s="28" t="n">
        <f aca="false">IF(X693="Y",$AN$2,0)</f>
        <v>0.003</v>
      </c>
      <c r="AO693" s="29" t="n">
        <f aca="false">IF(W693="Y",IF(N693-M693&gt;$AO$2,1.5%*15/365,1.5%*(N693-M693)/365),0)</f>
        <v>0</v>
      </c>
      <c r="AP693" s="30" t="n">
        <f aca="false">IF(N693&lt;=Z693,VLOOKUP(DATEDIF(M693,N693,"m"),Parameters!$L$2:$M$6,2,1),(DATEDIF(M693,N693,"m")+1)/12)</f>
        <v>1</v>
      </c>
      <c r="AQ693" s="31" t="n">
        <f aca="false">(AK693*(SUM(AE693,AF693,AG693,AI693,AJ693,AL693,AM693,AN693)*H693+AH693)+AO693*H693)*AP693</f>
        <v>11200000</v>
      </c>
    </row>
    <row r="694" customFormat="false" ht="15" hidden="false" customHeight="false" outlineLevel="0" collapsed="false">
      <c r="A694" s="20" t="s">
        <v>92</v>
      </c>
      <c r="B694" s="20" t="s">
        <v>93</v>
      </c>
      <c r="C694" s="21" t="s">
        <v>147</v>
      </c>
      <c r="D694" s="21" t="s">
        <v>95</v>
      </c>
      <c r="E694" s="21" t="s">
        <v>144</v>
      </c>
      <c r="F694" s="21" t="s">
        <v>97</v>
      </c>
      <c r="G694" s="22" t="n">
        <v>390000000</v>
      </c>
      <c r="H694" s="22" t="n">
        <v>100000000</v>
      </c>
      <c r="I694" s="22" t="n">
        <v>0</v>
      </c>
      <c r="J694" s="0" t="n">
        <v>2020</v>
      </c>
      <c r="K694" s="23" t="n">
        <v>43831</v>
      </c>
      <c r="L694" s="23" t="n">
        <v>43831</v>
      </c>
      <c r="M694" s="23" t="n">
        <v>43831</v>
      </c>
      <c r="N694" s="23" t="n">
        <v>44196</v>
      </c>
      <c r="O694" s="24" t="s">
        <v>98</v>
      </c>
      <c r="P694" s="24" t="s">
        <v>98</v>
      </c>
      <c r="Q694" s="22" t="s">
        <v>99</v>
      </c>
      <c r="R694" s="24" t="s">
        <v>98</v>
      </c>
      <c r="S694" s="24" t="s">
        <v>98</v>
      </c>
      <c r="T694" s="24" t="s">
        <v>98</v>
      </c>
      <c r="U694" s="24" t="s">
        <v>98</v>
      </c>
      <c r="V694" s="24" t="s">
        <v>98</v>
      </c>
      <c r="W694" s="24" t="s">
        <v>98</v>
      </c>
      <c r="X694" s="24" t="s">
        <v>98</v>
      </c>
      <c r="Y694" s="22" t="n">
        <v>500000</v>
      </c>
      <c r="Z694" s="23" t="n">
        <f aca="false">DATE(YEAR(M694)+1,MONTH(M694),DAY(M694))</f>
        <v>44197</v>
      </c>
      <c r="AA694" s="25" t="n">
        <f aca="false">IF(N694&lt;=Z694, VLOOKUP(DATEDIF(M694,N694,"m"),Parameters!$L$2:$M$6,2,1), 0)</f>
        <v>1</v>
      </c>
      <c r="AB694" s="0" t="n">
        <f aca="false">IF(D694="Trong nước", DATEDIF(DATE(YEAR(K694),MONTH(K694),1),DATE(YEAR(L694),MONTH(L694),1),"m"), DATEDIF(DATE(J694,1,1),DATE(YEAR(L694),MONTH(L694),1),"m"))</f>
        <v>0</v>
      </c>
      <c r="AC694" s="0" t="str">
        <f aca="false">VLOOKUP(AB694,Parameters!$A$2:$B$6,2,1)</f>
        <v>&lt;6</v>
      </c>
      <c r="AD694" s="26" t="n">
        <v>1</v>
      </c>
      <c r="AE694" s="27" t="n">
        <f aca="false">IF(G694&lt;=$AE$2,INDEX('Bieu phi VCX'!$D$8:$H$33,MATCH(C694,'Bieu phi VCX'!$A$8:$A$33,0),MATCH(AC694,'Bieu phi VCX'!$D$7:$H$7,)),INDEX('Bieu phi VCX'!$I$8:$M$33,MATCH(C694,'Bieu phi VCX'!$A$8:$A$33,0),MATCH(AC694,'Bieu phi VCX'!$I$7:$M$7,)))</f>
        <v>0.025</v>
      </c>
      <c r="AF694" s="27" t="n">
        <f aca="false">IF(O694="Y",$AF$2,0)</f>
        <v>0</v>
      </c>
      <c r="AG694" s="27" t="n">
        <f aca="false">IF(P694="Y", INDEX('Bieu phi VCX'!$P$8:$T$31,MATCH(C694,'Bieu phi VCX'!$A$8:$A$33,0),MATCH(AC694,'Bieu phi VCX'!$P$7:$T$7,0)), 0)</f>
        <v>0</v>
      </c>
      <c r="AH694" s="22" t="n">
        <f aca="false">VLOOKUP(Q694,Parameters!$F$2:$G$5,2,0)</f>
        <v>0</v>
      </c>
      <c r="AI694" s="27" t="n">
        <f aca="false">IF(R694="Y", INDEX('Bieu phi VCX'!$V$8:$Z$31,MATCH(C694,'Bieu phi VCX'!$A$8:$A$33,0),MATCH(AC694,'Bieu phi VCX'!$V$7:$Z$7,0)),0)</f>
        <v>0</v>
      </c>
      <c r="AJ694" s="27" t="n">
        <f aca="false">IF(S694="Y",INDEX('Bieu phi VCX'!$AG$8:$AI$31,MATCH(C694,'Bieu phi VCX'!$A$8:$A$33,0),MATCH(VLOOKUP(I694,Parameters!$I$2:$J$4,2),'Bieu phi VCX'!$AG$7:$AI$7,0))-AE694, 0)</f>
        <v>0</v>
      </c>
      <c r="AK694" s="0" t="n">
        <f aca="false">IF(T694="Y",$AK$2,1)</f>
        <v>1</v>
      </c>
      <c r="AL694" s="27" t="n">
        <f aca="false">IF(U694="Y", INDEX('Bieu phi VCX'!$AB$8:$AB$33,MATCH(C694,'Bieu phi VCX'!$A$8:$A$33,0),0),0)</f>
        <v>0</v>
      </c>
      <c r="AM694" s="27" t="n">
        <f aca="false">IF(V694="Y",IF(AB694&lt;120,IF(OR(C694='Bieu phi VCX'!$A$24,C694='Bieu phi VCX'!$A$25,C694='Bieu phi VCX'!$A$27),0.2%,IF(OR(AND(OR(E694="SEDAN",E694="HATCHBACK"),G694&gt;$AM$2),AND(OR(E694="SEDAN",E694="HATCHBACK"),F694="GERMANY")),INDEX('Bieu phi VCX'!$AC$8:$AC$33,MATCH(C694,'Bieu phi VCX'!$A$8:$A$33,0),0),INDEX('Bieu phi VCX'!$AD$8:$AD$33,MATCH(C694,'Bieu phi VCX'!$A$8:$A$33,0),0))),"NA"),0)</f>
        <v>0</v>
      </c>
      <c r="AN694" s="28" t="n">
        <f aca="false">IF(X694="Y",$AN$2,0)</f>
        <v>0</v>
      </c>
      <c r="AO694" s="29" t="n">
        <f aca="false">IF(W694="Y",IF(N694-M694&gt;$AO$2,1.5%*15/365,1.5%*(N694-M694)/365),0)</f>
        <v>0</v>
      </c>
      <c r="AP694" s="30" t="n">
        <f aca="false">IF(N694&lt;=Z694,VLOOKUP(DATEDIF(M694,N694,"m"),Parameters!$L$2:$M$6,2,1),(DATEDIF(M694,N694,"m")+1)/12)</f>
        <v>1</v>
      </c>
      <c r="AQ694" s="31" t="n">
        <f aca="false">(AK694*(SUM(AE694,AF694,AG694,AI694,AJ694,AL694,AM694,AN694)*H694+AH694)+AO694*H694)*AP694</f>
        <v>2500000</v>
      </c>
    </row>
    <row r="695" customFormat="false" ht="15" hidden="false" customHeight="false" outlineLevel="0" collapsed="false">
      <c r="A695" s="20"/>
      <c r="B695" s="20" t="s">
        <v>100</v>
      </c>
      <c r="C695" s="21" t="s">
        <v>147</v>
      </c>
      <c r="D695" s="21" t="s">
        <v>95</v>
      </c>
      <c r="E695" s="21" t="s">
        <v>144</v>
      </c>
      <c r="F695" s="21" t="s">
        <v>97</v>
      </c>
      <c r="G695" s="22" t="n">
        <v>390000000</v>
      </c>
      <c r="H695" s="22" t="n">
        <v>100000000</v>
      </c>
      <c r="I695" s="22" t="n">
        <v>0</v>
      </c>
      <c r="J695" s="0" t="n">
        <v>2017</v>
      </c>
      <c r="K695" s="23" t="n">
        <v>42736</v>
      </c>
      <c r="L695" s="23" t="n">
        <v>43831</v>
      </c>
      <c r="M695" s="23" t="n">
        <v>43831</v>
      </c>
      <c r="N695" s="23" t="n">
        <v>44196</v>
      </c>
      <c r="O695" s="24" t="s">
        <v>98</v>
      </c>
      <c r="P695" s="24" t="s">
        <v>98</v>
      </c>
      <c r="Q695" s="22" t="s">
        <v>99</v>
      </c>
      <c r="R695" s="24" t="s">
        <v>98</v>
      </c>
      <c r="S695" s="24" t="s">
        <v>98</v>
      </c>
      <c r="T695" s="24" t="s">
        <v>98</v>
      </c>
      <c r="U695" s="24" t="s">
        <v>98</v>
      </c>
      <c r="V695" s="24" t="s">
        <v>98</v>
      </c>
      <c r="W695" s="24" t="s">
        <v>98</v>
      </c>
      <c r="X695" s="24" t="s">
        <v>98</v>
      </c>
      <c r="Y695" s="22" t="n">
        <v>500000</v>
      </c>
      <c r="Z695" s="23" t="n">
        <f aca="false">DATE(YEAR(M695)+1,MONTH(M695),DAY(M695))</f>
        <v>44197</v>
      </c>
      <c r="AA695" s="25" t="n">
        <f aca="false">IF(N695&lt;=Z695, VLOOKUP(DATEDIF(M695,N695,"m"),Parameters!$L$2:$M$6,2,1), 0)</f>
        <v>1</v>
      </c>
      <c r="AB695" s="0" t="n">
        <f aca="false">IF(D695="Trong nước", DATEDIF(DATE(YEAR(K695),MONTH(K695),1),DATE(YEAR(L695),MONTH(L695),1),"m"), DATEDIF(DATE(J695,1,1),DATE(YEAR(L695),MONTH(L695),1),"m"))</f>
        <v>36</v>
      </c>
      <c r="AC695" s="0" t="str">
        <f aca="false">VLOOKUP(AB695,Parameters!$A$2:$B$6,2,1)</f>
        <v>36-72</v>
      </c>
      <c r="AD695" s="26" t="n">
        <v>1</v>
      </c>
      <c r="AE695" s="27" t="n">
        <f aca="false">IF(G695&lt;=$AE$2,INDEX('Bieu phi VCX'!$D$8:$H$33,MATCH(C695,'Bieu phi VCX'!$A$8:$A$33,0),MATCH(AC695,'Bieu phi VCX'!$D$7:$H$7,)),INDEX('Bieu phi VCX'!$I$8:$M$33,MATCH(C695,'Bieu phi VCX'!$A$8:$A$33,0),MATCH(AC695,'Bieu phi VCX'!$I$7:$M$7,)))</f>
        <v>0.0275</v>
      </c>
      <c r="AF695" s="27" t="n">
        <f aca="false">IF(O695="Y",$AF$2,0)</f>
        <v>0</v>
      </c>
      <c r="AG695" s="27" t="n">
        <f aca="false">IF(P695="Y", INDEX('Bieu phi VCX'!$P$8:$T$31,MATCH(C695,'Bieu phi VCX'!$A$8:$A$33,0),MATCH(AC695,'Bieu phi VCX'!$P$7:$T$7,0)), 0)</f>
        <v>0</v>
      </c>
      <c r="AH695" s="22" t="n">
        <f aca="false">VLOOKUP(Q695,Parameters!$F$2:$G$5,2,0)</f>
        <v>0</v>
      </c>
      <c r="AI695" s="27" t="n">
        <f aca="false">IF(R695="Y", INDEX('Bieu phi VCX'!$V$8:$Z$31,MATCH(C695,'Bieu phi VCX'!$A$8:$A$33,0),MATCH(AC695,'Bieu phi VCX'!$V$7:$Z$7,0)),0)</f>
        <v>0</v>
      </c>
      <c r="AJ695" s="27" t="n">
        <f aca="false">IF(S695="Y",INDEX('Bieu phi VCX'!$AG$8:$AI$31,MATCH(C695,'Bieu phi VCX'!$A$8:$A$33,0),MATCH(VLOOKUP(I695,Parameters!$I$2:$J$4,2),'Bieu phi VCX'!$AG$7:$AI$7,0))-AE695, 0)</f>
        <v>0</v>
      </c>
      <c r="AK695" s="0" t="n">
        <f aca="false">IF(T695="Y",$AK$2,1)</f>
        <v>1</v>
      </c>
      <c r="AL695" s="27" t="n">
        <f aca="false">IF(U695="Y", INDEX('Bieu phi VCX'!$AB$8:$AB$33,MATCH(C695,'Bieu phi VCX'!$A$8:$A$33,0),0),0)</f>
        <v>0</v>
      </c>
      <c r="AM695" s="27" t="n">
        <f aca="false">IF(V695="Y",IF(AB695&lt;120,IF(OR(C695='Bieu phi VCX'!$A$24,C695='Bieu phi VCX'!$A$25,C695='Bieu phi VCX'!$A$27),0.2%,IF(OR(AND(OR(E695="SEDAN",E695="HATCHBACK"),G695&gt;$AM$2),AND(OR(E695="SEDAN",E695="HATCHBACK"),F695="GERMANY")),INDEX('Bieu phi VCX'!$AC$8:$AC$33,MATCH(C695,'Bieu phi VCX'!$A$8:$A$33,0),0),INDEX('Bieu phi VCX'!$AD$8:$AD$33,MATCH(C695,'Bieu phi VCX'!$A$8:$A$33,0),0))),"NA"),0)</f>
        <v>0</v>
      </c>
      <c r="AN695" s="28" t="n">
        <f aca="false">IF(X695="Y",$AN$2,0)</f>
        <v>0</v>
      </c>
      <c r="AO695" s="29" t="n">
        <f aca="false">IF(W695="Y",IF(N695-M695&gt;$AO$2,1.5%*15/365,1.5%*(N695-M695)/365),0)</f>
        <v>0</v>
      </c>
      <c r="AP695" s="30" t="n">
        <f aca="false">IF(N695&lt;=Z695,VLOOKUP(DATEDIF(M695,N695,"m"),Parameters!$L$2:$M$6,2,1),(DATEDIF(M695,N695,"m")+1)/12)</f>
        <v>1</v>
      </c>
      <c r="AQ695" s="31" t="n">
        <f aca="false">(AK695*(SUM(AE695,AF695,AG695,AI695,AJ695,AL695,AM695,AN695)*H695+AH695)+AO695*H695)*AP695</f>
        <v>2750000</v>
      </c>
    </row>
    <row r="696" customFormat="false" ht="15" hidden="false" customHeight="false" outlineLevel="0" collapsed="false">
      <c r="A696" s="20"/>
      <c r="B696" s="20" t="s">
        <v>101</v>
      </c>
      <c r="C696" s="21" t="s">
        <v>147</v>
      </c>
      <c r="D696" s="21" t="s">
        <v>95</v>
      </c>
      <c r="E696" s="21" t="s">
        <v>144</v>
      </c>
      <c r="F696" s="21" t="s">
        <v>97</v>
      </c>
      <c r="G696" s="22" t="n">
        <v>390000000</v>
      </c>
      <c r="H696" s="22" t="n">
        <v>100000000</v>
      </c>
      <c r="I696" s="22" t="n">
        <v>0</v>
      </c>
      <c r="J696" s="0" t="n">
        <v>2014</v>
      </c>
      <c r="K696" s="23" t="n">
        <v>41640</v>
      </c>
      <c r="L696" s="23" t="n">
        <v>43831</v>
      </c>
      <c r="M696" s="23" t="n">
        <v>43831</v>
      </c>
      <c r="N696" s="23" t="n">
        <v>44196</v>
      </c>
      <c r="O696" s="24" t="s">
        <v>98</v>
      </c>
      <c r="P696" s="24" t="s">
        <v>98</v>
      </c>
      <c r="Q696" s="22" t="s">
        <v>99</v>
      </c>
      <c r="R696" s="24" t="s">
        <v>98</v>
      </c>
      <c r="S696" s="24" t="s">
        <v>98</v>
      </c>
      <c r="T696" s="24" t="s">
        <v>98</v>
      </c>
      <c r="U696" s="24" t="s">
        <v>98</v>
      </c>
      <c r="V696" s="24" t="s">
        <v>98</v>
      </c>
      <c r="W696" s="24" t="s">
        <v>98</v>
      </c>
      <c r="X696" s="24" t="s">
        <v>98</v>
      </c>
      <c r="Y696" s="22" t="n">
        <v>500000</v>
      </c>
      <c r="Z696" s="23" t="n">
        <f aca="false">DATE(YEAR(M696)+1,MONTH(M696),DAY(M696))</f>
        <v>44197</v>
      </c>
      <c r="AA696" s="25" t="n">
        <f aca="false">IF(N696&lt;=Z696, VLOOKUP(DATEDIF(M696,N696,"m"),Parameters!$L$2:$M$6,2,1), 0)</f>
        <v>1</v>
      </c>
      <c r="AB696" s="0" t="n">
        <f aca="false">IF(D696="Trong nước", DATEDIF(DATE(YEAR(K696),MONTH(K696),1),DATE(YEAR(L696),MONTH(L696),1),"m"), DATEDIF(DATE(J696,1,1),DATE(YEAR(L696),MONTH(L696),1),"m"))</f>
        <v>72</v>
      </c>
      <c r="AC696" s="0" t="str">
        <f aca="false">VLOOKUP(AB696,Parameters!$A$2:$B$6,2,1)</f>
        <v>72-120</v>
      </c>
      <c r="AD696" s="26" t="n">
        <v>1</v>
      </c>
      <c r="AE696" s="27" t="n">
        <f aca="false">IF(G696&lt;=$AE$2,INDEX('Bieu phi VCX'!$D$8:$H$33,MATCH(C696,'Bieu phi VCX'!$A$8:$A$33,0),MATCH(AC696,'Bieu phi VCX'!$D$7:$H$7,)),INDEX('Bieu phi VCX'!$I$8:$M$33,MATCH(C696,'Bieu phi VCX'!$A$8:$A$33,0),MATCH(AC696,'Bieu phi VCX'!$I$7:$M$7,)))</f>
        <v>0.041</v>
      </c>
      <c r="AF696" s="27" t="n">
        <f aca="false">IF(O696="Y",$AF$2,0)</f>
        <v>0</v>
      </c>
      <c r="AG696" s="27" t="n">
        <f aca="false">IF(P696="Y", INDEX('Bieu phi VCX'!$P$8:$T$31,MATCH(C696,'Bieu phi VCX'!$A$8:$A$33,0),MATCH(AC696,'Bieu phi VCX'!$P$7:$T$7,0)), 0)</f>
        <v>0</v>
      </c>
      <c r="AH696" s="22" t="n">
        <f aca="false">VLOOKUP(Q696,Parameters!$F$2:$G$5,2,0)</f>
        <v>0</v>
      </c>
      <c r="AI696" s="27" t="n">
        <f aca="false">IF(R696="Y", INDEX('Bieu phi VCX'!$V$8:$Z$31,MATCH(C696,'Bieu phi VCX'!$A$8:$A$33,0),MATCH(AC696,'Bieu phi VCX'!$V$7:$Z$7,0)),0)</f>
        <v>0</v>
      </c>
      <c r="AJ696" s="27" t="n">
        <f aca="false">IF(S696="Y",INDEX('Bieu phi VCX'!$AG$8:$AI$31,MATCH(C696,'Bieu phi VCX'!$A$8:$A$33,0),MATCH(VLOOKUP(I696,Parameters!$I$2:$J$4,2),'Bieu phi VCX'!$AG$7:$AI$7,0))-AE696, 0)</f>
        <v>0</v>
      </c>
      <c r="AK696" s="0" t="n">
        <f aca="false">IF(T696="Y",$AK$2,1)</f>
        <v>1</v>
      </c>
      <c r="AL696" s="27" t="n">
        <f aca="false">IF(U696="Y", INDEX('Bieu phi VCX'!$AB$8:$AB$33,MATCH(C696,'Bieu phi VCX'!$A$8:$A$33,0),0),0)</f>
        <v>0</v>
      </c>
      <c r="AM696" s="27" t="n">
        <f aca="false">IF(V696="Y",IF(AB696&lt;120,IF(OR(C696='Bieu phi VCX'!$A$24,C696='Bieu phi VCX'!$A$25,C696='Bieu phi VCX'!$A$27),0.2%,IF(OR(AND(OR(E696="SEDAN",E696="HATCHBACK"),G696&gt;$AM$2),AND(OR(E696="SEDAN",E696="HATCHBACK"),F696="GERMANY")),INDEX('Bieu phi VCX'!$AC$8:$AC$33,MATCH(C696,'Bieu phi VCX'!$A$8:$A$33,0),0),INDEX('Bieu phi VCX'!$AD$8:$AD$33,MATCH(C696,'Bieu phi VCX'!$A$8:$A$33,0),0))),"NA"),0)</f>
        <v>0</v>
      </c>
      <c r="AN696" s="28" t="n">
        <f aca="false">IF(X696="Y",$AN$2,0)</f>
        <v>0</v>
      </c>
      <c r="AO696" s="29" t="n">
        <f aca="false">IF(W696="Y",IF(N696-M696&gt;$AO$2,1.5%*15/365,1.5%*(N696-M696)/365),0)</f>
        <v>0</v>
      </c>
      <c r="AP696" s="30" t="n">
        <f aca="false">IF(N696&lt;=Z696,VLOOKUP(DATEDIF(M696,N696,"m"),Parameters!$L$2:$M$6,2,1),(DATEDIF(M696,N696,"m")+1)/12)</f>
        <v>1</v>
      </c>
      <c r="AQ696" s="31" t="n">
        <f aca="false">(AK696*(SUM(AE696,AF696,AG696,AI696,AJ696,AL696,AM696,AN696)*H696+AH696)+AO696*H696)*AP696</f>
        <v>4100000</v>
      </c>
    </row>
    <row r="697" customFormat="false" ht="15" hidden="false" customHeight="false" outlineLevel="0" collapsed="false">
      <c r="A697" s="20"/>
      <c r="B697" s="20" t="s">
        <v>102</v>
      </c>
      <c r="C697" s="21" t="s">
        <v>147</v>
      </c>
      <c r="D697" s="21" t="s">
        <v>95</v>
      </c>
      <c r="E697" s="21" t="s">
        <v>144</v>
      </c>
      <c r="F697" s="21" t="s">
        <v>97</v>
      </c>
      <c r="G697" s="22" t="n">
        <v>390000000</v>
      </c>
      <c r="H697" s="22" t="n">
        <v>100000000</v>
      </c>
      <c r="I697" s="22" t="n">
        <v>0</v>
      </c>
      <c r="J697" s="0" t="n">
        <v>2010</v>
      </c>
      <c r="K697" s="23" t="n">
        <v>40179</v>
      </c>
      <c r="L697" s="23" t="n">
        <v>43831</v>
      </c>
      <c r="M697" s="23" t="n">
        <v>43831</v>
      </c>
      <c r="N697" s="23" t="n">
        <v>44196</v>
      </c>
      <c r="O697" s="24" t="s">
        <v>98</v>
      </c>
      <c r="P697" s="24" t="s">
        <v>98</v>
      </c>
      <c r="Q697" s="22" t="s">
        <v>99</v>
      </c>
      <c r="R697" s="24" t="s">
        <v>98</v>
      </c>
      <c r="S697" s="24" t="s">
        <v>98</v>
      </c>
      <c r="T697" s="24" t="s">
        <v>98</v>
      </c>
      <c r="U697" s="24" t="s">
        <v>98</v>
      </c>
      <c r="V697" s="24" t="s">
        <v>98</v>
      </c>
      <c r="W697" s="24" t="s">
        <v>98</v>
      </c>
      <c r="X697" s="24" t="s">
        <v>98</v>
      </c>
      <c r="Y697" s="22" t="n">
        <v>500000</v>
      </c>
      <c r="Z697" s="23" t="n">
        <f aca="false">DATE(YEAR(M697)+1,MONTH(M697),DAY(M697))</f>
        <v>44197</v>
      </c>
      <c r="AA697" s="25" t="n">
        <f aca="false">IF(N697&lt;=Z697, VLOOKUP(DATEDIF(M697,N697,"m"),Parameters!$L$2:$M$6,2,1), 0)</f>
        <v>1</v>
      </c>
      <c r="AB697" s="0" t="n">
        <f aca="false">IF(D697="Trong nước", DATEDIF(DATE(YEAR(K697),MONTH(K697),1),DATE(YEAR(L697),MONTH(L697),1),"m"), DATEDIF(DATE(J697,1,1),DATE(YEAR(L697),MONTH(L697),1),"m"))</f>
        <v>120</v>
      </c>
      <c r="AC697" s="0" t="str">
        <f aca="false">VLOOKUP(AB697,Parameters!$A$2:$B$6,2,1)</f>
        <v>&gt;=120</v>
      </c>
      <c r="AD697" s="26" t="n">
        <v>1</v>
      </c>
      <c r="AE697" s="27" t="n">
        <f aca="false">IF(G697&lt;=$AE$2,INDEX('Bieu phi VCX'!$D$8:$H$33,MATCH(C697,'Bieu phi VCX'!$A$8:$A$33,0),MATCH(AC697,'Bieu phi VCX'!$D$7:$H$7,)),INDEX('Bieu phi VCX'!$I$8:$M$33,MATCH(C697,'Bieu phi VCX'!$A$8:$A$33,0),MATCH(AC697,'Bieu phi VCX'!$I$7:$M$7,)))</f>
        <v>0.044</v>
      </c>
      <c r="AF697" s="27" t="n">
        <f aca="false">IF(O697="Y",$AF$2,0)</f>
        <v>0</v>
      </c>
      <c r="AG697" s="27" t="n">
        <f aca="false">IF(P697="Y", INDEX('Bieu phi VCX'!$P$8:$T$31,MATCH(C697,'Bieu phi VCX'!$A$8:$A$33,0),MATCH(AC697,'Bieu phi VCX'!$P$7:$T$7,0)), 0)</f>
        <v>0</v>
      </c>
      <c r="AH697" s="22" t="n">
        <f aca="false">VLOOKUP(Q697,Parameters!$F$2:$G$5,2,0)</f>
        <v>0</v>
      </c>
      <c r="AI697" s="27" t="n">
        <f aca="false">IF(R697="Y", INDEX('Bieu phi VCX'!$V$8:$Z$31,MATCH(C697,'Bieu phi VCX'!$A$8:$A$33,0),MATCH(AC697,'Bieu phi VCX'!$V$7:$Z$7,0)),0)</f>
        <v>0</v>
      </c>
      <c r="AJ697" s="27" t="n">
        <f aca="false">IF(S697="Y",INDEX('Bieu phi VCX'!$AG$8:$AI$31,MATCH(C697,'Bieu phi VCX'!$A$8:$A$33,0),MATCH(VLOOKUP(I697,Parameters!$I$2:$J$4,2),'Bieu phi VCX'!$AG$7:$AI$7,0))-AE697, 0)</f>
        <v>0</v>
      </c>
      <c r="AK697" s="0" t="n">
        <f aca="false">IF(T697="Y",$AK$2,1)</f>
        <v>1</v>
      </c>
      <c r="AL697" s="27" t="n">
        <f aca="false">IF(U697="Y", INDEX('Bieu phi VCX'!$AB$8:$AB$33,MATCH(C697,'Bieu phi VCX'!$A$8:$A$33,0),0),0)</f>
        <v>0</v>
      </c>
      <c r="AM697" s="27" t="n">
        <f aca="false">IF(V697="Y",IF(AB697&lt;120,IF(OR(C697='Bieu phi VCX'!$A$24,C697='Bieu phi VCX'!$A$25,C697='Bieu phi VCX'!$A$27),0.2%,IF(OR(AND(OR(E697="SEDAN",E697="HATCHBACK"),G697&gt;$AM$2),AND(OR(E697="SEDAN",E697="HATCHBACK"),F697="GERMANY")),INDEX('Bieu phi VCX'!$AC$8:$AC$33,MATCH(C697,'Bieu phi VCX'!$A$8:$A$33,0),0),INDEX('Bieu phi VCX'!$AD$8:$AD$33,MATCH(C697,'Bieu phi VCX'!$A$8:$A$33,0),0))),"NA"),0)</f>
        <v>0</v>
      </c>
      <c r="AN697" s="28" t="n">
        <f aca="false">IF(X697="Y",$AN$2,0)</f>
        <v>0</v>
      </c>
      <c r="AO697" s="29" t="n">
        <f aca="false">IF(W697="Y",IF(N697-M697&gt;$AO$2,1.5%*15/365,1.5%*(N697-M697)/365),0)</f>
        <v>0</v>
      </c>
      <c r="AP697" s="30" t="n">
        <f aca="false">IF(N697&lt;=Z697,VLOOKUP(DATEDIF(M697,N697,"m"),Parameters!$L$2:$M$6,2,1),(DATEDIF(M697,N697,"m")+1)/12)</f>
        <v>1</v>
      </c>
      <c r="AQ697" s="31" t="n">
        <f aca="false">(AK697*(SUM(AE697,AF697,AG697,AI697,AJ697,AL697,AM697,AN697)*H697+AH697)+AO697*H697)*AP697</f>
        <v>4400000</v>
      </c>
    </row>
    <row r="698" customFormat="false" ht="15" hidden="false" customHeight="false" outlineLevel="0" collapsed="false">
      <c r="A698" s="20" t="s">
        <v>103</v>
      </c>
      <c r="B698" s="20" t="s">
        <v>93</v>
      </c>
      <c r="C698" s="21" t="s">
        <v>147</v>
      </c>
      <c r="D698" s="21" t="s">
        <v>95</v>
      </c>
      <c r="E698" s="21" t="s">
        <v>144</v>
      </c>
      <c r="F698" s="21" t="s">
        <v>97</v>
      </c>
      <c r="G698" s="22" t="n">
        <v>400000000</v>
      </c>
      <c r="H698" s="22" t="n">
        <v>400000000</v>
      </c>
      <c r="I698" s="22" t="n">
        <v>0</v>
      </c>
      <c r="J698" s="0" t="n">
        <v>2020</v>
      </c>
      <c r="K698" s="23" t="n">
        <v>43831</v>
      </c>
      <c r="L698" s="23" t="n">
        <v>43831</v>
      </c>
      <c r="M698" s="23" t="n">
        <v>43831</v>
      </c>
      <c r="N698" s="23" t="n">
        <v>44196</v>
      </c>
      <c r="O698" s="24" t="s">
        <v>98</v>
      </c>
      <c r="P698" s="24" t="s">
        <v>98</v>
      </c>
      <c r="Q698" s="22" t="s">
        <v>99</v>
      </c>
      <c r="R698" s="24" t="s">
        <v>98</v>
      </c>
      <c r="S698" s="24" t="s">
        <v>98</v>
      </c>
      <c r="T698" s="24" t="s">
        <v>98</v>
      </c>
      <c r="U698" s="24" t="s">
        <v>98</v>
      </c>
      <c r="V698" s="24" t="s">
        <v>98</v>
      </c>
      <c r="W698" s="24" t="s">
        <v>98</v>
      </c>
      <c r="X698" s="24" t="s">
        <v>98</v>
      </c>
      <c r="Y698" s="22" t="n">
        <v>500000</v>
      </c>
      <c r="Z698" s="23" t="n">
        <f aca="false">DATE(YEAR(M698)+1,MONTH(M698),DAY(M698))</f>
        <v>44197</v>
      </c>
      <c r="AA698" s="25" t="n">
        <f aca="false">IF(N698&lt;=Z698, VLOOKUP(DATEDIF(M698,N698,"m"),Parameters!$L$2:$M$6,2,1), 0)</f>
        <v>1</v>
      </c>
      <c r="AB698" s="0" t="n">
        <f aca="false">IF(D698="Trong nước", DATEDIF(DATE(YEAR(K698),MONTH(K698),1),DATE(YEAR(L698),MONTH(L698),1),"m"), DATEDIF(DATE(J698,1,1),DATE(YEAR(L698),MONTH(L698),1),"m"))</f>
        <v>0</v>
      </c>
      <c r="AC698" s="0" t="str">
        <f aca="false">VLOOKUP(AB698,Parameters!$A$2:$B$6,2,1)</f>
        <v>&lt;6</v>
      </c>
      <c r="AD698" s="26" t="n">
        <v>1</v>
      </c>
      <c r="AE698" s="27" t="n">
        <f aca="false">IF(G698&lt;=$AE$2,INDEX('Bieu phi VCX'!$D$8:$H$33,MATCH(C698,'Bieu phi VCX'!$A$8:$A$33,0),MATCH(AC698,'Bieu phi VCX'!$D$7:$H$7,)),INDEX('Bieu phi VCX'!$I$8:$M$33,MATCH(C698,'Bieu phi VCX'!$A$8:$A$33,0),MATCH(AC698,'Bieu phi VCX'!$I$7:$M$7,)))</f>
        <v>0.025</v>
      </c>
      <c r="AF698" s="27" t="n">
        <f aca="false">IF(O698="Y",$AF$2,0)</f>
        <v>0</v>
      </c>
      <c r="AG698" s="27" t="n">
        <f aca="false">IF(P698="Y", INDEX('Bieu phi VCX'!$P$8:$T$31,MATCH(C698,'Bieu phi VCX'!$A$8:$A$33,0),MATCH(AC698,'Bieu phi VCX'!$P$7:$T$7,0)), 0)</f>
        <v>0</v>
      </c>
      <c r="AH698" s="22" t="n">
        <f aca="false">VLOOKUP(Q698,Parameters!$F$2:$G$5,2,0)</f>
        <v>0</v>
      </c>
      <c r="AI698" s="27" t="n">
        <f aca="false">IF(R698="Y", INDEX('Bieu phi VCX'!$V$8:$Z$31,MATCH(C698,'Bieu phi VCX'!$A$8:$A$33,0),MATCH(AC698,'Bieu phi VCX'!$V$7:$Z$7,0)),0)</f>
        <v>0</v>
      </c>
      <c r="AJ698" s="27" t="n">
        <f aca="false">IF(S698="Y",INDEX('Bieu phi VCX'!$AG$8:$AI$31,MATCH(C698,'Bieu phi VCX'!$A$8:$A$33,0),MATCH(VLOOKUP(I698,Parameters!$I$2:$J$4,2),'Bieu phi VCX'!$AG$7:$AI$7,0))-AE698, 0)</f>
        <v>0</v>
      </c>
      <c r="AK698" s="0" t="n">
        <f aca="false">IF(T698="Y",$AK$2,1)</f>
        <v>1</v>
      </c>
      <c r="AL698" s="27" t="n">
        <f aca="false">IF(U698="Y", INDEX('Bieu phi VCX'!$AB$8:$AB$33,MATCH(C698,'Bieu phi VCX'!$A$8:$A$33,0),0),0)</f>
        <v>0</v>
      </c>
      <c r="AM698" s="27" t="n">
        <f aca="false">IF(V698="Y",IF(AB698&lt;120,IF(OR(C698='Bieu phi VCX'!$A$24,C698='Bieu phi VCX'!$A$25,C698='Bieu phi VCX'!$A$27),0.2%,IF(OR(AND(OR(E698="SEDAN",E698="HATCHBACK"),G698&gt;$AM$2),AND(OR(E698="SEDAN",E698="HATCHBACK"),F698="GERMANY")),INDEX('Bieu phi VCX'!$AC$8:$AC$33,MATCH(C698,'Bieu phi VCX'!$A$8:$A$33,0),0),INDEX('Bieu phi VCX'!$AD$8:$AD$33,MATCH(C698,'Bieu phi VCX'!$A$8:$A$33,0),0))),"NA"),0)</f>
        <v>0</v>
      </c>
      <c r="AN698" s="28" t="n">
        <f aca="false">IF(X698="Y",$AN$2,0)</f>
        <v>0</v>
      </c>
      <c r="AO698" s="29" t="n">
        <f aca="false">IF(W698="Y",IF(N698-M698&gt;$AO$2,1.5%*15/365,1.5%*(N698-M698)/365),0)</f>
        <v>0</v>
      </c>
      <c r="AP698" s="30" t="n">
        <f aca="false">IF(N698&lt;=Z698,VLOOKUP(DATEDIF(M698,N698,"m"),Parameters!$L$2:$M$6,2,1),(DATEDIF(M698,N698,"m")+1)/12)</f>
        <v>1</v>
      </c>
      <c r="AQ698" s="31" t="n">
        <f aca="false">(AK698*(SUM(AE698,AF698,AG698,AI698,AJ698,AL698,AM698,AN698)*H698+AH698)+AO698*H698)*AP698</f>
        <v>10000000</v>
      </c>
    </row>
    <row r="699" customFormat="false" ht="15" hidden="false" customHeight="false" outlineLevel="0" collapsed="false">
      <c r="A699" s="20"/>
      <c r="B699" s="20" t="s">
        <v>100</v>
      </c>
      <c r="C699" s="21" t="s">
        <v>147</v>
      </c>
      <c r="D699" s="21" t="s">
        <v>95</v>
      </c>
      <c r="E699" s="21" t="s">
        <v>144</v>
      </c>
      <c r="F699" s="21" t="s">
        <v>97</v>
      </c>
      <c r="G699" s="22" t="n">
        <v>400000000</v>
      </c>
      <c r="H699" s="22" t="n">
        <v>400000000</v>
      </c>
      <c r="I699" s="22" t="n">
        <v>0</v>
      </c>
      <c r="J699" s="0" t="n">
        <v>2017</v>
      </c>
      <c r="K699" s="23" t="n">
        <v>42736</v>
      </c>
      <c r="L699" s="23" t="n">
        <v>43831</v>
      </c>
      <c r="M699" s="23" t="n">
        <v>43831</v>
      </c>
      <c r="N699" s="23" t="n">
        <v>44196</v>
      </c>
      <c r="O699" s="24" t="s">
        <v>98</v>
      </c>
      <c r="P699" s="24" t="s">
        <v>98</v>
      </c>
      <c r="Q699" s="22" t="s">
        <v>99</v>
      </c>
      <c r="R699" s="24" t="s">
        <v>98</v>
      </c>
      <c r="S699" s="24" t="s">
        <v>98</v>
      </c>
      <c r="T699" s="24" t="s">
        <v>98</v>
      </c>
      <c r="U699" s="24" t="s">
        <v>98</v>
      </c>
      <c r="V699" s="24" t="s">
        <v>98</v>
      </c>
      <c r="W699" s="24" t="s">
        <v>98</v>
      </c>
      <c r="X699" s="24" t="s">
        <v>98</v>
      </c>
      <c r="Y699" s="22" t="n">
        <v>500000</v>
      </c>
      <c r="Z699" s="23" t="n">
        <f aca="false">DATE(YEAR(M699)+1,MONTH(M699),DAY(M699))</f>
        <v>44197</v>
      </c>
      <c r="AA699" s="25" t="n">
        <f aca="false">IF(N699&lt;=Z699, VLOOKUP(DATEDIF(M699,N699,"m"),Parameters!$L$2:$M$6,2,1), 0)</f>
        <v>1</v>
      </c>
      <c r="AB699" s="0" t="n">
        <f aca="false">IF(D699="Trong nước", DATEDIF(DATE(YEAR(K699),MONTH(K699),1),DATE(YEAR(L699),MONTH(L699),1),"m"), DATEDIF(DATE(J699,1,1),DATE(YEAR(L699),MONTH(L699),1),"m"))</f>
        <v>36</v>
      </c>
      <c r="AC699" s="0" t="str">
        <f aca="false">VLOOKUP(AB699,Parameters!$A$2:$B$6,2,1)</f>
        <v>36-72</v>
      </c>
      <c r="AD699" s="26" t="n">
        <v>1</v>
      </c>
      <c r="AE699" s="27" t="n">
        <f aca="false">IF(G699&lt;=$AE$2,INDEX('Bieu phi VCX'!$D$8:$H$33,MATCH(C699,'Bieu phi VCX'!$A$8:$A$33,0),MATCH(AC699,'Bieu phi VCX'!$D$7:$H$7,)),INDEX('Bieu phi VCX'!$I$8:$M$33,MATCH(C699,'Bieu phi VCX'!$A$8:$A$33,0),MATCH(AC699,'Bieu phi VCX'!$I$7:$M$7,)))</f>
        <v>0.0275</v>
      </c>
      <c r="AF699" s="27" t="n">
        <f aca="false">IF(O699="Y",$AF$2,0)</f>
        <v>0</v>
      </c>
      <c r="AG699" s="27" t="n">
        <f aca="false">IF(P699="Y", INDEX('Bieu phi VCX'!$P$8:$T$31,MATCH(C699,'Bieu phi VCX'!$A$8:$A$33,0),MATCH(AC699,'Bieu phi VCX'!$P$7:$T$7,0)), 0)</f>
        <v>0</v>
      </c>
      <c r="AH699" s="22" t="n">
        <f aca="false">VLOOKUP(Q699,Parameters!$F$2:$G$5,2,0)</f>
        <v>0</v>
      </c>
      <c r="AI699" s="27" t="n">
        <f aca="false">IF(R699="Y", INDEX('Bieu phi VCX'!$V$8:$Z$31,MATCH(C699,'Bieu phi VCX'!$A$8:$A$33,0),MATCH(AC699,'Bieu phi VCX'!$V$7:$Z$7,0)),0)</f>
        <v>0</v>
      </c>
      <c r="AJ699" s="27" t="n">
        <f aca="false">IF(S699="Y",INDEX('Bieu phi VCX'!$AG$8:$AI$31,MATCH(C699,'Bieu phi VCX'!$A$8:$A$33,0),MATCH(VLOOKUP(I699,Parameters!$I$2:$J$4,2),'Bieu phi VCX'!$AG$7:$AI$7,0))-AE699, 0)</f>
        <v>0</v>
      </c>
      <c r="AK699" s="0" t="n">
        <f aca="false">IF(T699="Y",$AK$2,1)</f>
        <v>1</v>
      </c>
      <c r="AL699" s="27" t="n">
        <f aca="false">IF(U699="Y", INDEX('Bieu phi VCX'!$AB$8:$AB$33,MATCH(C699,'Bieu phi VCX'!$A$8:$A$33,0),0),0)</f>
        <v>0</v>
      </c>
      <c r="AM699" s="27" t="n">
        <f aca="false">IF(V699="Y",IF(AB699&lt;120,IF(OR(C699='Bieu phi VCX'!$A$24,C699='Bieu phi VCX'!$A$25,C699='Bieu phi VCX'!$A$27),0.2%,IF(OR(AND(OR(E699="SEDAN",E699="HATCHBACK"),G699&gt;$AM$2),AND(OR(E699="SEDAN",E699="HATCHBACK"),F699="GERMANY")),INDEX('Bieu phi VCX'!$AC$8:$AC$33,MATCH(C699,'Bieu phi VCX'!$A$8:$A$33,0),0),INDEX('Bieu phi VCX'!$AD$8:$AD$33,MATCH(C699,'Bieu phi VCX'!$A$8:$A$33,0),0))),"NA"),0)</f>
        <v>0</v>
      </c>
      <c r="AN699" s="28" t="n">
        <f aca="false">IF(X699="Y",$AN$2,0)</f>
        <v>0</v>
      </c>
      <c r="AO699" s="29" t="n">
        <f aca="false">IF(W699="Y",IF(N699-M699&gt;$AO$2,1.5%*15/365,1.5%*(N699-M699)/365),0)</f>
        <v>0</v>
      </c>
      <c r="AP699" s="30" t="n">
        <f aca="false">IF(N699&lt;=Z699,VLOOKUP(DATEDIF(M699,N699,"m"),Parameters!$L$2:$M$6,2,1),(DATEDIF(M699,N699,"m")+1)/12)</f>
        <v>1</v>
      </c>
      <c r="AQ699" s="31" t="n">
        <f aca="false">(AK699*(SUM(AE699,AF699,AG699,AI699,AJ699,AL699,AM699,AN699)*H699+AH699)+AO699*H699)*AP699</f>
        <v>11000000</v>
      </c>
    </row>
    <row r="700" customFormat="false" ht="15" hidden="false" customHeight="false" outlineLevel="0" collapsed="false">
      <c r="A700" s="20"/>
      <c r="B700" s="20" t="s">
        <v>101</v>
      </c>
      <c r="C700" s="21" t="s">
        <v>147</v>
      </c>
      <c r="D700" s="21" t="s">
        <v>95</v>
      </c>
      <c r="E700" s="21" t="s">
        <v>144</v>
      </c>
      <c r="F700" s="21" t="s">
        <v>97</v>
      </c>
      <c r="G700" s="22" t="n">
        <v>400000000</v>
      </c>
      <c r="H700" s="22" t="n">
        <v>400000000</v>
      </c>
      <c r="I700" s="22" t="n">
        <v>0</v>
      </c>
      <c r="J700" s="0" t="n">
        <v>2014</v>
      </c>
      <c r="K700" s="23" t="n">
        <v>41640</v>
      </c>
      <c r="L700" s="23" t="n">
        <v>43831</v>
      </c>
      <c r="M700" s="23" t="n">
        <v>43831</v>
      </c>
      <c r="N700" s="23" t="n">
        <v>44196</v>
      </c>
      <c r="O700" s="24" t="s">
        <v>98</v>
      </c>
      <c r="P700" s="24" t="s">
        <v>98</v>
      </c>
      <c r="Q700" s="22" t="s">
        <v>99</v>
      </c>
      <c r="R700" s="24" t="s">
        <v>98</v>
      </c>
      <c r="S700" s="24" t="s">
        <v>98</v>
      </c>
      <c r="T700" s="24" t="s">
        <v>98</v>
      </c>
      <c r="U700" s="24" t="s">
        <v>98</v>
      </c>
      <c r="V700" s="24" t="s">
        <v>98</v>
      </c>
      <c r="W700" s="24" t="s">
        <v>98</v>
      </c>
      <c r="X700" s="24" t="s">
        <v>98</v>
      </c>
      <c r="Y700" s="22" t="n">
        <v>500000</v>
      </c>
      <c r="Z700" s="23" t="n">
        <f aca="false">DATE(YEAR(M700)+1,MONTH(M700),DAY(M700))</f>
        <v>44197</v>
      </c>
      <c r="AA700" s="25" t="n">
        <f aca="false">IF(N700&lt;=Z700, VLOOKUP(DATEDIF(M700,N700,"m"),Parameters!$L$2:$M$6,2,1), 0)</f>
        <v>1</v>
      </c>
      <c r="AB700" s="0" t="n">
        <f aca="false">IF(D700="Trong nước", DATEDIF(DATE(YEAR(K700),MONTH(K700),1),DATE(YEAR(L700),MONTH(L700),1),"m"), DATEDIF(DATE(J700,1,1),DATE(YEAR(L700),MONTH(L700),1),"m"))</f>
        <v>72</v>
      </c>
      <c r="AC700" s="0" t="str">
        <f aca="false">VLOOKUP(AB700,Parameters!$A$2:$B$6,2,1)</f>
        <v>72-120</v>
      </c>
      <c r="AD700" s="26" t="n">
        <v>1</v>
      </c>
      <c r="AE700" s="27" t="n">
        <f aca="false">IF(G700&lt;=$AE$2,INDEX('Bieu phi VCX'!$D$8:$H$33,MATCH(C700,'Bieu phi VCX'!$A$8:$A$33,0),MATCH(AC700,'Bieu phi VCX'!$D$7:$H$7,)),INDEX('Bieu phi VCX'!$I$8:$M$33,MATCH(C700,'Bieu phi VCX'!$A$8:$A$33,0),MATCH(AC700,'Bieu phi VCX'!$I$7:$M$7,)))</f>
        <v>0.041</v>
      </c>
      <c r="AF700" s="27" t="n">
        <f aca="false">IF(O700="Y",$AF$2,0)</f>
        <v>0</v>
      </c>
      <c r="AG700" s="27" t="n">
        <f aca="false">IF(P700="Y", INDEX('Bieu phi VCX'!$P$8:$T$31,MATCH(C700,'Bieu phi VCX'!$A$8:$A$33,0),MATCH(AC700,'Bieu phi VCX'!$P$7:$T$7,0)), 0)</f>
        <v>0</v>
      </c>
      <c r="AH700" s="22" t="n">
        <f aca="false">VLOOKUP(Q700,Parameters!$F$2:$G$5,2,0)</f>
        <v>0</v>
      </c>
      <c r="AI700" s="27" t="n">
        <f aca="false">IF(R700="Y", INDEX('Bieu phi VCX'!$V$8:$Z$31,MATCH(C700,'Bieu phi VCX'!$A$8:$A$33,0),MATCH(AC700,'Bieu phi VCX'!$V$7:$Z$7,0)),0)</f>
        <v>0</v>
      </c>
      <c r="AJ700" s="27" t="n">
        <f aca="false">IF(S700="Y",INDEX('Bieu phi VCX'!$AG$8:$AI$31,MATCH(C700,'Bieu phi VCX'!$A$8:$A$33,0),MATCH(VLOOKUP(I700,Parameters!$I$2:$J$4,2),'Bieu phi VCX'!$AG$7:$AI$7,0))-AE700, 0)</f>
        <v>0</v>
      </c>
      <c r="AK700" s="0" t="n">
        <f aca="false">IF(T700="Y",$AK$2,1)</f>
        <v>1</v>
      </c>
      <c r="AL700" s="27" t="n">
        <f aca="false">IF(U700="Y", INDEX('Bieu phi VCX'!$AB$8:$AB$33,MATCH(C700,'Bieu phi VCX'!$A$8:$A$33,0),0),0)</f>
        <v>0</v>
      </c>
      <c r="AM700" s="27" t="n">
        <f aca="false">IF(V700="Y",IF(AB700&lt;120,IF(OR(C700='Bieu phi VCX'!$A$24,C700='Bieu phi VCX'!$A$25,C700='Bieu phi VCX'!$A$27),0.2%,IF(OR(AND(OR(E700="SEDAN",E700="HATCHBACK"),G700&gt;$AM$2),AND(OR(E700="SEDAN",E700="HATCHBACK"),F700="GERMANY")),INDEX('Bieu phi VCX'!$AC$8:$AC$33,MATCH(C700,'Bieu phi VCX'!$A$8:$A$33,0),0),INDEX('Bieu phi VCX'!$AD$8:$AD$33,MATCH(C700,'Bieu phi VCX'!$A$8:$A$33,0),0))),"NA"),0)</f>
        <v>0</v>
      </c>
      <c r="AN700" s="28" t="n">
        <f aca="false">IF(X700="Y",$AN$2,0)</f>
        <v>0</v>
      </c>
      <c r="AO700" s="29" t="n">
        <f aca="false">IF(W700="Y",IF(N700-M700&gt;$AO$2,1.5%*15/365,1.5%*(N700-M700)/365),0)</f>
        <v>0</v>
      </c>
      <c r="AP700" s="30" t="n">
        <f aca="false">IF(N700&lt;=Z700,VLOOKUP(DATEDIF(M700,N700,"m"),Parameters!$L$2:$M$6,2,1),(DATEDIF(M700,N700,"m")+1)/12)</f>
        <v>1</v>
      </c>
      <c r="AQ700" s="31" t="n">
        <f aca="false">(AK700*(SUM(AE700,AF700,AG700,AI700,AJ700,AL700,AM700,AN700)*H700+AH700)+AO700*H700)*AP700</f>
        <v>16400000</v>
      </c>
    </row>
    <row r="701" customFormat="false" ht="15" hidden="false" customHeight="false" outlineLevel="0" collapsed="false">
      <c r="A701" s="20"/>
      <c r="B701" s="20" t="s">
        <v>102</v>
      </c>
      <c r="C701" s="21" t="s">
        <v>147</v>
      </c>
      <c r="D701" s="21" t="s">
        <v>95</v>
      </c>
      <c r="E701" s="21" t="s">
        <v>144</v>
      </c>
      <c r="F701" s="21" t="s">
        <v>97</v>
      </c>
      <c r="G701" s="22" t="n">
        <v>400000000</v>
      </c>
      <c r="H701" s="22" t="n">
        <v>400000000</v>
      </c>
      <c r="I701" s="22" t="n">
        <v>0</v>
      </c>
      <c r="J701" s="0" t="n">
        <v>2010</v>
      </c>
      <c r="K701" s="23" t="n">
        <v>40179</v>
      </c>
      <c r="L701" s="23" t="n">
        <v>43831</v>
      </c>
      <c r="M701" s="23" t="n">
        <v>43831</v>
      </c>
      <c r="N701" s="23" t="n">
        <v>44196</v>
      </c>
      <c r="O701" s="24" t="s">
        <v>98</v>
      </c>
      <c r="P701" s="24" t="s">
        <v>98</v>
      </c>
      <c r="Q701" s="22" t="s">
        <v>99</v>
      </c>
      <c r="R701" s="24" t="s">
        <v>98</v>
      </c>
      <c r="S701" s="24" t="s">
        <v>98</v>
      </c>
      <c r="T701" s="24" t="s">
        <v>98</v>
      </c>
      <c r="U701" s="24" t="s">
        <v>98</v>
      </c>
      <c r="V701" s="24" t="s">
        <v>98</v>
      </c>
      <c r="W701" s="24" t="s">
        <v>98</v>
      </c>
      <c r="X701" s="24" t="s">
        <v>98</v>
      </c>
      <c r="Y701" s="22" t="n">
        <v>500000</v>
      </c>
      <c r="Z701" s="23" t="n">
        <f aca="false">DATE(YEAR(M701)+1,MONTH(M701),DAY(M701))</f>
        <v>44197</v>
      </c>
      <c r="AA701" s="25" t="n">
        <f aca="false">IF(N701&lt;=Z701, VLOOKUP(DATEDIF(M701,N701,"m"),Parameters!$L$2:$M$6,2,1), 0)</f>
        <v>1</v>
      </c>
      <c r="AB701" s="0" t="n">
        <f aca="false">IF(D701="Trong nước", DATEDIF(DATE(YEAR(K701),MONTH(K701),1),DATE(YEAR(L701),MONTH(L701),1),"m"), DATEDIF(DATE(J701,1,1),DATE(YEAR(L701),MONTH(L701),1),"m"))</f>
        <v>120</v>
      </c>
      <c r="AC701" s="0" t="str">
        <f aca="false">VLOOKUP(AB701,Parameters!$A$2:$B$6,2,1)</f>
        <v>&gt;=120</v>
      </c>
      <c r="AD701" s="26" t="n">
        <v>1</v>
      </c>
      <c r="AE701" s="27" t="n">
        <f aca="false">IF(G701&lt;=$AE$2,INDEX('Bieu phi VCX'!$D$8:$H$33,MATCH(C701,'Bieu phi VCX'!$A$8:$A$33,0),MATCH(AC701,'Bieu phi VCX'!$D$7:$H$7,)),INDEX('Bieu phi VCX'!$I$8:$M$33,MATCH(C701,'Bieu phi VCX'!$A$8:$A$33,0),MATCH(AC701,'Bieu phi VCX'!$I$7:$M$7,)))</f>
        <v>0.044</v>
      </c>
      <c r="AF701" s="27" t="n">
        <f aca="false">IF(O701="Y",$AF$2,0)</f>
        <v>0</v>
      </c>
      <c r="AG701" s="27" t="n">
        <f aca="false">IF(P701="Y", INDEX('Bieu phi VCX'!$P$8:$T$31,MATCH(C701,'Bieu phi VCX'!$A$8:$A$33,0),MATCH(AC701,'Bieu phi VCX'!$P$7:$T$7,0)), 0)</f>
        <v>0</v>
      </c>
      <c r="AH701" s="22" t="n">
        <f aca="false">VLOOKUP(Q701,Parameters!$F$2:$G$5,2,0)</f>
        <v>0</v>
      </c>
      <c r="AI701" s="27" t="n">
        <f aca="false">IF(R701="Y", INDEX('Bieu phi VCX'!$V$8:$Z$31,MATCH(C701,'Bieu phi VCX'!$A$8:$A$33,0),MATCH(AC701,'Bieu phi VCX'!$V$7:$Z$7,0)),0)</f>
        <v>0</v>
      </c>
      <c r="AJ701" s="27" t="n">
        <f aca="false">IF(S701="Y",INDEX('Bieu phi VCX'!$AG$8:$AI$31,MATCH(C701,'Bieu phi VCX'!$A$8:$A$33,0),MATCH(VLOOKUP(I701,Parameters!$I$2:$J$4,2),'Bieu phi VCX'!$AG$7:$AI$7,0))-AE701, 0)</f>
        <v>0</v>
      </c>
      <c r="AK701" s="0" t="n">
        <f aca="false">IF(T701="Y",$AK$2,1)</f>
        <v>1</v>
      </c>
      <c r="AL701" s="27" t="n">
        <f aca="false">IF(U701="Y", INDEX('Bieu phi VCX'!$AB$8:$AB$33,MATCH(C701,'Bieu phi VCX'!$A$8:$A$33,0),0),0)</f>
        <v>0</v>
      </c>
      <c r="AM701" s="27" t="n">
        <f aca="false">IF(V701="Y",IF(AB701&lt;120,IF(OR(C701='Bieu phi VCX'!$A$24,C701='Bieu phi VCX'!$A$25,C701='Bieu phi VCX'!$A$27),0.2%,IF(OR(AND(OR(E701="SEDAN",E701="HATCHBACK"),G701&gt;$AM$2),AND(OR(E701="SEDAN",E701="HATCHBACK"),F701="GERMANY")),INDEX('Bieu phi VCX'!$AC$8:$AC$33,MATCH(C701,'Bieu phi VCX'!$A$8:$A$33,0),0),INDEX('Bieu phi VCX'!$AD$8:$AD$33,MATCH(C701,'Bieu phi VCX'!$A$8:$A$33,0),0))),"NA"),0)</f>
        <v>0</v>
      </c>
      <c r="AN701" s="28" t="n">
        <f aca="false">IF(X701="Y",$AN$2,0)</f>
        <v>0</v>
      </c>
      <c r="AO701" s="29" t="n">
        <f aca="false">IF(W701="Y",IF(N701-M701&gt;$AO$2,1.5%*15/365,1.5%*(N701-M701)/365),0)</f>
        <v>0</v>
      </c>
      <c r="AP701" s="30" t="n">
        <f aca="false">IF(N701&lt;=Z701,VLOOKUP(DATEDIF(M701,N701,"m"),Parameters!$L$2:$M$6,2,1),(DATEDIF(M701,N701,"m")+1)/12)</f>
        <v>1</v>
      </c>
      <c r="AQ701" s="31" t="n">
        <f aca="false">(AK701*(SUM(AE701,AF701,AG701,AI701,AJ701,AL701,AM701,AN701)*H701+AH701)+AO701*H701)*AP701</f>
        <v>17600000</v>
      </c>
    </row>
    <row r="702" customFormat="false" ht="15" hidden="false" customHeight="false" outlineLevel="0" collapsed="false">
      <c r="A702" s="20" t="s">
        <v>104</v>
      </c>
      <c r="B702" s="20" t="s">
        <v>105</v>
      </c>
      <c r="C702" s="21" t="s">
        <v>147</v>
      </c>
      <c r="D702" s="21" t="s">
        <v>95</v>
      </c>
      <c r="E702" s="21" t="s">
        <v>144</v>
      </c>
      <c r="F702" s="21" t="s">
        <v>97</v>
      </c>
      <c r="G702" s="22" t="n">
        <v>390000000</v>
      </c>
      <c r="H702" s="22" t="n">
        <v>100000000</v>
      </c>
      <c r="I702" s="22" t="n">
        <v>0</v>
      </c>
      <c r="J702" s="0" t="n">
        <v>2020</v>
      </c>
      <c r="K702" s="23" t="n">
        <v>43831</v>
      </c>
      <c r="L702" s="23" t="n">
        <v>43831</v>
      </c>
      <c r="M702" s="23" t="n">
        <v>43831</v>
      </c>
      <c r="N702" s="23" t="n">
        <v>44196</v>
      </c>
      <c r="O702" s="24" t="s">
        <v>106</v>
      </c>
      <c r="P702" s="24" t="s">
        <v>106</v>
      </c>
      <c r="Q702" s="22" t="n">
        <v>9000000</v>
      </c>
      <c r="R702" s="24" t="s">
        <v>106</v>
      </c>
      <c r="S702" s="24" t="s">
        <v>106</v>
      </c>
      <c r="T702" s="24" t="s">
        <v>106</v>
      </c>
      <c r="U702" s="24" t="s">
        <v>106</v>
      </c>
      <c r="V702" s="24" t="s">
        <v>106</v>
      </c>
      <c r="W702" s="24" t="s">
        <v>106</v>
      </c>
      <c r="X702" s="24" t="s">
        <v>106</v>
      </c>
      <c r="Y702" s="22" t="n">
        <v>500000</v>
      </c>
      <c r="Z702" s="23" t="n">
        <f aca="false">DATE(YEAR(M702)+1,MONTH(M702),DAY(M702))</f>
        <v>44197</v>
      </c>
      <c r="AA702" s="25" t="n">
        <f aca="false">IF(N702&lt;=Z702, VLOOKUP(DATEDIF(M702,N702,"m"),Parameters!$L$2:$M$6,2,1), 0)</f>
        <v>1</v>
      </c>
      <c r="AB702" s="0" t="n">
        <f aca="false">IF(D702="Trong nước", DATEDIF(DATE(YEAR(K702),MONTH(K702),1),DATE(YEAR(L702),MONTH(L702),1),"m"), DATEDIF(DATE(J702,1,1),DATE(YEAR(L702),MONTH(L702),1),"m"))</f>
        <v>0</v>
      </c>
      <c r="AC702" s="0" t="str">
        <f aca="false">VLOOKUP(AB702,Parameters!$A$2:$B$6,2,1)</f>
        <v>&lt;6</v>
      </c>
      <c r="AD702" s="26" t="n">
        <v>1</v>
      </c>
      <c r="AE702" s="27" t="n">
        <f aca="false">IF(G702&lt;=$AE$2,INDEX('Bieu phi VCX'!$D$8:$H$33,MATCH(C702,'Bieu phi VCX'!$A$8:$A$33,0),MATCH(AC702,'Bieu phi VCX'!$D$7:$H$7,)),INDEX('Bieu phi VCX'!$I$8:$M$33,MATCH(C702,'Bieu phi VCX'!$A$8:$A$33,0),MATCH(AC702,'Bieu phi VCX'!$I$7:$M$7,)))</f>
        <v>0.025</v>
      </c>
      <c r="AF702" s="27" t="n">
        <f aca="false">IF(O702="Y",$AF$2,0)</f>
        <v>0.0005</v>
      </c>
      <c r="AG702" s="27" t="e">
        <f aca="false">IF(P702="Y", INDEX('Bieu phi VCX'!$P$8:$T$31,MATCH(C702,'Bieu phi VCX'!$A$8:$A$33,0),MATCH(AC702,'Bieu phi VCX'!$P$7:$T$7,0)), 0)</f>
        <v>#VALUE!</v>
      </c>
      <c r="AH702" s="22" t="n">
        <f aca="false">VLOOKUP(Q702,Parameters!$F$2:$G$5,2,0)</f>
        <v>1400000</v>
      </c>
      <c r="AI702" s="27" t="e">
        <f aca="false">IF(R702="Y", INDEX('Bieu phi VCX'!$V$8:$Z$31,MATCH(C702,'Bieu phi VCX'!$A$8:$A$33,0),MATCH(AC702,'Bieu phi VCX'!$V$7:$Z$7,0)),0)</f>
        <v>#VALUE!</v>
      </c>
      <c r="AJ702" s="27" t="e">
        <f aca="false">IF(S702="Y",INDEX('Bieu phi VCX'!$AG$8:$AI$31,MATCH(C702,'Bieu phi VCX'!$A$8:$A$33,0),MATCH(VLOOKUP(I702,Parameters!$I$2:$J$4,2),'Bieu phi VCX'!$AG$7:$AI$7,0))-AE702, 0)</f>
        <v>#VALUE!</v>
      </c>
      <c r="AK702" s="0" t="n">
        <f aca="false">IF(T702="Y",$AK$2,1)</f>
        <v>1.5</v>
      </c>
      <c r="AL702" s="27" t="n">
        <f aca="false">IF(U702="Y", INDEX('Bieu phi VCX'!$AB$8:$AB$33,MATCH(C702,'Bieu phi VCX'!$A$8:$A$33,0),0),0)</f>
        <v>0.0025</v>
      </c>
      <c r="AM702" s="27" t="n">
        <f aca="false">IF(V702="Y",IF(AB702&lt;120,IF(OR(C702='Bieu phi VCX'!$A$24,C702='Bieu phi VCX'!$A$25,C702='Bieu phi VCX'!$A$27),0.2%,IF(OR(AND(OR(E702="SEDAN",E702="HATCHBACK"),G702&gt;$AM$2),AND(OR(E702="SEDAN",E702="HATCHBACK"),F702="GERMANY")),INDEX('Bieu phi VCX'!$AC$8:$AC$33,MATCH(C702,'Bieu phi VCX'!$A$8:$A$33,0),0),INDEX('Bieu phi VCX'!$AD$8:$AD$33,MATCH(C702,'Bieu phi VCX'!$A$8:$A$33,0),0))),"NA"),0)</f>
        <v>0.0005</v>
      </c>
      <c r="AN702" s="28" t="n">
        <f aca="false">IF(X702="Y",$AN$2,0)</f>
        <v>0.003</v>
      </c>
      <c r="AO702" s="29" t="n">
        <f aca="false">IF(W702="Y",IF(N702-M702&gt;$AO$2,1.5%*15/365,1.5%*(N702-M702)/365),0)</f>
        <v>0.000616438356164384</v>
      </c>
      <c r="AP702" s="30" t="n">
        <f aca="false">IF(N702&lt;=Z702,VLOOKUP(DATEDIF(M702,N702,"m"),Parameters!$L$2:$M$6,2,1),(DATEDIF(M702,N702,"m")+1)/12)</f>
        <v>1</v>
      </c>
      <c r="AQ702" s="31" t="e">
        <f aca="false">(AK702*(SUM(AE702,AF702,AG702,AI702,AJ702,AL702,AM702,AN702)*H702+AH702)+AO702*H702)*AP702</f>
        <v>#VALUE!</v>
      </c>
    </row>
    <row r="703" customFormat="false" ht="15" hidden="false" customHeight="false" outlineLevel="0" collapsed="false">
      <c r="A703" s="20"/>
      <c r="B703" s="20" t="s">
        <v>107</v>
      </c>
      <c r="C703" s="21" t="s">
        <v>147</v>
      </c>
      <c r="D703" s="21" t="s">
        <v>95</v>
      </c>
      <c r="E703" s="21" t="s">
        <v>144</v>
      </c>
      <c r="F703" s="21" t="s">
        <v>97</v>
      </c>
      <c r="G703" s="22" t="n">
        <v>390000000</v>
      </c>
      <c r="H703" s="22" t="n">
        <v>100000000</v>
      </c>
      <c r="I703" s="22" t="n">
        <v>0</v>
      </c>
      <c r="J703" s="0" t="n">
        <v>2020</v>
      </c>
      <c r="K703" s="23" t="n">
        <v>43831</v>
      </c>
      <c r="L703" s="23" t="n">
        <v>43831</v>
      </c>
      <c r="M703" s="23" t="n">
        <v>43831</v>
      </c>
      <c r="N703" s="23" t="n">
        <v>44196</v>
      </c>
      <c r="O703" s="24" t="s">
        <v>106</v>
      </c>
      <c r="P703" s="24" t="s">
        <v>98</v>
      </c>
      <c r="Q703" s="22" t="s">
        <v>99</v>
      </c>
      <c r="R703" s="24" t="s">
        <v>98</v>
      </c>
      <c r="S703" s="24" t="s">
        <v>98</v>
      </c>
      <c r="T703" s="24" t="s">
        <v>98</v>
      </c>
      <c r="U703" s="24" t="s">
        <v>98</v>
      </c>
      <c r="V703" s="24" t="s">
        <v>98</v>
      </c>
      <c r="W703" s="24" t="s">
        <v>98</v>
      </c>
      <c r="X703" s="24" t="s">
        <v>98</v>
      </c>
      <c r="Y703" s="22" t="n">
        <v>500000</v>
      </c>
      <c r="Z703" s="23" t="n">
        <f aca="false">DATE(YEAR(M703)+1,MONTH(M703),DAY(M703))</f>
        <v>44197</v>
      </c>
      <c r="AA703" s="25" t="n">
        <f aca="false">IF(N703&lt;=Z703, VLOOKUP(DATEDIF(M703,N703,"m"),Parameters!$L$2:$M$6,2,1), 0)</f>
        <v>1</v>
      </c>
      <c r="AB703" s="0" t="n">
        <f aca="false">IF(D703="Trong nước", DATEDIF(DATE(YEAR(K703),MONTH(K703),1),DATE(YEAR(L703),MONTH(L703),1),"m"), DATEDIF(DATE(J703,1,1),DATE(YEAR(L703),MONTH(L703),1),"m"))</f>
        <v>0</v>
      </c>
      <c r="AC703" s="0" t="str">
        <f aca="false">VLOOKUP(AB703,Parameters!$A$2:$B$6,2,1)</f>
        <v>&lt;6</v>
      </c>
      <c r="AD703" s="26" t="n">
        <v>1</v>
      </c>
      <c r="AE703" s="27" t="n">
        <f aca="false">IF(G703&lt;=$AE$2,INDEX('Bieu phi VCX'!$D$8:$H$33,MATCH(C703,'Bieu phi VCX'!$A$8:$A$33,0),MATCH(AC703,'Bieu phi VCX'!$D$7:$H$7,)),INDEX('Bieu phi VCX'!$I$8:$M$33,MATCH(C703,'Bieu phi VCX'!$A$8:$A$33,0),MATCH(AC703,'Bieu phi VCX'!$I$7:$M$7,)))</f>
        <v>0.025</v>
      </c>
      <c r="AF703" s="27" t="n">
        <f aca="false">IF(O703="Y",$AF$2,0)</f>
        <v>0.0005</v>
      </c>
      <c r="AG703" s="27" t="n">
        <f aca="false">IF(P703="Y", INDEX('Bieu phi VCX'!$P$8:$T$31,MATCH(C703,'Bieu phi VCX'!$A$8:$A$33,0),MATCH(AC703,'Bieu phi VCX'!$P$7:$T$7,0)), 0)</f>
        <v>0</v>
      </c>
      <c r="AH703" s="22" t="n">
        <f aca="false">VLOOKUP(Q703,Parameters!$F$2:$G$5,2,0)</f>
        <v>0</v>
      </c>
      <c r="AI703" s="27" t="n">
        <f aca="false">IF(R703="Y", INDEX('Bieu phi VCX'!$V$8:$Z$31,MATCH(C703,'Bieu phi VCX'!$A$8:$A$33,0),MATCH(AC703,'Bieu phi VCX'!$V$7:$Z$7,0)),0)</f>
        <v>0</v>
      </c>
      <c r="AJ703" s="27" t="n">
        <f aca="false">IF(S703="Y",INDEX('Bieu phi VCX'!$AG$8:$AI$31,MATCH(C703,'Bieu phi VCX'!$A$8:$A$33,0),MATCH(VLOOKUP(I703,Parameters!$I$2:$J$4,2),'Bieu phi VCX'!$AG$7:$AI$7,0))-AE703, 0)</f>
        <v>0</v>
      </c>
      <c r="AK703" s="0" t="n">
        <f aca="false">IF(T703="Y",$AK$2,1)</f>
        <v>1</v>
      </c>
      <c r="AL703" s="27" t="n">
        <f aca="false">IF(U703="Y", INDEX('Bieu phi VCX'!$AB$8:$AB$33,MATCH(C703,'Bieu phi VCX'!$A$8:$A$33,0),0),0)</f>
        <v>0</v>
      </c>
      <c r="AM703" s="27" t="n">
        <f aca="false">IF(V703="Y",IF(AB703&lt;120,IF(OR(C703='Bieu phi VCX'!$A$24,C703='Bieu phi VCX'!$A$25,C703='Bieu phi VCX'!$A$27),0.2%,IF(OR(AND(OR(E703="SEDAN",E703="HATCHBACK"),G703&gt;$AM$2),AND(OR(E703="SEDAN",E703="HATCHBACK"),F703="GERMANY")),INDEX('Bieu phi VCX'!$AC$8:$AC$33,MATCH(C703,'Bieu phi VCX'!$A$8:$A$33,0),0),INDEX('Bieu phi VCX'!$AD$8:$AD$33,MATCH(C703,'Bieu phi VCX'!$A$8:$A$33,0),0))),"NA"),0)</f>
        <v>0</v>
      </c>
      <c r="AN703" s="28" t="n">
        <f aca="false">IF(X703="Y",$AN$2,0)</f>
        <v>0</v>
      </c>
      <c r="AO703" s="29" t="n">
        <f aca="false">IF(W703="Y",IF(N703-M703&gt;$AO$2,1.5%*15/365,1.5%*(N703-M703)/365),0)</f>
        <v>0</v>
      </c>
      <c r="AP703" s="30" t="n">
        <f aca="false">IF(N703&lt;=Z703,VLOOKUP(DATEDIF(M703,N703,"m"),Parameters!$L$2:$M$6,2,1),(DATEDIF(M703,N703,"m")+1)/12)</f>
        <v>1</v>
      </c>
      <c r="AQ703" s="31" t="n">
        <f aca="false">(AK703*(SUM(AE703,AF703,AG703,AI703,AJ703,AL703,AM703,AN703)*H703+AH703)+AO703*H703)*AP703</f>
        <v>2550000</v>
      </c>
    </row>
    <row r="704" customFormat="false" ht="15" hidden="false" customHeight="false" outlineLevel="0" collapsed="false">
      <c r="A704" s="20"/>
      <c r="B704" s="20" t="s">
        <v>108</v>
      </c>
      <c r="C704" s="21" t="s">
        <v>147</v>
      </c>
      <c r="D704" s="21" t="s">
        <v>95</v>
      </c>
      <c r="E704" s="21" t="s">
        <v>144</v>
      </c>
      <c r="F704" s="21" t="s">
        <v>97</v>
      </c>
      <c r="G704" s="22" t="n">
        <v>390000000</v>
      </c>
      <c r="H704" s="22" t="n">
        <v>100000000</v>
      </c>
      <c r="I704" s="22" t="n">
        <v>0</v>
      </c>
      <c r="J704" s="0" t="n">
        <v>2020</v>
      </c>
      <c r="K704" s="23" t="n">
        <v>43831</v>
      </c>
      <c r="L704" s="23" t="n">
        <v>43831</v>
      </c>
      <c r="M704" s="23" t="n">
        <v>43831</v>
      </c>
      <c r="N704" s="23" t="n">
        <v>44196</v>
      </c>
      <c r="O704" s="24" t="s">
        <v>98</v>
      </c>
      <c r="P704" s="24" t="s">
        <v>106</v>
      </c>
      <c r="Q704" s="22" t="s">
        <v>99</v>
      </c>
      <c r="R704" s="24" t="s">
        <v>98</v>
      </c>
      <c r="S704" s="24" t="s">
        <v>98</v>
      </c>
      <c r="T704" s="24" t="s">
        <v>98</v>
      </c>
      <c r="U704" s="24" t="s">
        <v>98</v>
      </c>
      <c r="V704" s="24" t="s">
        <v>98</v>
      </c>
      <c r="W704" s="24" t="s">
        <v>98</v>
      </c>
      <c r="X704" s="24" t="s">
        <v>98</v>
      </c>
      <c r="Y704" s="22" t="n">
        <v>500000</v>
      </c>
      <c r="Z704" s="23" t="n">
        <f aca="false">DATE(YEAR(M704)+1,MONTH(M704),DAY(M704))</f>
        <v>44197</v>
      </c>
      <c r="AA704" s="25" t="n">
        <f aca="false">IF(N704&lt;=Z704, VLOOKUP(DATEDIF(M704,N704,"m"),Parameters!$L$2:$M$6,2,1), 0)</f>
        <v>1</v>
      </c>
      <c r="AB704" s="0" t="n">
        <f aca="false">IF(D704="Trong nước", DATEDIF(DATE(YEAR(K704),MONTH(K704),1),DATE(YEAR(L704),MONTH(L704),1),"m"), DATEDIF(DATE(J704,1,1),DATE(YEAR(L704),MONTH(L704),1),"m"))</f>
        <v>0</v>
      </c>
      <c r="AC704" s="0" t="str">
        <f aca="false">VLOOKUP(AB704,Parameters!$A$2:$B$6,2,1)</f>
        <v>&lt;6</v>
      </c>
      <c r="AD704" s="26" t="n">
        <v>1</v>
      </c>
      <c r="AE704" s="27" t="n">
        <f aca="false">IF(G704&lt;=$AE$2,INDEX('Bieu phi VCX'!$D$8:$H$33,MATCH(C704,'Bieu phi VCX'!$A$8:$A$33,0),MATCH(AC704,'Bieu phi VCX'!$D$7:$H$7,)),INDEX('Bieu phi VCX'!$I$8:$M$33,MATCH(C704,'Bieu phi VCX'!$A$8:$A$33,0),MATCH(AC704,'Bieu phi VCX'!$I$7:$M$7,)))</f>
        <v>0.025</v>
      </c>
      <c r="AF704" s="27" t="n">
        <f aca="false">IF(O704="Y",$AF$2,0)</f>
        <v>0</v>
      </c>
      <c r="AG704" s="27" t="e">
        <f aca="false">IF(P704="Y", INDEX('Bieu phi VCX'!$P$8:$T$31,MATCH(C704,'Bieu phi VCX'!$A$8:$A$33,0),MATCH(AC704,'Bieu phi VCX'!$P$7:$T$7,0)), 0)</f>
        <v>#VALUE!</v>
      </c>
      <c r="AH704" s="22" t="n">
        <f aca="false">VLOOKUP(Q704,Parameters!$F$2:$G$5,2,0)</f>
        <v>0</v>
      </c>
      <c r="AI704" s="27" t="n">
        <f aca="false">IF(R704="Y", INDEX('Bieu phi VCX'!$V$8:$Z$31,MATCH(C704,'Bieu phi VCX'!$A$8:$A$33,0),MATCH(AC704,'Bieu phi VCX'!$V$7:$Z$7,0)),0)</f>
        <v>0</v>
      </c>
      <c r="AJ704" s="27" t="n">
        <f aca="false">IF(S704="Y",INDEX('Bieu phi VCX'!$AG$8:$AI$31,MATCH(C704,'Bieu phi VCX'!$A$8:$A$33,0),MATCH(VLOOKUP(I704,Parameters!$I$2:$J$4,2),'Bieu phi VCX'!$AG$7:$AI$7,0))-AE704, 0)</f>
        <v>0</v>
      </c>
      <c r="AK704" s="0" t="n">
        <f aca="false">IF(T704="Y",$AK$2,1)</f>
        <v>1</v>
      </c>
      <c r="AL704" s="27" t="n">
        <f aca="false">IF(U704="Y", INDEX('Bieu phi VCX'!$AB$8:$AB$33,MATCH(C704,'Bieu phi VCX'!$A$8:$A$33,0),0),0)</f>
        <v>0</v>
      </c>
      <c r="AM704" s="27" t="n">
        <f aca="false">IF(V704="Y",IF(AB704&lt;120,IF(OR(C704='Bieu phi VCX'!$A$24,C704='Bieu phi VCX'!$A$25,C704='Bieu phi VCX'!$A$27),0.2%,IF(OR(AND(OR(E704="SEDAN",E704="HATCHBACK"),G704&gt;$AM$2),AND(OR(E704="SEDAN",E704="HATCHBACK"),F704="GERMANY")),INDEX('Bieu phi VCX'!$AC$8:$AC$33,MATCH(C704,'Bieu phi VCX'!$A$8:$A$33,0),0),INDEX('Bieu phi VCX'!$AD$8:$AD$33,MATCH(C704,'Bieu phi VCX'!$A$8:$A$33,0),0))),"NA"),0)</f>
        <v>0</v>
      </c>
      <c r="AN704" s="28" t="n">
        <f aca="false">IF(X704="Y",$AN$2,0)</f>
        <v>0</v>
      </c>
      <c r="AO704" s="29" t="n">
        <f aca="false">IF(W704="Y",IF(N704-M704&gt;$AO$2,1.5%*15/365,1.5%*(N704-M704)/365),0)</f>
        <v>0</v>
      </c>
      <c r="AP704" s="30" t="n">
        <f aca="false">IF(N704&lt;=Z704,VLOOKUP(DATEDIF(M704,N704,"m"),Parameters!$L$2:$M$6,2,1),(DATEDIF(M704,N704,"m")+1)/12)</f>
        <v>1</v>
      </c>
      <c r="AQ704" s="31" t="e">
        <f aca="false">(AK704*(SUM(AE704,AF704,AG704,AI704,AJ704,AL704,AM704,AN704)*H704+AH704)+AO704*H704)*AP704</f>
        <v>#VALUE!</v>
      </c>
    </row>
    <row r="705" customFormat="false" ht="15" hidden="false" customHeight="false" outlineLevel="0" collapsed="false">
      <c r="A705" s="20"/>
      <c r="B705" s="20" t="s">
        <v>109</v>
      </c>
      <c r="C705" s="21" t="s">
        <v>147</v>
      </c>
      <c r="D705" s="21" t="s">
        <v>95</v>
      </c>
      <c r="E705" s="21" t="s">
        <v>144</v>
      </c>
      <c r="F705" s="21" t="s">
        <v>97</v>
      </c>
      <c r="G705" s="22" t="n">
        <v>390000000</v>
      </c>
      <c r="H705" s="22" t="n">
        <v>100000000</v>
      </c>
      <c r="I705" s="22" t="n">
        <v>0</v>
      </c>
      <c r="J705" s="0" t="n">
        <v>2020</v>
      </c>
      <c r="K705" s="23" t="n">
        <v>43831</v>
      </c>
      <c r="L705" s="23" t="n">
        <v>43831</v>
      </c>
      <c r="M705" s="23" t="n">
        <v>43831</v>
      </c>
      <c r="N705" s="23" t="n">
        <v>44196</v>
      </c>
      <c r="O705" s="24" t="s">
        <v>98</v>
      </c>
      <c r="P705" s="24" t="s">
        <v>98</v>
      </c>
      <c r="Q705" s="22" t="n">
        <v>9000000</v>
      </c>
      <c r="R705" s="24" t="s">
        <v>98</v>
      </c>
      <c r="S705" s="24" t="s">
        <v>98</v>
      </c>
      <c r="T705" s="24" t="s">
        <v>98</v>
      </c>
      <c r="U705" s="24" t="s">
        <v>98</v>
      </c>
      <c r="V705" s="24" t="s">
        <v>98</v>
      </c>
      <c r="W705" s="24" t="s">
        <v>98</v>
      </c>
      <c r="X705" s="24" t="s">
        <v>98</v>
      </c>
      <c r="Y705" s="22" t="n">
        <v>500000</v>
      </c>
      <c r="Z705" s="23" t="n">
        <f aca="false">DATE(YEAR(M705)+1,MONTH(M705),DAY(M705))</f>
        <v>44197</v>
      </c>
      <c r="AA705" s="25" t="n">
        <f aca="false">IF(N705&lt;=Z705, VLOOKUP(DATEDIF(M705,N705,"m"),Parameters!$L$2:$M$6,2,1), 0)</f>
        <v>1</v>
      </c>
      <c r="AB705" s="0" t="n">
        <f aca="false">IF(D705="Trong nước", DATEDIF(DATE(YEAR(K705),MONTH(K705),1),DATE(YEAR(L705),MONTH(L705),1),"m"), DATEDIF(DATE(J705,1,1),DATE(YEAR(L705),MONTH(L705),1),"m"))</f>
        <v>0</v>
      </c>
      <c r="AC705" s="0" t="str">
        <f aca="false">VLOOKUP(AB705,Parameters!$A$2:$B$6,2,1)</f>
        <v>&lt;6</v>
      </c>
      <c r="AD705" s="26" t="n">
        <v>1</v>
      </c>
      <c r="AE705" s="27" t="n">
        <f aca="false">IF(G705&lt;=$AE$2,INDEX('Bieu phi VCX'!$D$8:$H$33,MATCH(C705,'Bieu phi VCX'!$A$8:$A$33,0),MATCH(AC705,'Bieu phi VCX'!$D$7:$H$7,)),INDEX('Bieu phi VCX'!$I$8:$M$33,MATCH(C705,'Bieu phi VCX'!$A$8:$A$33,0),MATCH(AC705,'Bieu phi VCX'!$I$7:$M$7,)))</f>
        <v>0.025</v>
      </c>
      <c r="AF705" s="27" t="n">
        <f aca="false">IF(O705="Y",$AF$2,0)</f>
        <v>0</v>
      </c>
      <c r="AG705" s="27" t="n">
        <f aca="false">IF(P705="Y", INDEX('Bieu phi VCX'!$P$8:$T$31,MATCH(C705,'Bieu phi VCX'!$A$8:$A$33,0),MATCH(AC705,'Bieu phi VCX'!$P$7:$T$7,0)), 0)</f>
        <v>0</v>
      </c>
      <c r="AH705" s="22" t="n">
        <f aca="false">VLOOKUP(Q705,Parameters!$F$2:$G$5,2,0)</f>
        <v>1400000</v>
      </c>
      <c r="AI705" s="27" t="n">
        <f aca="false">IF(R705="Y", INDEX('Bieu phi VCX'!$V$8:$Z$31,MATCH(C705,'Bieu phi VCX'!$A$8:$A$33,0),MATCH(AC705,'Bieu phi VCX'!$V$7:$Z$7,0)),0)</f>
        <v>0</v>
      </c>
      <c r="AJ705" s="27" t="n">
        <f aca="false">IF(S705="Y",INDEX('Bieu phi VCX'!$AG$8:$AI$31,MATCH(C705,'Bieu phi VCX'!$A$8:$A$33,0),MATCH(VLOOKUP(I705,Parameters!$I$2:$J$4,2),'Bieu phi VCX'!$AG$7:$AI$7,0))-AE705, 0)</f>
        <v>0</v>
      </c>
      <c r="AK705" s="0" t="n">
        <f aca="false">IF(T705="Y",$AK$2,1)</f>
        <v>1</v>
      </c>
      <c r="AL705" s="27" t="n">
        <f aca="false">IF(U705="Y", INDEX('Bieu phi VCX'!$AB$8:$AB$33,MATCH(C705,'Bieu phi VCX'!$A$8:$A$33,0),0),0)</f>
        <v>0</v>
      </c>
      <c r="AM705" s="27" t="n">
        <f aca="false">IF(V705="Y",IF(AB705&lt;120,IF(OR(C705='Bieu phi VCX'!$A$24,C705='Bieu phi VCX'!$A$25,C705='Bieu phi VCX'!$A$27),0.2%,IF(OR(AND(OR(E705="SEDAN",E705="HATCHBACK"),G705&gt;$AM$2),AND(OR(E705="SEDAN",E705="HATCHBACK"),F705="GERMANY")),INDEX('Bieu phi VCX'!$AC$8:$AC$33,MATCH(C705,'Bieu phi VCX'!$A$8:$A$33,0),0),INDEX('Bieu phi VCX'!$AD$8:$AD$33,MATCH(C705,'Bieu phi VCX'!$A$8:$A$33,0),0))),"NA"),0)</f>
        <v>0</v>
      </c>
      <c r="AN705" s="28" t="n">
        <f aca="false">IF(X705="Y",$AN$2,0)</f>
        <v>0</v>
      </c>
      <c r="AO705" s="29" t="n">
        <f aca="false">IF(W705="Y",IF(N705-M705&gt;$AO$2,1.5%*15/365,1.5%*(N705-M705)/365),0)</f>
        <v>0</v>
      </c>
      <c r="AP705" s="30" t="n">
        <f aca="false">IF(N705&lt;=Z705,VLOOKUP(DATEDIF(M705,N705,"m"),Parameters!$L$2:$M$6,2,1),(DATEDIF(M705,N705,"m")+1)/12)</f>
        <v>1</v>
      </c>
      <c r="AQ705" s="31" t="n">
        <f aca="false">(AK705*(SUM(AE705,AF705,AG705,AI705,AJ705,AL705,AM705,AN705)*H705+AH705)+AO705*H705)*AP705</f>
        <v>3900000</v>
      </c>
    </row>
    <row r="706" customFormat="false" ht="15" hidden="false" customHeight="false" outlineLevel="0" collapsed="false">
      <c r="A706" s="20"/>
      <c r="B706" s="20" t="s">
        <v>110</v>
      </c>
      <c r="C706" s="21" t="s">
        <v>147</v>
      </c>
      <c r="D706" s="21" t="s">
        <v>95</v>
      </c>
      <c r="E706" s="21" t="s">
        <v>144</v>
      </c>
      <c r="F706" s="21" t="s">
        <v>97</v>
      </c>
      <c r="G706" s="22" t="n">
        <v>390000000</v>
      </c>
      <c r="H706" s="22" t="n">
        <v>100000000</v>
      </c>
      <c r="I706" s="22" t="n">
        <v>0</v>
      </c>
      <c r="J706" s="0" t="n">
        <v>2020</v>
      </c>
      <c r="K706" s="23" t="n">
        <v>43831</v>
      </c>
      <c r="L706" s="23" t="n">
        <v>43831</v>
      </c>
      <c r="M706" s="23" t="n">
        <v>43831</v>
      </c>
      <c r="N706" s="23" t="n">
        <v>44196</v>
      </c>
      <c r="O706" s="24" t="s">
        <v>98</v>
      </c>
      <c r="P706" s="24" t="s">
        <v>98</v>
      </c>
      <c r="Q706" s="22" t="s">
        <v>99</v>
      </c>
      <c r="R706" s="24" t="s">
        <v>106</v>
      </c>
      <c r="S706" s="24" t="s">
        <v>98</v>
      </c>
      <c r="T706" s="24" t="s">
        <v>98</v>
      </c>
      <c r="U706" s="24" t="s">
        <v>98</v>
      </c>
      <c r="V706" s="24" t="s">
        <v>98</v>
      </c>
      <c r="W706" s="24" t="s">
        <v>98</v>
      </c>
      <c r="X706" s="24" t="s">
        <v>98</v>
      </c>
      <c r="Y706" s="22" t="n">
        <v>500000</v>
      </c>
      <c r="Z706" s="23" t="n">
        <f aca="false">DATE(YEAR(M706)+1,MONTH(M706),DAY(M706))</f>
        <v>44197</v>
      </c>
      <c r="AA706" s="25" t="n">
        <f aca="false">IF(N706&lt;=Z706, VLOOKUP(DATEDIF(M706,N706,"m"),Parameters!$L$2:$M$6,2,1), 0)</f>
        <v>1</v>
      </c>
      <c r="AB706" s="0" t="n">
        <f aca="false">IF(D706="Trong nước", DATEDIF(DATE(YEAR(K706),MONTH(K706),1),DATE(YEAR(L706),MONTH(L706),1),"m"), DATEDIF(DATE(J706,1,1),DATE(YEAR(L706),MONTH(L706),1),"m"))</f>
        <v>0</v>
      </c>
      <c r="AC706" s="0" t="str">
        <f aca="false">VLOOKUP(AB706,Parameters!$A$2:$B$6,2,1)</f>
        <v>&lt;6</v>
      </c>
      <c r="AD706" s="26" t="n">
        <v>1</v>
      </c>
      <c r="AE706" s="27" t="n">
        <f aca="false">IF(G706&lt;=$AE$2,INDEX('Bieu phi VCX'!$D$8:$H$33,MATCH(C706,'Bieu phi VCX'!$A$8:$A$33,0),MATCH(AC706,'Bieu phi VCX'!$D$7:$H$7,)),INDEX('Bieu phi VCX'!$I$8:$M$33,MATCH(C706,'Bieu phi VCX'!$A$8:$A$33,0),MATCH(AC706,'Bieu phi VCX'!$I$7:$M$7,)))</f>
        <v>0.025</v>
      </c>
      <c r="AF706" s="27" t="n">
        <f aca="false">IF(O706="Y",$AF$2,0)</f>
        <v>0</v>
      </c>
      <c r="AG706" s="27" t="n">
        <f aca="false">IF(P706="Y", INDEX('Bieu phi VCX'!$P$8:$T$31,MATCH(C706,'Bieu phi VCX'!$A$8:$A$33,0),MATCH(AC706,'Bieu phi VCX'!$P$7:$T$7,0)), 0)</f>
        <v>0</v>
      </c>
      <c r="AH706" s="22" t="n">
        <f aca="false">VLOOKUP(Q706,Parameters!$F$2:$G$5,2,0)</f>
        <v>0</v>
      </c>
      <c r="AI706" s="27" t="e">
        <f aca="false">IF(R706="Y", INDEX('Bieu phi VCX'!$V$8:$Z$31,MATCH(C706,'Bieu phi VCX'!$A$8:$A$33,0),MATCH(AC706,'Bieu phi VCX'!$V$7:$Z$7,0)),0)</f>
        <v>#VALUE!</v>
      </c>
      <c r="AJ706" s="27" t="n">
        <f aca="false">IF(S706="Y",INDEX('Bieu phi VCX'!$AG$8:$AI$31,MATCH(C706,'Bieu phi VCX'!$A$8:$A$33,0),MATCH(VLOOKUP(I706,Parameters!$I$2:$J$4,2),'Bieu phi VCX'!$AG$7:$AI$7,0))-AE706, 0)</f>
        <v>0</v>
      </c>
      <c r="AK706" s="0" t="n">
        <f aca="false">IF(T706="Y",$AK$2,1)</f>
        <v>1</v>
      </c>
      <c r="AL706" s="27" t="n">
        <f aca="false">IF(U706="Y", INDEX('Bieu phi VCX'!$AB$8:$AB$33,MATCH(C706,'Bieu phi VCX'!$A$8:$A$33,0),0),0)</f>
        <v>0</v>
      </c>
      <c r="AM706" s="27" t="n">
        <f aca="false">IF(V706="Y",IF(AB706&lt;120,IF(OR(C706='Bieu phi VCX'!$A$24,C706='Bieu phi VCX'!$A$25,C706='Bieu phi VCX'!$A$27),0.2%,IF(OR(AND(OR(E706="SEDAN",E706="HATCHBACK"),G706&gt;$AM$2),AND(OR(E706="SEDAN",E706="HATCHBACK"),F706="GERMANY")),INDEX('Bieu phi VCX'!$AC$8:$AC$33,MATCH(C706,'Bieu phi VCX'!$A$8:$A$33,0),0),INDEX('Bieu phi VCX'!$AD$8:$AD$33,MATCH(C706,'Bieu phi VCX'!$A$8:$A$33,0),0))),"NA"),0)</f>
        <v>0</v>
      </c>
      <c r="AN706" s="28" t="n">
        <f aca="false">IF(X706="Y",$AN$2,0)</f>
        <v>0</v>
      </c>
      <c r="AO706" s="29" t="n">
        <f aca="false">IF(W706="Y",IF(N706-M706&gt;$AO$2,1.5%*15/365,1.5%*(N706-M706)/365),0)</f>
        <v>0</v>
      </c>
      <c r="AP706" s="30" t="n">
        <f aca="false">IF(N706&lt;=Z706,VLOOKUP(DATEDIF(M706,N706,"m"),Parameters!$L$2:$M$6,2,1),(DATEDIF(M706,N706,"m")+1)/12)</f>
        <v>1</v>
      </c>
      <c r="AQ706" s="31" t="e">
        <f aca="false">(AK706*(SUM(AE706,AF706,AG706,AI706,AJ706,AL706,AM706,AN706)*H706+AH706)+AO706*H706)*AP706</f>
        <v>#VALUE!</v>
      </c>
    </row>
    <row r="707" customFormat="false" ht="15" hidden="false" customHeight="false" outlineLevel="0" collapsed="false">
      <c r="A707" s="20"/>
      <c r="B707" s="20" t="s">
        <v>111</v>
      </c>
      <c r="C707" s="21" t="s">
        <v>147</v>
      </c>
      <c r="D707" s="21" t="s">
        <v>95</v>
      </c>
      <c r="E707" s="21" t="s">
        <v>144</v>
      </c>
      <c r="F707" s="21" t="s">
        <v>97</v>
      </c>
      <c r="G707" s="22" t="n">
        <v>390000000</v>
      </c>
      <c r="H707" s="22" t="n">
        <v>100000000</v>
      </c>
      <c r="I707" s="22" t="n">
        <v>0</v>
      </c>
      <c r="J707" s="0" t="n">
        <v>2020</v>
      </c>
      <c r="K707" s="23" t="n">
        <v>43831</v>
      </c>
      <c r="L707" s="23" t="n">
        <v>43831</v>
      </c>
      <c r="M707" s="23" t="n">
        <v>43831</v>
      </c>
      <c r="N707" s="23" t="n">
        <v>44196</v>
      </c>
      <c r="O707" s="24" t="s">
        <v>98</v>
      </c>
      <c r="P707" s="24" t="s">
        <v>98</v>
      </c>
      <c r="Q707" s="22" t="s">
        <v>99</v>
      </c>
      <c r="R707" s="24" t="s">
        <v>98</v>
      </c>
      <c r="S707" s="24" t="s">
        <v>106</v>
      </c>
      <c r="T707" s="24" t="s">
        <v>98</v>
      </c>
      <c r="U707" s="24" t="s">
        <v>98</v>
      </c>
      <c r="V707" s="24" t="s">
        <v>98</v>
      </c>
      <c r="W707" s="24" t="s">
        <v>98</v>
      </c>
      <c r="X707" s="24" t="s">
        <v>98</v>
      </c>
      <c r="Y707" s="22" t="n">
        <v>500000</v>
      </c>
      <c r="Z707" s="23" t="n">
        <f aca="false">DATE(YEAR(M707)+1,MONTH(M707),DAY(M707))</f>
        <v>44197</v>
      </c>
      <c r="AA707" s="25" t="n">
        <f aca="false">IF(N707&lt;=Z707, VLOOKUP(DATEDIF(M707,N707,"m"),Parameters!$L$2:$M$6,2,1), 0)</f>
        <v>1</v>
      </c>
      <c r="AB707" s="0" t="n">
        <f aca="false">IF(D707="Trong nước", DATEDIF(DATE(YEAR(K707),MONTH(K707),1),DATE(YEAR(L707),MONTH(L707),1),"m"), DATEDIF(DATE(J707,1,1),DATE(YEAR(L707),MONTH(L707),1),"m"))</f>
        <v>0</v>
      </c>
      <c r="AC707" s="0" t="str">
        <f aca="false">VLOOKUP(AB707,Parameters!$A$2:$B$6,2,1)</f>
        <v>&lt;6</v>
      </c>
      <c r="AD707" s="26" t="n">
        <v>1</v>
      </c>
      <c r="AE707" s="27" t="n">
        <f aca="false">IF(G707&lt;=$AE$2,INDEX('Bieu phi VCX'!$D$8:$H$33,MATCH(C707,'Bieu phi VCX'!$A$8:$A$33,0),MATCH(AC707,'Bieu phi VCX'!$D$7:$H$7,)),INDEX('Bieu phi VCX'!$I$8:$M$33,MATCH(C707,'Bieu phi VCX'!$A$8:$A$33,0),MATCH(AC707,'Bieu phi VCX'!$I$7:$M$7,)))</f>
        <v>0.025</v>
      </c>
      <c r="AF707" s="27" t="n">
        <f aca="false">IF(O707="Y",$AF$2,0)</f>
        <v>0</v>
      </c>
      <c r="AG707" s="27" t="n">
        <f aca="false">IF(P707="Y", INDEX('Bieu phi VCX'!$P$8:$T$31,MATCH(C707,'Bieu phi VCX'!$A$8:$A$33,0),MATCH(AC707,'Bieu phi VCX'!$P$7:$T$7,0)), 0)</f>
        <v>0</v>
      </c>
      <c r="AH707" s="22" t="n">
        <f aca="false">VLOOKUP(Q707,Parameters!$F$2:$G$5,2,0)</f>
        <v>0</v>
      </c>
      <c r="AI707" s="27" t="n">
        <f aca="false">IF(R707="Y", INDEX('Bieu phi VCX'!$V$8:$Z$31,MATCH(C707,'Bieu phi VCX'!$A$8:$A$33,0),MATCH(AC707,'Bieu phi VCX'!$V$7:$Z$7,0)),0)</f>
        <v>0</v>
      </c>
      <c r="AJ707" s="27" t="e">
        <f aca="false">IF(S707="Y",INDEX('Bieu phi VCX'!$AG$8:$AI$31,MATCH(C707,'Bieu phi VCX'!$A$8:$A$33,0),MATCH(VLOOKUP(I707,Parameters!$I$2:$J$4,2),'Bieu phi VCX'!$AG$7:$AI$7,0))-AE707, 0)</f>
        <v>#VALUE!</v>
      </c>
      <c r="AK707" s="0" t="n">
        <f aca="false">IF(T707="Y",$AK$2,1)</f>
        <v>1</v>
      </c>
      <c r="AL707" s="27" t="n">
        <f aca="false">IF(U707="Y", INDEX('Bieu phi VCX'!$AB$8:$AB$33,MATCH(C707,'Bieu phi VCX'!$A$8:$A$33,0),0),0)</f>
        <v>0</v>
      </c>
      <c r="AM707" s="27" t="n">
        <f aca="false">IF(V707="Y",IF(AB707&lt;120,IF(OR(C707='Bieu phi VCX'!$A$24,C707='Bieu phi VCX'!$A$25,C707='Bieu phi VCX'!$A$27),0.2%,IF(OR(AND(OR(E707="SEDAN",E707="HATCHBACK"),G707&gt;$AM$2),AND(OR(E707="SEDAN",E707="HATCHBACK"),F707="GERMANY")),INDEX('Bieu phi VCX'!$AC$8:$AC$33,MATCH(C707,'Bieu phi VCX'!$A$8:$A$33,0),0),INDEX('Bieu phi VCX'!$AD$8:$AD$33,MATCH(C707,'Bieu phi VCX'!$A$8:$A$33,0),0))),"NA"),0)</f>
        <v>0</v>
      </c>
      <c r="AN707" s="28" t="n">
        <f aca="false">IF(X707="Y",$AN$2,0)</f>
        <v>0</v>
      </c>
      <c r="AO707" s="29" t="n">
        <f aca="false">IF(W707="Y",IF(N707-M707&gt;$AO$2,1.5%*15/365,1.5%*(N707-M707)/365),0)</f>
        <v>0</v>
      </c>
      <c r="AP707" s="30" t="n">
        <f aca="false">IF(N707&lt;=Z707,VLOOKUP(DATEDIF(M707,N707,"m"),Parameters!$L$2:$M$6,2,1),(DATEDIF(M707,N707,"m")+1)/12)</f>
        <v>1</v>
      </c>
      <c r="AQ707" s="31" t="e">
        <f aca="false">(AK707*(SUM(AE707,AF707,AG707,AI707,AJ707,AL707,AM707,AN707)*H707+AH707)+AO707*H707)*AP707</f>
        <v>#VALUE!</v>
      </c>
    </row>
    <row r="708" customFormat="false" ht="15" hidden="false" customHeight="false" outlineLevel="0" collapsed="false">
      <c r="A708" s="20"/>
      <c r="B708" s="20" t="s">
        <v>112</v>
      </c>
      <c r="C708" s="21" t="s">
        <v>147</v>
      </c>
      <c r="D708" s="21" t="s">
        <v>95</v>
      </c>
      <c r="E708" s="21" t="s">
        <v>144</v>
      </c>
      <c r="F708" s="21" t="s">
        <v>97</v>
      </c>
      <c r="G708" s="22" t="n">
        <v>390000000</v>
      </c>
      <c r="H708" s="22" t="n">
        <v>100000000</v>
      </c>
      <c r="I708" s="22" t="n">
        <v>0</v>
      </c>
      <c r="J708" s="0" t="n">
        <v>2020</v>
      </c>
      <c r="K708" s="23" t="n">
        <v>43831</v>
      </c>
      <c r="L708" s="23" t="n">
        <v>43831</v>
      </c>
      <c r="M708" s="23" t="n">
        <v>43831</v>
      </c>
      <c r="N708" s="23" t="n">
        <v>44196</v>
      </c>
      <c r="O708" s="24" t="s">
        <v>98</v>
      </c>
      <c r="P708" s="24" t="s">
        <v>98</v>
      </c>
      <c r="Q708" s="22" t="s">
        <v>99</v>
      </c>
      <c r="R708" s="24" t="s">
        <v>98</v>
      </c>
      <c r="S708" s="24" t="s">
        <v>98</v>
      </c>
      <c r="T708" s="24" t="s">
        <v>106</v>
      </c>
      <c r="U708" s="24" t="s">
        <v>98</v>
      </c>
      <c r="V708" s="24" t="s">
        <v>98</v>
      </c>
      <c r="W708" s="24" t="s">
        <v>98</v>
      </c>
      <c r="X708" s="24" t="s">
        <v>98</v>
      </c>
      <c r="Y708" s="22" t="n">
        <v>500000</v>
      </c>
      <c r="Z708" s="23" t="n">
        <f aca="false">DATE(YEAR(M708)+1,MONTH(M708),DAY(M708))</f>
        <v>44197</v>
      </c>
      <c r="AA708" s="25" t="n">
        <f aca="false">IF(N708&lt;=Z708, VLOOKUP(DATEDIF(M708,N708,"m"),Parameters!$L$2:$M$6,2,1), 0)</f>
        <v>1</v>
      </c>
      <c r="AB708" s="0" t="n">
        <f aca="false">IF(D708="Trong nước", DATEDIF(DATE(YEAR(K708),MONTH(K708),1),DATE(YEAR(L708),MONTH(L708),1),"m"), DATEDIF(DATE(J708,1,1),DATE(YEAR(L708),MONTH(L708),1),"m"))</f>
        <v>0</v>
      </c>
      <c r="AC708" s="0" t="str">
        <f aca="false">VLOOKUP(AB708,Parameters!$A$2:$B$6,2,1)</f>
        <v>&lt;6</v>
      </c>
      <c r="AD708" s="26" t="n">
        <v>1</v>
      </c>
      <c r="AE708" s="27" t="n">
        <f aca="false">IF(G708&lt;=$AE$2,INDEX('Bieu phi VCX'!$D$8:$H$33,MATCH(C708,'Bieu phi VCX'!$A$8:$A$33,0),MATCH(AC708,'Bieu phi VCX'!$D$7:$H$7,)),INDEX('Bieu phi VCX'!$I$8:$M$33,MATCH(C708,'Bieu phi VCX'!$A$8:$A$33,0),MATCH(AC708,'Bieu phi VCX'!$I$7:$M$7,)))</f>
        <v>0.025</v>
      </c>
      <c r="AF708" s="27" t="n">
        <f aca="false">IF(O708="Y",$AF$2,0)</f>
        <v>0</v>
      </c>
      <c r="AG708" s="27" t="n">
        <f aca="false">IF(P708="Y", INDEX('Bieu phi VCX'!$P$8:$T$31,MATCH(C708,'Bieu phi VCX'!$A$8:$A$33,0),MATCH(AC708,'Bieu phi VCX'!$P$7:$T$7,0)), 0)</f>
        <v>0</v>
      </c>
      <c r="AH708" s="22" t="n">
        <f aca="false">VLOOKUP(Q708,Parameters!$F$2:$G$5,2,0)</f>
        <v>0</v>
      </c>
      <c r="AI708" s="27" t="n">
        <f aca="false">IF(R708="Y", INDEX('Bieu phi VCX'!$V$8:$Z$31,MATCH(C708,'Bieu phi VCX'!$A$8:$A$33,0),MATCH(AC708,'Bieu phi VCX'!$V$7:$Z$7,0)),0)</f>
        <v>0</v>
      </c>
      <c r="AJ708" s="27" t="n">
        <f aca="false">IF(S708="Y",INDEX('Bieu phi VCX'!$AG$8:$AI$31,MATCH(C708,'Bieu phi VCX'!$A$8:$A$33,0),MATCH(VLOOKUP(I708,Parameters!$I$2:$J$4,2),'Bieu phi VCX'!$AG$7:$AI$7,0))-AE708, 0)</f>
        <v>0</v>
      </c>
      <c r="AK708" s="0" t="n">
        <f aca="false">IF(T708="Y",$AK$2,1)</f>
        <v>1.5</v>
      </c>
      <c r="AL708" s="27" t="n">
        <f aca="false">IF(U708="Y", INDEX('Bieu phi VCX'!$AB$8:$AB$33,MATCH(C708,'Bieu phi VCX'!$A$8:$A$33,0),0),0)</f>
        <v>0</v>
      </c>
      <c r="AM708" s="27" t="n">
        <f aca="false">IF(V708="Y",IF(AB708&lt;120,IF(OR(C708='Bieu phi VCX'!$A$24,C708='Bieu phi VCX'!$A$25,C708='Bieu phi VCX'!$A$27),0.2%,IF(OR(AND(OR(E708="SEDAN",E708="HATCHBACK"),G708&gt;$AM$2),AND(OR(E708="SEDAN",E708="HATCHBACK"),F708="GERMANY")),INDEX('Bieu phi VCX'!$AC$8:$AC$33,MATCH(C708,'Bieu phi VCX'!$A$8:$A$33,0),0),INDEX('Bieu phi VCX'!$AD$8:$AD$33,MATCH(C708,'Bieu phi VCX'!$A$8:$A$33,0),0))),"NA"),0)</f>
        <v>0</v>
      </c>
      <c r="AN708" s="28" t="n">
        <f aca="false">IF(X708="Y",$AN$2,0)</f>
        <v>0</v>
      </c>
      <c r="AO708" s="29" t="n">
        <f aca="false">IF(W708="Y",IF(N708-M708&gt;$AO$2,1.5%*15/365,1.5%*(N708-M708)/365),0)</f>
        <v>0</v>
      </c>
      <c r="AP708" s="30" t="n">
        <f aca="false">IF(N708&lt;=Z708,VLOOKUP(DATEDIF(M708,N708,"m"),Parameters!$L$2:$M$6,2,1),(DATEDIF(M708,N708,"m")+1)/12)</f>
        <v>1</v>
      </c>
      <c r="AQ708" s="31" t="n">
        <f aca="false">(AK708*(SUM(AE708,AF708,AG708,AI708,AJ708,AL708,AM708,AN708)*H708+AH708)+AO708*H708)*AP708</f>
        <v>3750000</v>
      </c>
    </row>
    <row r="709" customFormat="false" ht="15" hidden="false" customHeight="false" outlineLevel="0" collapsed="false">
      <c r="A709" s="20"/>
      <c r="B709" s="20" t="s">
        <v>113</v>
      </c>
      <c r="C709" s="21" t="s">
        <v>147</v>
      </c>
      <c r="D709" s="21" t="s">
        <v>95</v>
      </c>
      <c r="E709" s="21" t="s">
        <v>144</v>
      </c>
      <c r="F709" s="21" t="s">
        <v>97</v>
      </c>
      <c r="G709" s="22" t="n">
        <v>390000000</v>
      </c>
      <c r="H709" s="22" t="n">
        <v>100000000</v>
      </c>
      <c r="I709" s="22" t="n">
        <v>0</v>
      </c>
      <c r="J709" s="0" t="n">
        <v>2020</v>
      </c>
      <c r="K709" s="23" t="n">
        <v>43831</v>
      </c>
      <c r="L709" s="23" t="n">
        <v>43831</v>
      </c>
      <c r="M709" s="23" t="n">
        <v>43831</v>
      </c>
      <c r="N709" s="23" t="n">
        <v>44196</v>
      </c>
      <c r="O709" s="24" t="s">
        <v>98</v>
      </c>
      <c r="P709" s="24" t="s">
        <v>98</v>
      </c>
      <c r="Q709" s="22" t="s">
        <v>99</v>
      </c>
      <c r="R709" s="24" t="s">
        <v>98</v>
      </c>
      <c r="S709" s="24" t="s">
        <v>98</v>
      </c>
      <c r="T709" s="24" t="s">
        <v>98</v>
      </c>
      <c r="U709" s="24" t="s">
        <v>106</v>
      </c>
      <c r="V709" s="24" t="s">
        <v>98</v>
      </c>
      <c r="W709" s="24" t="s">
        <v>98</v>
      </c>
      <c r="X709" s="24" t="s">
        <v>98</v>
      </c>
      <c r="Y709" s="22" t="n">
        <v>500000</v>
      </c>
      <c r="Z709" s="23" t="n">
        <f aca="false">DATE(YEAR(M709)+1,MONTH(M709),DAY(M709))</f>
        <v>44197</v>
      </c>
      <c r="AA709" s="25" t="n">
        <f aca="false">IF(N709&lt;=Z709, VLOOKUP(DATEDIF(M709,N709,"m"),Parameters!$L$2:$M$6,2,1), 0)</f>
        <v>1</v>
      </c>
      <c r="AB709" s="0" t="n">
        <f aca="false">IF(D709="Trong nước", DATEDIF(DATE(YEAR(K709),MONTH(K709),1),DATE(YEAR(L709),MONTH(L709),1),"m"), DATEDIF(DATE(J709,1,1),DATE(YEAR(L709),MONTH(L709),1),"m"))</f>
        <v>0</v>
      </c>
      <c r="AC709" s="0" t="str">
        <f aca="false">VLOOKUP(AB709,Parameters!$A$2:$B$6,2,1)</f>
        <v>&lt;6</v>
      </c>
      <c r="AD709" s="26" t="n">
        <v>1</v>
      </c>
      <c r="AE709" s="27" t="n">
        <f aca="false">IF(G709&lt;=$AE$2,INDEX('Bieu phi VCX'!$D$8:$H$33,MATCH(C709,'Bieu phi VCX'!$A$8:$A$33,0),MATCH(AC709,'Bieu phi VCX'!$D$7:$H$7,)),INDEX('Bieu phi VCX'!$I$8:$M$33,MATCH(C709,'Bieu phi VCX'!$A$8:$A$33,0),MATCH(AC709,'Bieu phi VCX'!$I$7:$M$7,)))</f>
        <v>0.025</v>
      </c>
      <c r="AF709" s="27" t="n">
        <f aca="false">IF(O709="Y",$AF$2,0)</f>
        <v>0</v>
      </c>
      <c r="AG709" s="27" t="n">
        <f aca="false">IF(P709="Y", INDEX('Bieu phi VCX'!$P$8:$T$31,MATCH(C709,'Bieu phi VCX'!$A$8:$A$33,0),MATCH(AC709,'Bieu phi VCX'!$P$7:$T$7,0)), 0)</f>
        <v>0</v>
      </c>
      <c r="AH709" s="22" t="n">
        <f aca="false">VLOOKUP(Q709,Parameters!$F$2:$G$5,2,0)</f>
        <v>0</v>
      </c>
      <c r="AI709" s="27" t="n">
        <f aca="false">IF(R709="Y", INDEX('Bieu phi VCX'!$V$8:$Z$31,MATCH(C709,'Bieu phi VCX'!$A$8:$A$33,0),MATCH(AC709,'Bieu phi VCX'!$V$7:$Z$7,0)),0)</f>
        <v>0</v>
      </c>
      <c r="AJ709" s="27" t="n">
        <f aca="false">IF(S709="Y",INDEX('Bieu phi VCX'!$AG$8:$AI$31,MATCH(C709,'Bieu phi VCX'!$A$8:$A$33,0),MATCH(VLOOKUP(I709,Parameters!$I$2:$J$4,2),'Bieu phi VCX'!$AG$7:$AI$7,0))-AE709, 0)</f>
        <v>0</v>
      </c>
      <c r="AK709" s="0" t="n">
        <f aca="false">IF(T709="Y",$AK$2,1)</f>
        <v>1</v>
      </c>
      <c r="AL709" s="27" t="n">
        <f aca="false">IF(U709="Y", INDEX('Bieu phi VCX'!$AB$8:$AB$33,MATCH(C709,'Bieu phi VCX'!$A$8:$A$33,0),0),0)</f>
        <v>0.0025</v>
      </c>
      <c r="AM709" s="27" t="n">
        <f aca="false">IF(V709="Y",IF(AB709&lt;120,IF(OR(C709='Bieu phi VCX'!$A$24,C709='Bieu phi VCX'!$A$25,C709='Bieu phi VCX'!$A$27),0.2%,IF(OR(AND(OR(E709="SEDAN",E709="HATCHBACK"),G709&gt;$AM$2),AND(OR(E709="SEDAN",E709="HATCHBACK"),F709="GERMANY")),INDEX('Bieu phi VCX'!$AC$8:$AC$33,MATCH(C709,'Bieu phi VCX'!$A$8:$A$33,0),0),INDEX('Bieu phi VCX'!$AD$8:$AD$33,MATCH(C709,'Bieu phi VCX'!$A$8:$A$33,0),0))),"NA"),0)</f>
        <v>0</v>
      </c>
      <c r="AN709" s="28" t="n">
        <f aca="false">IF(X709="Y",$AN$2,0)</f>
        <v>0</v>
      </c>
      <c r="AO709" s="29" t="n">
        <f aca="false">IF(W709="Y",IF(N709-M709&gt;$AO$2,1.5%*15/365,1.5%*(N709-M709)/365),0)</f>
        <v>0</v>
      </c>
      <c r="AP709" s="30" t="n">
        <f aca="false">IF(N709&lt;=Z709,VLOOKUP(DATEDIF(M709,N709,"m"),Parameters!$L$2:$M$6,2,1),(DATEDIF(M709,N709,"m")+1)/12)</f>
        <v>1</v>
      </c>
      <c r="AQ709" s="31" t="n">
        <f aca="false">(AK709*(SUM(AE709,AF709,AG709,AI709,AJ709,AL709,AM709,AN709)*H709+AH709)+AO709*H709)*AP709</f>
        <v>2750000</v>
      </c>
    </row>
    <row r="710" customFormat="false" ht="15" hidden="false" customHeight="false" outlineLevel="0" collapsed="false">
      <c r="A710" s="20"/>
      <c r="B710" s="20" t="s">
        <v>114</v>
      </c>
      <c r="C710" s="21" t="s">
        <v>147</v>
      </c>
      <c r="D710" s="21" t="s">
        <v>95</v>
      </c>
      <c r="E710" s="21" t="s">
        <v>144</v>
      </c>
      <c r="F710" s="21" t="s">
        <v>97</v>
      </c>
      <c r="G710" s="22" t="n">
        <v>390000000</v>
      </c>
      <c r="H710" s="22" t="n">
        <v>100000000</v>
      </c>
      <c r="I710" s="22" t="n">
        <v>0</v>
      </c>
      <c r="J710" s="0" t="n">
        <v>2020</v>
      </c>
      <c r="K710" s="23" t="n">
        <v>43831</v>
      </c>
      <c r="L710" s="23" t="n">
        <v>43831</v>
      </c>
      <c r="M710" s="23" t="n">
        <v>43831</v>
      </c>
      <c r="N710" s="23" t="n">
        <v>44196</v>
      </c>
      <c r="O710" s="24" t="s">
        <v>98</v>
      </c>
      <c r="P710" s="24" t="s">
        <v>98</v>
      </c>
      <c r="Q710" s="22" t="s">
        <v>99</v>
      </c>
      <c r="R710" s="24" t="s">
        <v>98</v>
      </c>
      <c r="S710" s="24" t="s">
        <v>98</v>
      </c>
      <c r="T710" s="24" t="s">
        <v>98</v>
      </c>
      <c r="U710" s="24" t="s">
        <v>98</v>
      </c>
      <c r="V710" s="24" t="s">
        <v>106</v>
      </c>
      <c r="W710" s="24" t="s">
        <v>98</v>
      </c>
      <c r="X710" s="24" t="s">
        <v>98</v>
      </c>
      <c r="Y710" s="22" t="n">
        <v>500000</v>
      </c>
      <c r="Z710" s="23" t="n">
        <f aca="false">DATE(YEAR(M710)+1,MONTH(M710),DAY(M710))</f>
        <v>44197</v>
      </c>
      <c r="AA710" s="25" t="n">
        <f aca="false">IF(N710&lt;=Z710, VLOOKUP(DATEDIF(M710,N710,"m"),Parameters!$L$2:$M$6,2,1), 0)</f>
        <v>1</v>
      </c>
      <c r="AB710" s="0" t="n">
        <f aca="false">IF(D710="Trong nước", DATEDIF(DATE(YEAR(K710),MONTH(K710),1),DATE(YEAR(L710),MONTH(L710),1),"m"), DATEDIF(DATE(J710,1,1),DATE(YEAR(L710),MONTH(L710),1),"m"))</f>
        <v>0</v>
      </c>
      <c r="AC710" s="0" t="str">
        <f aca="false">VLOOKUP(AB710,Parameters!$A$2:$B$6,2,1)</f>
        <v>&lt;6</v>
      </c>
      <c r="AD710" s="26" t="n">
        <v>1</v>
      </c>
      <c r="AE710" s="27" t="n">
        <f aca="false">IF(G710&lt;=$AE$2,INDEX('Bieu phi VCX'!$D$8:$H$33,MATCH(C710,'Bieu phi VCX'!$A$8:$A$33,0),MATCH(AC710,'Bieu phi VCX'!$D$7:$H$7,)),INDEX('Bieu phi VCX'!$I$8:$M$33,MATCH(C710,'Bieu phi VCX'!$A$8:$A$33,0),MATCH(AC710,'Bieu phi VCX'!$I$7:$M$7,)))</f>
        <v>0.025</v>
      </c>
      <c r="AF710" s="27" t="n">
        <f aca="false">IF(O710="Y",$AF$2,0)</f>
        <v>0</v>
      </c>
      <c r="AG710" s="27" t="n">
        <f aca="false">IF(P710="Y", INDEX('Bieu phi VCX'!$P$8:$T$31,MATCH(C710,'Bieu phi VCX'!$A$8:$A$33,0),MATCH(AC710,'Bieu phi VCX'!$P$7:$T$7,0)), 0)</f>
        <v>0</v>
      </c>
      <c r="AH710" s="22" t="n">
        <f aca="false">VLOOKUP(Q710,Parameters!$F$2:$G$5,2,0)</f>
        <v>0</v>
      </c>
      <c r="AI710" s="27" t="n">
        <f aca="false">IF(R710="Y", INDEX('Bieu phi VCX'!$V$8:$Z$31,MATCH(C710,'Bieu phi VCX'!$A$8:$A$33,0),MATCH(AC710,'Bieu phi VCX'!$V$7:$Z$7,0)),0)</f>
        <v>0</v>
      </c>
      <c r="AJ710" s="27" t="n">
        <f aca="false">IF(S710="Y",INDEX('Bieu phi VCX'!$AG$8:$AI$31,MATCH(C710,'Bieu phi VCX'!$A$8:$A$33,0),MATCH(VLOOKUP(I710,Parameters!$I$2:$J$4,2),'Bieu phi VCX'!$AG$7:$AI$7,0))-AE710, 0)</f>
        <v>0</v>
      </c>
      <c r="AK710" s="0" t="n">
        <f aca="false">IF(T710="Y",$AK$2,1)</f>
        <v>1</v>
      </c>
      <c r="AL710" s="27" t="n">
        <f aca="false">IF(U710="Y", INDEX('Bieu phi VCX'!$AB$8:$AB$33,MATCH(C710,'Bieu phi VCX'!$A$8:$A$33,0),0),0)</f>
        <v>0</v>
      </c>
      <c r="AM710" s="27" t="n">
        <f aca="false">IF(V710="Y",IF(AB710&lt;120,IF(OR(C710='Bieu phi VCX'!$A$24,C710='Bieu phi VCX'!$A$25,C710='Bieu phi VCX'!$A$27),0.2%,IF(OR(AND(OR(E710="SEDAN",E710="HATCHBACK"),G710&gt;$AM$2),AND(OR(E710="SEDAN",E710="HATCHBACK"),F710="GERMANY")),INDEX('Bieu phi VCX'!$AC$8:$AC$33,MATCH(C710,'Bieu phi VCX'!$A$8:$A$33,0),0),INDEX('Bieu phi VCX'!$AD$8:$AD$33,MATCH(C710,'Bieu phi VCX'!$A$8:$A$33,0),0))),"NA"),0)</f>
        <v>0.0005</v>
      </c>
      <c r="AN710" s="28" t="n">
        <f aca="false">IF(X710="Y",$AN$2,0)</f>
        <v>0</v>
      </c>
      <c r="AO710" s="29" t="n">
        <f aca="false">IF(W710="Y",IF(N710-M710&gt;$AO$2,1.5%*15/365,1.5%*(N710-M710)/365),0)</f>
        <v>0</v>
      </c>
      <c r="AP710" s="30" t="n">
        <f aca="false">IF(N710&lt;=Z710,VLOOKUP(DATEDIF(M710,N710,"m"),Parameters!$L$2:$M$6,2,1),(DATEDIF(M710,N710,"m")+1)/12)</f>
        <v>1</v>
      </c>
      <c r="AQ710" s="31" t="n">
        <f aca="false">(AK710*(SUM(AE710,AF710,AG710,AI710,AJ710,AL710,AM710,AN710)*H710+AH710)+AO710*H710)*AP710</f>
        <v>2550000</v>
      </c>
    </row>
    <row r="711" customFormat="false" ht="15" hidden="false" customHeight="false" outlineLevel="0" collapsed="false">
      <c r="A711" s="20"/>
      <c r="B711" s="20" t="s">
        <v>115</v>
      </c>
      <c r="C711" s="21" t="s">
        <v>147</v>
      </c>
      <c r="D711" s="21" t="s">
        <v>95</v>
      </c>
      <c r="E711" s="21" t="s">
        <v>144</v>
      </c>
      <c r="F711" s="21" t="s">
        <v>97</v>
      </c>
      <c r="G711" s="22" t="n">
        <v>390000000</v>
      </c>
      <c r="H711" s="22" t="n">
        <v>100000000</v>
      </c>
      <c r="I711" s="22" t="n">
        <v>0</v>
      </c>
      <c r="J711" s="0" t="n">
        <v>2020</v>
      </c>
      <c r="K711" s="23" t="n">
        <v>43831</v>
      </c>
      <c r="L711" s="23" t="n">
        <v>43831</v>
      </c>
      <c r="M711" s="23" t="n">
        <v>43831</v>
      </c>
      <c r="N711" s="23" t="n">
        <v>44196</v>
      </c>
      <c r="O711" s="24" t="s">
        <v>98</v>
      </c>
      <c r="P711" s="24" t="s">
        <v>98</v>
      </c>
      <c r="Q711" s="22" t="s">
        <v>99</v>
      </c>
      <c r="R711" s="24" t="s">
        <v>98</v>
      </c>
      <c r="S711" s="24" t="s">
        <v>98</v>
      </c>
      <c r="T711" s="24" t="s">
        <v>98</v>
      </c>
      <c r="U711" s="24" t="s">
        <v>98</v>
      </c>
      <c r="V711" s="24" t="s">
        <v>98</v>
      </c>
      <c r="W711" s="24" t="s">
        <v>106</v>
      </c>
      <c r="X711" s="24" t="s">
        <v>98</v>
      </c>
      <c r="Y711" s="22" t="n">
        <v>500000</v>
      </c>
      <c r="Z711" s="23" t="n">
        <f aca="false">DATE(YEAR(M711)+1,MONTH(M711),DAY(M711))</f>
        <v>44197</v>
      </c>
      <c r="AA711" s="25" t="n">
        <f aca="false">IF(N711&lt;=Z711, VLOOKUP(DATEDIF(M711,N711,"m"),Parameters!$L$2:$M$6,2,1), 0)</f>
        <v>1</v>
      </c>
      <c r="AB711" s="0" t="n">
        <f aca="false">IF(D711="Trong nước", DATEDIF(DATE(YEAR(K711),MONTH(K711),1),DATE(YEAR(L711),MONTH(L711),1),"m"), DATEDIF(DATE(J711,1,1),DATE(YEAR(L711),MONTH(L711),1),"m"))</f>
        <v>0</v>
      </c>
      <c r="AC711" s="0" t="str">
        <f aca="false">VLOOKUP(AB711,Parameters!$A$2:$B$6,2,1)</f>
        <v>&lt;6</v>
      </c>
      <c r="AD711" s="26" t="n">
        <v>1</v>
      </c>
      <c r="AE711" s="27" t="n">
        <f aca="false">IF(G711&lt;=$AE$2,INDEX('Bieu phi VCX'!$D$8:$H$33,MATCH(C711,'Bieu phi VCX'!$A$8:$A$33,0),MATCH(AC711,'Bieu phi VCX'!$D$7:$H$7,)),INDEX('Bieu phi VCX'!$I$8:$M$33,MATCH(C711,'Bieu phi VCX'!$A$8:$A$33,0),MATCH(AC711,'Bieu phi VCX'!$I$7:$M$7,)))</f>
        <v>0.025</v>
      </c>
      <c r="AF711" s="27" t="n">
        <f aca="false">IF(O711="Y",$AF$2,0)</f>
        <v>0</v>
      </c>
      <c r="AG711" s="27" t="n">
        <f aca="false">IF(P711="Y", INDEX('Bieu phi VCX'!$P$8:$T$31,MATCH(C711,'Bieu phi VCX'!$A$8:$A$33,0),MATCH(AC711,'Bieu phi VCX'!$P$7:$T$7,0)), 0)</f>
        <v>0</v>
      </c>
      <c r="AH711" s="22" t="n">
        <f aca="false">VLOOKUP(Q711,Parameters!$F$2:$G$5,2,0)</f>
        <v>0</v>
      </c>
      <c r="AI711" s="27" t="n">
        <f aca="false">IF(R711="Y", INDEX('Bieu phi VCX'!$V$8:$Z$31,MATCH(C711,'Bieu phi VCX'!$A$8:$A$33,0),MATCH(AC711,'Bieu phi VCX'!$V$7:$Z$7,0)),0)</f>
        <v>0</v>
      </c>
      <c r="AJ711" s="27" t="n">
        <f aca="false">IF(S711="Y",INDEX('Bieu phi VCX'!$AG$8:$AI$31,MATCH(C711,'Bieu phi VCX'!$A$8:$A$33,0),MATCH(VLOOKUP(I711,Parameters!$I$2:$J$4,2),'Bieu phi VCX'!$AG$7:$AI$7,0))-AE711, 0)</f>
        <v>0</v>
      </c>
      <c r="AK711" s="0" t="n">
        <f aca="false">IF(T711="Y",$AK$2,1)</f>
        <v>1</v>
      </c>
      <c r="AL711" s="27" t="n">
        <f aca="false">IF(U711="Y", INDEX('Bieu phi VCX'!$AB$8:$AB$33,MATCH(C711,'Bieu phi VCX'!$A$8:$A$33,0),0),0)</f>
        <v>0</v>
      </c>
      <c r="AM711" s="27" t="n">
        <f aca="false">IF(V711="Y",IF(AB711&lt;120,IF(OR(C711='Bieu phi VCX'!$A$24,C711='Bieu phi VCX'!$A$25,C711='Bieu phi VCX'!$A$27),0.2%,IF(OR(AND(OR(E711="SEDAN",E711="HATCHBACK"),G711&gt;$AM$2),AND(OR(E711="SEDAN",E711="HATCHBACK"),F711="GERMANY")),INDEX('Bieu phi VCX'!$AC$8:$AC$33,MATCH(C711,'Bieu phi VCX'!$A$8:$A$33,0),0),INDEX('Bieu phi VCX'!$AD$8:$AD$33,MATCH(C711,'Bieu phi VCX'!$A$8:$A$33,0),0))),"NA"),0)</f>
        <v>0</v>
      </c>
      <c r="AN711" s="28" t="n">
        <f aca="false">IF(X711="Y",$AN$2,0)</f>
        <v>0</v>
      </c>
      <c r="AO711" s="29" t="n">
        <f aca="false">IF(W711="Y",IF(N711-M711&gt;$AO$2,1.5%*15/365,1.5%*(N711-M711)/365),0)</f>
        <v>0.000616438356164384</v>
      </c>
      <c r="AP711" s="30" t="n">
        <f aca="false">IF(N711&lt;=Z711,VLOOKUP(DATEDIF(M711,N711,"m"),Parameters!$L$2:$M$6,2,1),(DATEDIF(M711,N711,"m")+1)/12)</f>
        <v>1</v>
      </c>
      <c r="AQ711" s="31" t="n">
        <f aca="false">(AK711*(SUM(AE711,AF711,AG711,AI711,AJ711,AL711,AM711,AN711)*H711+AH711)+AO711*H711)*AP711</f>
        <v>2561643.83561644</v>
      </c>
    </row>
    <row r="712" customFormat="false" ht="15" hidden="false" customHeight="false" outlineLevel="0" collapsed="false">
      <c r="A712" s="20"/>
      <c r="B712" s="20" t="s">
        <v>116</v>
      </c>
      <c r="C712" s="21" t="s">
        <v>147</v>
      </c>
      <c r="D712" s="21" t="s">
        <v>95</v>
      </c>
      <c r="E712" s="21" t="s">
        <v>144</v>
      </c>
      <c r="F712" s="21" t="s">
        <v>97</v>
      </c>
      <c r="G712" s="22" t="n">
        <v>390000000</v>
      </c>
      <c r="H712" s="22" t="n">
        <v>100000000</v>
      </c>
      <c r="I712" s="22" t="n">
        <v>0</v>
      </c>
      <c r="J712" s="0" t="n">
        <v>2020</v>
      </c>
      <c r="K712" s="23" t="n">
        <v>43831</v>
      </c>
      <c r="L712" s="23" t="n">
        <v>43831</v>
      </c>
      <c r="M712" s="23" t="n">
        <v>43831</v>
      </c>
      <c r="N712" s="23" t="n">
        <v>44196</v>
      </c>
      <c r="O712" s="24" t="s">
        <v>98</v>
      </c>
      <c r="P712" s="24" t="s">
        <v>98</v>
      </c>
      <c r="Q712" s="22" t="s">
        <v>99</v>
      </c>
      <c r="R712" s="24" t="s">
        <v>98</v>
      </c>
      <c r="S712" s="24" t="s">
        <v>98</v>
      </c>
      <c r="T712" s="24" t="s">
        <v>98</v>
      </c>
      <c r="U712" s="24" t="s">
        <v>98</v>
      </c>
      <c r="V712" s="24" t="s">
        <v>98</v>
      </c>
      <c r="W712" s="24" t="s">
        <v>98</v>
      </c>
      <c r="X712" s="24" t="s">
        <v>106</v>
      </c>
      <c r="Y712" s="22" t="n">
        <v>500000</v>
      </c>
      <c r="Z712" s="23" t="n">
        <f aca="false">DATE(YEAR(M712)+1,MONTH(M712),DAY(M712))</f>
        <v>44197</v>
      </c>
      <c r="AA712" s="25" t="n">
        <f aca="false">IF(N712&lt;=Z712, VLOOKUP(DATEDIF(M712,N712,"m"),Parameters!$L$2:$M$6,2,1), 0)</f>
        <v>1</v>
      </c>
      <c r="AB712" s="0" t="n">
        <f aca="false">IF(D712="Trong nước", DATEDIF(DATE(YEAR(K712),MONTH(K712),1),DATE(YEAR(L712),MONTH(L712),1),"m"), DATEDIF(DATE(J712,1,1),DATE(YEAR(L712),MONTH(L712),1),"m"))</f>
        <v>0</v>
      </c>
      <c r="AC712" s="0" t="str">
        <f aca="false">VLOOKUP(AB712,Parameters!$A$2:$B$6,2,1)</f>
        <v>&lt;6</v>
      </c>
      <c r="AD712" s="26" t="n">
        <v>1</v>
      </c>
      <c r="AE712" s="27" t="n">
        <f aca="false">IF(G712&lt;=$AE$2,INDEX('Bieu phi VCX'!$D$8:$H$33,MATCH(C712,'Bieu phi VCX'!$A$8:$A$33,0),MATCH(AC712,'Bieu phi VCX'!$D$7:$H$7,)),INDEX('Bieu phi VCX'!$I$8:$M$33,MATCH(C712,'Bieu phi VCX'!$A$8:$A$33,0),MATCH(AC712,'Bieu phi VCX'!$I$7:$M$7,)))</f>
        <v>0.025</v>
      </c>
      <c r="AF712" s="27" t="n">
        <f aca="false">IF(O712="Y",$AF$2,0)</f>
        <v>0</v>
      </c>
      <c r="AG712" s="27" t="n">
        <f aca="false">IF(P712="Y", INDEX('Bieu phi VCX'!$P$8:$T$31,MATCH(C712,'Bieu phi VCX'!$A$8:$A$33,0),MATCH(AC712,'Bieu phi VCX'!$P$7:$T$7,0)), 0)</f>
        <v>0</v>
      </c>
      <c r="AH712" s="22" t="n">
        <f aca="false">VLOOKUP(Q712,Parameters!$F$2:$G$5,2,0)</f>
        <v>0</v>
      </c>
      <c r="AI712" s="27" t="n">
        <f aca="false">IF(R712="Y", INDEX('Bieu phi VCX'!$V$8:$Z$31,MATCH(C712,'Bieu phi VCX'!$A$8:$A$33,0),MATCH(AC712,'Bieu phi VCX'!$V$7:$Z$7,0)),0)</f>
        <v>0</v>
      </c>
      <c r="AJ712" s="27" t="n">
        <f aca="false">IF(S712="Y",INDEX('Bieu phi VCX'!$AG$8:$AI$31,MATCH(C712,'Bieu phi VCX'!$A$8:$A$33,0),MATCH(VLOOKUP(I712,Parameters!$I$2:$J$4,2),'Bieu phi VCX'!$AG$7:$AI$7,0))-AE712, 0)</f>
        <v>0</v>
      </c>
      <c r="AK712" s="0" t="n">
        <f aca="false">IF(T712="Y",$AK$2,1)</f>
        <v>1</v>
      </c>
      <c r="AL712" s="27" t="n">
        <f aca="false">IF(U712="Y", INDEX('Bieu phi VCX'!$AB$8:$AB$33,MATCH(C712,'Bieu phi VCX'!$A$8:$A$33,0),0),0)</f>
        <v>0</v>
      </c>
      <c r="AM712" s="27" t="n">
        <f aca="false">IF(V712="Y",IF(AB712&lt;120,IF(OR(C712='Bieu phi VCX'!$A$24,C712='Bieu phi VCX'!$A$25,C712='Bieu phi VCX'!$A$27),0.2%,IF(OR(AND(OR(E712="SEDAN",E712="HATCHBACK"),G712&gt;$AM$2),AND(OR(E712="SEDAN",E712="HATCHBACK"),F712="GERMANY")),INDEX('Bieu phi VCX'!$AC$8:$AC$33,MATCH(C712,'Bieu phi VCX'!$A$8:$A$33,0),0),INDEX('Bieu phi VCX'!$AD$8:$AD$33,MATCH(C712,'Bieu phi VCX'!$A$8:$A$33,0),0))),"NA"),0)</f>
        <v>0</v>
      </c>
      <c r="AN712" s="28" t="n">
        <f aca="false">IF(X712="Y",$AN$2,0)</f>
        <v>0.003</v>
      </c>
      <c r="AO712" s="29" t="n">
        <f aca="false">IF(W712="Y",IF(N712-M712&gt;$AO$2,1.5%*15/365,1.5%*(N712-M712)/365),0)</f>
        <v>0</v>
      </c>
      <c r="AP712" s="30" t="n">
        <f aca="false">IF(N712&lt;=Z712,VLOOKUP(DATEDIF(M712,N712,"m"),Parameters!$L$2:$M$6,2,1),(DATEDIF(M712,N712,"m")+1)/12)</f>
        <v>1</v>
      </c>
      <c r="AQ712" s="31" t="n">
        <f aca="false">(AK712*(SUM(AE712,AF712,AG712,AI712,AJ712,AL712,AM712,AN712)*H712+AH712)+AO712*H712)*AP712</f>
        <v>2800000</v>
      </c>
    </row>
    <row r="713" customFormat="false" ht="15" hidden="false" customHeight="false" outlineLevel="0" collapsed="false">
      <c r="A713" s="20" t="s">
        <v>117</v>
      </c>
      <c r="B713" s="20" t="s">
        <v>105</v>
      </c>
      <c r="C713" s="21" t="s">
        <v>147</v>
      </c>
      <c r="D713" s="21" t="s">
        <v>95</v>
      </c>
      <c r="E713" s="21" t="s">
        <v>144</v>
      </c>
      <c r="F713" s="21" t="s">
        <v>97</v>
      </c>
      <c r="G713" s="22" t="n">
        <v>400000000</v>
      </c>
      <c r="H713" s="22" t="n">
        <v>400000000</v>
      </c>
      <c r="I713" s="22" t="n">
        <v>0</v>
      </c>
      <c r="J713" s="0" t="n">
        <v>2020</v>
      </c>
      <c r="K713" s="23" t="n">
        <v>43831</v>
      </c>
      <c r="L713" s="23" t="n">
        <v>43831</v>
      </c>
      <c r="M713" s="23" t="n">
        <v>43831</v>
      </c>
      <c r="N713" s="23" t="n">
        <v>44196</v>
      </c>
      <c r="O713" s="24" t="s">
        <v>106</v>
      </c>
      <c r="P713" s="24" t="s">
        <v>106</v>
      </c>
      <c r="Q713" s="22" t="n">
        <v>9000000</v>
      </c>
      <c r="R713" s="24" t="s">
        <v>106</v>
      </c>
      <c r="S713" s="24" t="s">
        <v>106</v>
      </c>
      <c r="T713" s="24" t="s">
        <v>106</v>
      </c>
      <c r="U713" s="24" t="s">
        <v>106</v>
      </c>
      <c r="V713" s="24" t="s">
        <v>106</v>
      </c>
      <c r="W713" s="24" t="s">
        <v>106</v>
      </c>
      <c r="X713" s="24" t="s">
        <v>106</v>
      </c>
      <c r="Y713" s="22" t="n">
        <v>500000</v>
      </c>
      <c r="Z713" s="23" t="n">
        <f aca="false">DATE(YEAR(M713)+1,MONTH(M713),DAY(M713))</f>
        <v>44197</v>
      </c>
      <c r="AA713" s="25" t="n">
        <f aca="false">IF(N713&lt;=Z713, VLOOKUP(DATEDIF(M713,N713,"m"),Parameters!$L$2:$M$6,2,1), 0)</f>
        <v>1</v>
      </c>
      <c r="AB713" s="0" t="n">
        <f aca="false">IF(D713="Trong nước", DATEDIF(DATE(YEAR(K713),MONTH(K713),1),DATE(YEAR(L713),MONTH(L713),1),"m"), DATEDIF(DATE(J713,1,1),DATE(YEAR(L713),MONTH(L713),1),"m"))</f>
        <v>0</v>
      </c>
      <c r="AC713" s="0" t="str">
        <f aca="false">VLOOKUP(AB713,Parameters!$A$2:$B$6,2,1)</f>
        <v>&lt;6</v>
      </c>
      <c r="AD713" s="26" t="n">
        <v>1</v>
      </c>
      <c r="AE713" s="27" t="n">
        <f aca="false">IF(G713&lt;=$AE$2,INDEX('Bieu phi VCX'!$D$8:$H$33,MATCH(C713,'Bieu phi VCX'!$A$8:$A$33,0),MATCH(AC713,'Bieu phi VCX'!$D$7:$H$7,)),INDEX('Bieu phi VCX'!$I$8:$M$33,MATCH(C713,'Bieu phi VCX'!$A$8:$A$33,0),MATCH(AC713,'Bieu phi VCX'!$I$7:$M$7,)))</f>
        <v>0.025</v>
      </c>
      <c r="AF713" s="27" t="n">
        <f aca="false">IF(O713="Y",$AF$2,0)</f>
        <v>0.0005</v>
      </c>
      <c r="AG713" s="27" t="e">
        <f aca="false">IF(P713="Y", INDEX('Bieu phi VCX'!$P$8:$T$31,MATCH(C713,'Bieu phi VCX'!$A$8:$A$33,0),MATCH(AC713,'Bieu phi VCX'!$P$7:$T$7,0)), 0)</f>
        <v>#VALUE!</v>
      </c>
      <c r="AH713" s="22" t="n">
        <f aca="false">VLOOKUP(Q713,Parameters!$F$2:$G$5,2,0)</f>
        <v>1400000</v>
      </c>
      <c r="AI713" s="27" t="e">
        <f aca="false">IF(R713="Y", INDEX('Bieu phi VCX'!$V$8:$Z$31,MATCH(C713,'Bieu phi VCX'!$A$8:$A$33,0),MATCH(AC713,'Bieu phi VCX'!$V$7:$Z$7,0)),0)</f>
        <v>#VALUE!</v>
      </c>
      <c r="AJ713" s="27" t="e">
        <f aca="false">IF(S713="Y",INDEX('Bieu phi VCX'!$AG$8:$AI$31,MATCH(C713,'Bieu phi VCX'!$A$8:$A$33,0),MATCH(VLOOKUP(I713,Parameters!$I$2:$J$4,2),'Bieu phi VCX'!$AG$7:$AI$7,0))-AE713, 0)</f>
        <v>#VALUE!</v>
      </c>
      <c r="AK713" s="0" t="n">
        <f aca="false">IF(T713="Y",$AK$2,1)</f>
        <v>1.5</v>
      </c>
      <c r="AL713" s="27" t="n">
        <f aca="false">IF(U713="Y", INDEX('Bieu phi VCX'!$AB$8:$AB$33,MATCH(C713,'Bieu phi VCX'!$A$8:$A$33,0),0),0)</f>
        <v>0.0025</v>
      </c>
      <c r="AM713" s="27" t="n">
        <f aca="false">IF(V713="Y",IF(AB713&lt;120,IF(OR(C713='Bieu phi VCX'!$A$24,C713='Bieu phi VCX'!$A$25,C713='Bieu phi VCX'!$A$27),0.2%,IF(OR(AND(OR(E713="SEDAN",E713="HATCHBACK"),G713&gt;$AM$2),AND(OR(E713="SEDAN",E713="HATCHBACK"),F713="GERMANY")),INDEX('Bieu phi VCX'!$AC$8:$AC$33,MATCH(C713,'Bieu phi VCX'!$A$8:$A$33,0),0),INDEX('Bieu phi VCX'!$AD$8:$AD$33,MATCH(C713,'Bieu phi VCX'!$A$8:$A$33,0),0))),"NA"),0)</f>
        <v>0.0005</v>
      </c>
      <c r="AN713" s="28" t="n">
        <f aca="false">IF(X713="Y",$AN$2,0)</f>
        <v>0.003</v>
      </c>
      <c r="AO713" s="29" t="n">
        <f aca="false">IF(W713="Y",IF(N713-M713&gt;$AO$2,1.5%*15/365,1.5%*(N713-M713)/365),0)</f>
        <v>0.000616438356164384</v>
      </c>
      <c r="AP713" s="30" t="n">
        <f aca="false">IF(N713&lt;=Z713,VLOOKUP(DATEDIF(M713,N713,"m"),Parameters!$L$2:$M$6,2,1),(DATEDIF(M713,N713,"m")+1)/12)</f>
        <v>1</v>
      </c>
      <c r="AQ713" s="31" t="e">
        <f aca="false">(AK713*(SUM(AE713,AF713,AG713,AI713,AJ713,AL713,AM713,AN713)*H713+AH713)+AO713*H713)*AP713</f>
        <v>#VALUE!</v>
      </c>
    </row>
    <row r="714" customFormat="false" ht="15" hidden="false" customHeight="false" outlineLevel="0" collapsed="false">
      <c r="A714" s="20"/>
      <c r="B714" s="20" t="s">
        <v>107</v>
      </c>
      <c r="C714" s="21" t="s">
        <v>147</v>
      </c>
      <c r="D714" s="21" t="s">
        <v>95</v>
      </c>
      <c r="E714" s="21" t="s">
        <v>144</v>
      </c>
      <c r="F714" s="21" t="s">
        <v>97</v>
      </c>
      <c r="G714" s="22" t="n">
        <v>400000000</v>
      </c>
      <c r="H714" s="22" t="n">
        <v>400000000</v>
      </c>
      <c r="I714" s="22" t="n">
        <v>0</v>
      </c>
      <c r="J714" s="0" t="n">
        <v>2020</v>
      </c>
      <c r="K714" s="23" t="n">
        <v>43831</v>
      </c>
      <c r="L714" s="23" t="n">
        <v>43831</v>
      </c>
      <c r="M714" s="23" t="n">
        <v>43831</v>
      </c>
      <c r="N714" s="23" t="n">
        <v>44196</v>
      </c>
      <c r="O714" s="24" t="s">
        <v>106</v>
      </c>
      <c r="P714" s="24" t="s">
        <v>98</v>
      </c>
      <c r="Q714" s="22" t="s">
        <v>99</v>
      </c>
      <c r="R714" s="24" t="s">
        <v>98</v>
      </c>
      <c r="S714" s="24" t="s">
        <v>98</v>
      </c>
      <c r="T714" s="24" t="s">
        <v>98</v>
      </c>
      <c r="U714" s="24" t="s">
        <v>98</v>
      </c>
      <c r="V714" s="24" t="s">
        <v>98</v>
      </c>
      <c r="W714" s="24" t="s">
        <v>98</v>
      </c>
      <c r="X714" s="24" t="s">
        <v>98</v>
      </c>
      <c r="Y714" s="22" t="n">
        <v>500000</v>
      </c>
      <c r="Z714" s="23" t="n">
        <f aca="false">DATE(YEAR(M714)+1,MONTH(M714),DAY(M714))</f>
        <v>44197</v>
      </c>
      <c r="AA714" s="25" t="n">
        <f aca="false">IF(N714&lt;=Z714, VLOOKUP(DATEDIF(M714,N714,"m"),Parameters!$L$2:$M$6,2,1), 0)</f>
        <v>1</v>
      </c>
      <c r="AB714" s="0" t="n">
        <f aca="false">IF(D714="Trong nước", DATEDIF(DATE(YEAR(K714),MONTH(K714),1),DATE(YEAR(L714),MONTH(L714),1),"m"), DATEDIF(DATE(J714,1,1),DATE(YEAR(L714),MONTH(L714),1),"m"))</f>
        <v>0</v>
      </c>
      <c r="AC714" s="0" t="str">
        <f aca="false">VLOOKUP(AB714,Parameters!$A$2:$B$6,2,1)</f>
        <v>&lt;6</v>
      </c>
      <c r="AD714" s="26" t="n">
        <v>1</v>
      </c>
      <c r="AE714" s="27" t="n">
        <f aca="false">IF(G714&lt;=$AE$2,INDEX('Bieu phi VCX'!$D$8:$H$33,MATCH(C714,'Bieu phi VCX'!$A$8:$A$33,0),MATCH(AC714,'Bieu phi VCX'!$D$7:$H$7,)),INDEX('Bieu phi VCX'!$I$8:$M$33,MATCH(C714,'Bieu phi VCX'!$A$8:$A$33,0),MATCH(AC714,'Bieu phi VCX'!$I$7:$M$7,)))</f>
        <v>0.025</v>
      </c>
      <c r="AF714" s="27" t="n">
        <f aca="false">IF(O714="Y",$AF$2,0)</f>
        <v>0.0005</v>
      </c>
      <c r="AG714" s="27" t="n">
        <f aca="false">IF(P714="Y", INDEX('Bieu phi VCX'!$P$8:$T$31,MATCH(C714,'Bieu phi VCX'!$A$8:$A$33,0),MATCH(AC714,'Bieu phi VCX'!$P$7:$T$7,0)), 0)</f>
        <v>0</v>
      </c>
      <c r="AH714" s="22" t="n">
        <f aca="false">VLOOKUP(Q714,Parameters!$F$2:$G$5,2,0)</f>
        <v>0</v>
      </c>
      <c r="AI714" s="27" t="n">
        <f aca="false">IF(R714="Y", INDEX('Bieu phi VCX'!$V$8:$Z$31,MATCH(C714,'Bieu phi VCX'!$A$8:$A$33,0),MATCH(AC714,'Bieu phi VCX'!$V$7:$Z$7,0)),0)</f>
        <v>0</v>
      </c>
      <c r="AJ714" s="27" t="n">
        <f aca="false">IF(S714="Y",INDEX('Bieu phi VCX'!$AG$8:$AI$31,MATCH(C714,'Bieu phi VCX'!$A$8:$A$33,0),MATCH(VLOOKUP(I714,Parameters!$I$2:$J$4,2),'Bieu phi VCX'!$AG$7:$AI$7,0))-AE714, 0)</f>
        <v>0</v>
      </c>
      <c r="AK714" s="0" t="n">
        <f aca="false">IF(T714="Y",$AK$2,1)</f>
        <v>1</v>
      </c>
      <c r="AL714" s="27" t="n">
        <f aca="false">IF(U714="Y", INDEX('Bieu phi VCX'!$AB$8:$AB$33,MATCH(C714,'Bieu phi VCX'!$A$8:$A$33,0),0),0)</f>
        <v>0</v>
      </c>
      <c r="AM714" s="27" t="n">
        <f aca="false">IF(V714="Y",IF(AB714&lt;120,IF(OR(C714='Bieu phi VCX'!$A$24,C714='Bieu phi VCX'!$A$25,C714='Bieu phi VCX'!$A$27),0.2%,IF(OR(AND(OR(E714="SEDAN",E714="HATCHBACK"),G714&gt;$AM$2),AND(OR(E714="SEDAN",E714="HATCHBACK"),F714="GERMANY")),INDEX('Bieu phi VCX'!$AC$8:$AC$33,MATCH(C714,'Bieu phi VCX'!$A$8:$A$33,0),0),INDEX('Bieu phi VCX'!$AD$8:$AD$33,MATCH(C714,'Bieu phi VCX'!$A$8:$A$33,0),0))),"NA"),0)</f>
        <v>0</v>
      </c>
      <c r="AN714" s="28" t="n">
        <f aca="false">IF(X714="Y",$AN$2,0)</f>
        <v>0</v>
      </c>
      <c r="AO714" s="29" t="n">
        <f aca="false">IF(W714="Y",IF(N714-M714&gt;$AO$2,1.5%*15/365,1.5%*(N714-M714)/365),0)</f>
        <v>0</v>
      </c>
      <c r="AP714" s="30" t="n">
        <f aca="false">IF(N714&lt;=Z714,VLOOKUP(DATEDIF(M714,N714,"m"),Parameters!$L$2:$M$6,2,1),(DATEDIF(M714,N714,"m")+1)/12)</f>
        <v>1</v>
      </c>
      <c r="AQ714" s="31" t="n">
        <f aca="false">(AK714*(SUM(AE714,AF714,AG714,AI714,AJ714,AL714,AM714,AN714)*H714+AH714)+AO714*H714)*AP714</f>
        <v>10200000</v>
      </c>
    </row>
    <row r="715" customFormat="false" ht="15" hidden="false" customHeight="false" outlineLevel="0" collapsed="false">
      <c r="A715" s="20"/>
      <c r="B715" s="20" t="s">
        <v>108</v>
      </c>
      <c r="C715" s="21" t="s">
        <v>147</v>
      </c>
      <c r="D715" s="21" t="s">
        <v>95</v>
      </c>
      <c r="E715" s="21" t="s">
        <v>144</v>
      </c>
      <c r="F715" s="21" t="s">
        <v>97</v>
      </c>
      <c r="G715" s="22" t="n">
        <v>400000000</v>
      </c>
      <c r="H715" s="22" t="n">
        <v>400000000</v>
      </c>
      <c r="I715" s="22" t="n">
        <v>0</v>
      </c>
      <c r="J715" s="0" t="n">
        <v>2020</v>
      </c>
      <c r="K715" s="23" t="n">
        <v>43831</v>
      </c>
      <c r="L715" s="23" t="n">
        <v>43831</v>
      </c>
      <c r="M715" s="23" t="n">
        <v>43831</v>
      </c>
      <c r="N715" s="23" t="n">
        <v>44196</v>
      </c>
      <c r="O715" s="24" t="s">
        <v>98</v>
      </c>
      <c r="P715" s="24" t="s">
        <v>106</v>
      </c>
      <c r="Q715" s="22" t="s">
        <v>99</v>
      </c>
      <c r="R715" s="24" t="s">
        <v>98</v>
      </c>
      <c r="S715" s="24" t="s">
        <v>98</v>
      </c>
      <c r="T715" s="24" t="s">
        <v>98</v>
      </c>
      <c r="U715" s="24" t="s">
        <v>98</v>
      </c>
      <c r="V715" s="24" t="s">
        <v>98</v>
      </c>
      <c r="W715" s="24" t="s">
        <v>98</v>
      </c>
      <c r="X715" s="24" t="s">
        <v>98</v>
      </c>
      <c r="Y715" s="22" t="n">
        <v>500000</v>
      </c>
      <c r="Z715" s="23" t="n">
        <f aca="false">DATE(YEAR(M715)+1,MONTH(M715),DAY(M715))</f>
        <v>44197</v>
      </c>
      <c r="AA715" s="25" t="n">
        <f aca="false">IF(N715&lt;=Z715, VLOOKUP(DATEDIF(M715,N715,"m"),Parameters!$L$2:$M$6,2,1), 0)</f>
        <v>1</v>
      </c>
      <c r="AB715" s="0" t="n">
        <f aca="false">IF(D715="Trong nước", DATEDIF(DATE(YEAR(K715),MONTH(K715),1),DATE(YEAR(L715),MONTH(L715),1),"m"), DATEDIF(DATE(J715,1,1),DATE(YEAR(L715),MONTH(L715),1),"m"))</f>
        <v>0</v>
      </c>
      <c r="AC715" s="0" t="str">
        <f aca="false">VLOOKUP(AB715,Parameters!$A$2:$B$6,2,1)</f>
        <v>&lt;6</v>
      </c>
      <c r="AD715" s="26" t="n">
        <v>1</v>
      </c>
      <c r="AE715" s="27" t="n">
        <f aca="false">IF(G715&lt;=$AE$2,INDEX('Bieu phi VCX'!$D$8:$H$33,MATCH(C715,'Bieu phi VCX'!$A$8:$A$33,0),MATCH(AC715,'Bieu phi VCX'!$D$7:$H$7,)),INDEX('Bieu phi VCX'!$I$8:$M$33,MATCH(C715,'Bieu phi VCX'!$A$8:$A$33,0),MATCH(AC715,'Bieu phi VCX'!$I$7:$M$7,)))</f>
        <v>0.025</v>
      </c>
      <c r="AF715" s="27" t="n">
        <f aca="false">IF(O715="Y",$AF$2,0)</f>
        <v>0</v>
      </c>
      <c r="AG715" s="27" t="e">
        <f aca="false">IF(P715="Y", INDEX('Bieu phi VCX'!$P$8:$T$31,MATCH(C715,'Bieu phi VCX'!$A$8:$A$33,0),MATCH(AC715,'Bieu phi VCX'!$P$7:$T$7,0)), 0)</f>
        <v>#VALUE!</v>
      </c>
      <c r="AH715" s="22" t="n">
        <f aca="false">VLOOKUP(Q715,Parameters!$F$2:$G$5,2,0)</f>
        <v>0</v>
      </c>
      <c r="AI715" s="27" t="n">
        <f aca="false">IF(R715="Y", INDEX('Bieu phi VCX'!$V$8:$Z$31,MATCH(C715,'Bieu phi VCX'!$A$8:$A$33,0),MATCH(AC715,'Bieu phi VCX'!$V$7:$Z$7,0)),0)</f>
        <v>0</v>
      </c>
      <c r="AJ715" s="27" t="n">
        <f aca="false">IF(S715="Y",INDEX('Bieu phi VCX'!$AG$8:$AI$31,MATCH(C715,'Bieu phi VCX'!$A$8:$A$33,0),MATCH(VLOOKUP(I715,Parameters!$I$2:$J$4,2),'Bieu phi VCX'!$AG$7:$AI$7,0))-AE715, 0)</f>
        <v>0</v>
      </c>
      <c r="AK715" s="0" t="n">
        <f aca="false">IF(T715="Y",$AK$2,1)</f>
        <v>1</v>
      </c>
      <c r="AL715" s="27" t="n">
        <f aca="false">IF(U715="Y", INDEX('Bieu phi VCX'!$AB$8:$AB$33,MATCH(C715,'Bieu phi VCX'!$A$8:$A$33,0),0),0)</f>
        <v>0</v>
      </c>
      <c r="AM715" s="27" t="n">
        <f aca="false">IF(V715="Y",IF(AB715&lt;120,IF(OR(C715='Bieu phi VCX'!$A$24,C715='Bieu phi VCX'!$A$25,C715='Bieu phi VCX'!$A$27),0.2%,IF(OR(AND(OR(E715="SEDAN",E715="HATCHBACK"),G715&gt;$AM$2),AND(OR(E715="SEDAN",E715="HATCHBACK"),F715="GERMANY")),INDEX('Bieu phi VCX'!$AC$8:$AC$33,MATCH(C715,'Bieu phi VCX'!$A$8:$A$33,0),0),INDEX('Bieu phi VCX'!$AD$8:$AD$33,MATCH(C715,'Bieu phi VCX'!$A$8:$A$33,0),0))),"NA"),0)</f>
        <v>0</v>
      </c>
      <c r="AN715" s="28" t="n">
        <f aca="false">IF(X715="Y",$AN$2,0)</f>
        <v>0</v>
      </c>
      <c r="AO715" s="29" t="n">
        <f aca="false">IF(W715="Y",IF(N715-M715&gt;$AO$2,1.5%*15/365,1.5%*(N715-M715)/365),0)</f>
        <v>0</v>
      </c>
      <c r="AP715" s="30" t="n">
        <f aca="false">IF(N715&lt;=Z715,VLOOKUP(DATEDIF(M715,N715,"m"),Parameters!$L$2:$M$6,2,1),(DATEDIF(M715,N715,"m")+1)/12)</f>
        <v>1</v>
      </c>
      <c r="AQ715" s="31" t="e">
        <f aca="false">(AK715*(SUM(AE715,AF715,AG715,AI715,AJ715,AL715,AM715,AN715)*H715+AH715)+AO715*H715)*AP715</f>
        <v>#VALUE!</v>
      </c>
    </row>
    <row r="716" customFormat="false" ht="15" hidden="false" customHeight="false" outlineLevel="0" collapsed="false">
      <c r="A716" s="20"/>
      <c r="B716" s="20" t="s">
        <v>109</v>
      </c>
      <c r="C716" s="21" t="s">
        <v>147</v>
      </c>
      <c r="D716" s="21" t="s">
        <v>95</v>
      </c>
      <c r="E716" s="21" t="s">
        <v>144</v>
      </c>
      <c r="F716" s="21" t="s">
        <v>97</v>
      </c>
      <c r="G716" s="22" t="n">
        <v>400000000</v>
      </c>
      <c r="H716" s="22" t="n">
        <v>400000000</v>
      </c>
      <c r="I716" s="22" t="n">
        <v>0</v>
      </c>
      <c r="J716" s="0" t="n">
        <v>2020</v>
      </c>
      <c r="K716" s="23" t="n">
        <v>43831</v>
      </c>
      <c r="L716" s="23" t="n">
        <v>43831</v>
      </c>
      <c r="M716" s="23" t="n">
        <v>43831</v>
      </c>
      <c r="N716" s="23" t="n">
        <v>44196</v>
      </c>
      <c r="O716" s="24" t="s">
        <v>98</v>
      </c>
      <c r="P716" s="24" t="s">
        <v>98</v>
      </c>
      <c r="Q716" s="22" t="n">
        <v>9000000</v>
      </c>
      <c r="R716" s="24" t="s">
        <v>98</v>
      </c>
      <c r="S716" s="24" t="s">
        <v>98</v>
      </c>
      <c r="T716" s="24" t="s">
        <v>98</v>
      </c>
      <c r="U716" s="24" t="s">
        <v>98</v>
      </c>
      <c r="V716" s="24" t="s">
        <v>98</v>
      </c>
      <c r="W716" s="24" t="s">
        <v>98</v>
      </c>
      <c r="X716" s="24" t="s">
        <v>98</v>
      </c>
      <c r="Y716" s="22" t="n">
        <v>500000</v>
      </c>
      <c r="Z716" s="23" t="n">
        <f aca="false">DATE(YEAR(M716)+1,MONTH(M716),DAY(M716))</f>
        <v>44197</v>
      </c>
      <c r="AA716" s="25" t="n">
        <f aca="false">IF(N716&lt;=Z716, VLOOKUP(DATEDIF(M716,N716,"m"),Parameters!$L$2:$M$6,2,1), 0)</f>
        <v>1</v>
      </c>
      <c r="AB716" s="0" t="n">
        <f aca="false">IF(D716="Trong nước", DATEDIF(DATE(YEAR(K716),MONTH(K716),1),DATE(YEAR(L716),MONTH(L716),1),"m"), DATEDIF(DATE(J716,1,1),DATE(YEAR(L716),MONTH(L716),1),"m"))</f>
        <v>0</v>
      </c>
      <c r="AC716" s="0" t="str">
        <f aca="false">VLOOKUP(AB716,Parameters!$A$2:$B$6,2,1)</f>
        <v>&lt;6</v>
      </c>
      <c r="AD716" s="26" t="n">
        <v>1</v>
      </c>
      <c r="AE716" s="27" t="n">
        <f aca="false">IF(G716&lt;=$AE$2,INDEX('Bieu phi VCX'!$D$8:$H$33,MATCH(C716,'Bieu phi VCX'!$A$8:$A$33,0),MATCH(AC716,'Bieu phi VCX'!$D$7:$H$7,)),INDEX('Bieu phi VCX'!$I$8:$M$33,MATCH(C716,'Bieu phi VCX'!$A$8:$A$33,0),MATCH(AC716,'Bieu phi VCX'!$I$7:$M$7,)))</f>
        <v>0.025</v>
      </c>
      <c r="AF716" s="27" t="n">
        <f aca="false">IF(O716="Y",$AF$2,0)</f>
        <v>0</v>
      </c>
      <c r="AG716" s="27" t="n">
        <f aca="false">IF(P716="Y", INDEX('Bieu phi VCX'!$P$8:$T$31,MATCH(C716,'Bieu phi VCX'!$A$8:$A$33,0),MATCH(AC716,'Bieu phi VCX'!$P$7:$T$7,0)), 0)</f>
        <v>0</v>
      </c>
      <c r="AH716" s="22" t="n">
        <f aca="false">VLOOKUP(Q716,Parameters!$F$2:$G$5,2,0)</f>
        <v>1400000</v>
      </c>
      <c r="AI716" s="27" t="n">
        <f aca="false">IF(R716="Y", INDEX('Bieu phi VCX'!$V$8:$Z$31,MATCH(C716,'Bieu phi VCX'!$A$8:$A$33,0),MATCH(AC716,'Bieu phi VCX'!$V$7:$Z$7,0)),0)</f>
        <v>0</v>
      </c>
      <c r="AJ716" s="27" t="n">
        <f aca="false">IF(S716="Y",INDEX('Bieu phi VCX'!$AG$8:$AI$31,MATCH(C716,'Bieu phi VCX'!$A$8:$A$33,0),MATCH(VLOOKUP(I716,Parameters!$I$2:$J$4,2),'Bieu phi VCX'!$AG$7:$AI$7,0))-AE716, 0)</f>
        <v>0</v>
      </c>
      <c r="AK716" s="0" t="n">
        <f aca="false">IF(T716="Y",$AK$2,1)</f>
        <v>1</v>
      </c>
      <c r="AL716" s="27" t="n">
        <f aca="false">IF(U716="Y", INDEX('Bieu phi VCX'!$AB$8:$AB$33,MATCH(C716,'Bieu phi VCX'!$A$8:$A$33,0),0),0)</f>
        <v>0</v>
      </c>
      <c r="AM716" s="27" t="n">
        <f aca="false">IF(V716="Y",IF(AB716&lt;120,IF(OR(C716='Bieu phi VCX'!$A$24,C716='Bieu phi VCX'!$A$25,C716='Bieu phi VCX'!$A$27),0.2%,IF(OR(AND(OR(E716="SEDAN",E716="HATCHBACK"),G716&gt;$AM$2),AND(OR(E716="SEDAN",E716="HATCHBACK"),F716="GERMANY")),INDEX('Bieu phi VCX'!$AC$8:$AC$33,MATCH(C716,'Bieu phi VCX'!$A$8:$A$33,0),0),INDEX('Bieu phi VCX'!$AD$8:$AD$33,MATCH(C716,'Bieu phi VCX'!$A$8:$A$33,0),0))),"NA"),0)</f>
        <v>0</v>
      </c>
      <c r="AN716" s="28" t="n">
        <f aca="false">IF(X716="Y",$AN$2,0)</f>
        <v>0</v>
      </c>
      <c r="AO716" s="29" t="n">
        <f aca="false">IF(W716="Y",IF(N716-M716&gt;$AO$2,1.5%*15/365,1.5%*(N716-M716)/365),0)</f>
        <v>0</v>
      </c>
      <c r="AP716" s="30" t="n">
        <f aca="false">IF(N716&lt;=Z716,VLOOKUP(DATEDIF(M716,N716,"m"),Parameters!$L$2:$M$6,2,1),(DATEDIF(M716,N716,"m")+1)/12)</f>
        <v>1</v>
      </c>
      <c r="AQ716" s="31" t="n">
        <f aca="false">(AK716*(SUM(AE716,AF716,AG716,AI716,AJ716,AL716,AM716,AN716)*H716+AH716)+AO716*H716)*AP716</f>
        <v>11400000</v>
      </c>
    </row>
    <row r="717" customFormat="false" ht="15" hidden="false" customHeight="false" outlineLevel="0" collapsed="false">
      <c r="A717" s="20"/>
      <c r="B717" s="20" t="s">
        <v>110</v>
      </c>
      <c r="C717" s="21" t="s">
        <v>147</v>
      </c>
      <c r="D717" s="21" t="s">
        <v>95</v>
      </c>
      <c r="E717" s="21" t="s">
        <v>144</v>
      </c>
      <c r="F717" s="21" t="s">
        <v>97</v>
      </c>
      <c r="G717" s="22" t="n">
        <v>400000000</v>
      </c>
      <c r="H717" s="22" t="n">
        <v>400000000</v>
      </c>
      <c r="I717" s="22" t="n">
        <v>0</v>
      </c>
      <c r="J717" s="0" t="n">
        <v>2020</v>
      </c>
      <c r="K717" s="23" t="n">
        <v>43831</v>
      </c>
      <c r="L717" s="23" t="n">
        <v>43831</v>
      </c>
      <c r="M717" s="23" t="n">
        <v>43831</v>
      </c>
      <c r="N717" s="23" t="n">
        <v>44196</v>
      </c>
      <c r="O717" s="24" t="s">
        <v>98</v>
      </c>
      <c r="P717" s="24" t="s">
        <v>98</v>
      </c>
      <c r="Q717" s="22" t="s">
        <v>99</v>
      </c>
      <c r="R717" s="24" t="s">
        <v>106</v>
      </c>
      <c r="S717" s="24" t="s">
        <v>98</v>
      </c>
      <c r="T717" s="24" t="s">
        <v>98</v>
      </c>
      <c r="U717" s="24" t="s">
        <v>98</v>
      </c>
      <c r="V717" s="24" t="s">
        <v>98</v>
      </c>
      <c r="W717" s="24" t="s">
        <v>98</v>
      </c>
      <c r="X717" s="24" t="s">
        <v>98</v>
      </c>
      <c r="Y717" s="22" t="n">
        <v>500000</v>
      </c>
      <c r="Z717" s="23" t="n">
        <f aca="false">DATE(YEAR(M717)+1,MONTH(M717),DAY(M717))</f>
        <v>44197</v>
      </c>
      <c r="AA717" s="25" t="n">
        <f aca="false">IF(N717&lt;=Z717, VLOOKUP(DATEDIF(M717,N717,"m"),Parameters!$L$2:$M$6,2,1), 0)</f>
        <v>1</v>
      </c>
      <c r="AB717" s="0" t="n">
        <f aca="false">IF(D717="Trong nước", DATEDIF(DATE(YEAR(K717),MONTH(K717),1),DATE(YEAR(L717),MONTH(L717),1),"m"), DATEDIF(DATE(J717,1,1),DATE(YEAR(L717),MONTH(L717),1),"m"))</f>
        <v>0</v>
      </c>
      <c r="AC717" s="0" t="str">
        <f aca="false">VLOOKUP(AB717,Parameters!$A$2:$B$6,2,1)</f>
        <v>&lt;6</v>
      </c>
      <c r="AD717" s="26" t="n">
        <v>1</v>
      </c>
      <c r="AE717" s="27" t="n">
        <f aca="false">IF(G717&lt;=$AE$2,INDEX('Bieu phi VCX'!$D$8:$H$33,MATCH(C717,'Bieu phi VCX'!$A$8:$A$33,0),MATCH(AC717,'Bieu phi VCX'!$D$7:$H$7,)),INDEX('Bieu phi VCX'!$I$8:$M$33,MATCH(C717,'Bieu phi VCX'!$A$8:$A$33,0),MATCH(AC717,'Bieu phi VCX'!$I$7:$M$7,)))</f>
        <v>0.025</v>
      </c>
      <c r="AF717" s="27" t="n">
        <f aca="false">IF(O717="Y",$AF$2,0)</f>
        <v>0</v>
      </c>
      <c r="AG717" s="27" t="n">
        <f aca="false">IF(P717="Y", INDEX('Bieu phi VCX'!$P$8:$T$31,MATCH(C717,'Bieu phi VCX'!$A$8:$A$33,0),MATCH(AC717,'Bieu phi VCX'!$P$7:$T$7,0)), 0)</f>
        <v>0</v>
      </c>
      <c r="AH717" s="22" t="n">
        <f aca="false">VLOOKUP(Q717,Parameters!$F$2:$G$5,2,0)</f>
        <v>0</v>
      </c>
      <c r="AI717" s="27" t="e">
        <f aca="false">IF(R717="Y", INDEX('Bieu phi VCX'!$V$8:$Z$31,MATCH(C717,'Bieu phi VCX'!$A$8:$A$33,0),MATCH(AC717,'Bieu phi VCX'!$V$7:$Z$7,0)),0)</f>
        <v>#VALUE!</v>
      </c>
      <c r="AJ717" s="27" t="n">
        <f aca="false">IF(S717="Y",INDEX('Bieu phi VCX'!$AG$8:$AI$31,MATCH(C717,'Bieu phi VCX'!$A$8:$A$33,0),MATCH(VLOOKUP(I717,Parameters!$I$2:$J$4,2),'Bieu phi VCX'!$AG$7:$AI$7,0))-AE717, 0)</f>
        <v>0</v>
      </c>
      <c r="AK717" s="0" t="n">
        <f aca="false">IF(T717="Y",$AK$2,1)</f>
        <v>1</v>
      </c>
      <c r="AL717" s="27" t="n">
        <f aca="false">IF(U717="Y", INDEX('Bieu phi VCX'!$AB$8:$AB$33,MATCH(C717,'Bieu phi VCX'!$A$8:$A$33,0),0),0)</f>
        <v>0</v>
      </c>
      <c r="AM717" s="27" t="n">
        <f aca="false">IF(V717="Y",IF(AB717&lt;120,IF(OR(C717='Bieu phi VCX'!$A$24,C717='Bieu phi VCX'!$A$25,C717='Bieu phi VCX'!$A$27),0.2%,IF(OR(AND(OR(E717="SEDAN",E717="HATCHBACK"),G717&gt;$AM$2),AND(OR(E717="SEDAN",E717="HATCHBACK"),F717="GERMANY")),INDEX('Bieu phi VCX'!$AC$8:$AC$33,MATCH(C717,'Bieu phi VCX'!$A$8:$A$33,0),0),INDEX('Bieu phi VCX'!$AD$8:$AD$33,MATCH(C717,'Bieu phi VCX'!$A$8:$A$33,0),0))),"NA"),0)</f>
        <v>0</v>
      </c>
      <c r="AN717" s="28" t="n">
        <f aca="false">IF(X717="Y",$AN$2,0)</f>
        <v>0</v>
      </c>
      <c r="AO717" s="29" t="n">
        <f aca="false">IF(W717="Y",IF(N717-M717&gt;$AO$2,1.5%*15/365,1.5%*(N717-M717)/365),0)</f>
        <v>0</v>
      </c>
      <c r="AP717" s="30" t="n">
        <f aca="false">IF(N717&lt;=Z717,VLOOKUP(DATEDIF(M717,N717,"m"),Parameters!$L$2:$M$6,2,1),(DATEDIF(M717,N717,"m")+1)/12)</f>
        <v>1</v>
      </c>
      <c r="AQ717" s="31" t="e">
        <f aca="false">(AK717*(SUM(AE717,AF717,AG717,AI717,AJ717,AL717,AM717,AN717)*H717+AH717)+AO717*H717)*AP717</f>
        <v>#VALUE!</v>
      </c>
    </row>
    <row r="718" customFormat="false" ht="15" hidden="false" customHeight="false" outlineLevel="0" collapsed="false">
      <c r="A718" s="20"/>
      <c r="B718" s="20" t="s">
        <v>111</v>
      </c>
      <c r="C718" s="21" t="s">
        <v>147</v>
      </c>
      <c r="D718" s="21" t="s">
        <v>95</v>
      </c>
      <c r="E718" s="21" t="s">
        <v>144</v>
      </c>
      <c r="F718" s="21" t="s">
        <v>97</v>
      </c>
      <c r="G718" s="22" t="n">
        <v>400000000</v>
      </c>
      <c r="H718" s="22" t="n">
        <v>400000000</v>
      </c>
      <c r="I718" s="22" t="n">
        <v>0</v>
      </c>
      <c r="J718" s="0" t="n">
        <v>2020</v>
      </c>
      <c r="K718" s="23" t="n">
        <v>43831</v>
      </c>
      <c r="L718" s="23" t="n">
        <v>43831</v>
      </c>
      <c r="M718" s="23" t="n">
        <v>43831</v>
      </c>
      <c r="N718" s="23" t="n">
        <v>44196</v>
      </c>
      <c r="O718" s="24" t="s">
        <v>98</v>
      </c>
      <c r="P718" s="24" t="s">
        <v>98</v>
      </c>
      <c r="Q718" s="22" t="s">
        <v>99</v>
      </c>
      <c r="R718" s="24" t="s">
        <v>98</v>
      </c>
      <c r="S718" s="24" t="s">
        <v>106</v>
      </c>
      <c r="T718" s="24" t="s">
        <v>98</v>
      </c>
      <c r="U718" s="24" t="s">
        <v>98</v>
      </c>
      <c r="V718" s="24" t="s">
        <v>98</v>
      </c>
      <c r="W718" s="24" t="s">
        <v>98</v>
      </c>
      <c r="X718" s="24" t="s">
        <v>98</v>
      </c>
      <c r="Y718" s="22" t="n">
        <v>500000</v>
      </c>
      <c r="Z718" s="23" t="n">
        <f aca="false">DATE(YEAR(M718)+1,MONTH(M718),DAY(M718))</f>
        <v>44197</v>
      </c>
      <c r="AA718" s="25" t="n">
        <f aca="false">IF(N718&lt;=Z718, VLOOKUP(DATEDIF(M718,N718,"m"),Parameters!$L$2:$M$6,2,1), 0)</f>
        <v>1</v>
      </c>
      <c r="AB718" s="0" t="n">
        <f aca="false">IF(D718="Trong nước", DATEDIF(DATE(YEAR(K718),MONTH(K718),1),DATE(YEAR(L718),MONTH(L718),1),"m"), DATEDIF(DATE(J718,1,1),DATE(YEAR(L718),MONTH(L718),1),"m"))</f>
        <v>0</v>
      </c>
      <c r="AC718" s="0" t="str">
        <f aca="false">VLOOKUP(AB718,Parameters!$A$2:$B$6,2,1)</f>
        <v>&lt;6</v>
      </c>
      <c r="AD718" s="26" t="n">
        <v>1</v>
      </c>
      <c r="AE718" s="27" t="n">
        <f aca="false">IF(G718&lt;=$AE$2,INDEX('Bieu phi VCX'!$D$8:$H$33,MATCH(C718,'Bieu phi VCX'!$A$8:$A$33,0),MATCH(AC718,'Bieu phi VCX'!$D$7:$H$7,)),INDEX('Bieu phi VCX'!$I$8:$M$33,MATCH(C718,'Bieu phi VCX'!$A$8:$A$33,0),MATCH(AC718,'Bieu phi VCX'!$I$7:$M$7,)))</f>
        <v>0.025</v>
      </c>
      <c r="AF718" s="27" t="n">
        <f aca="false">IF(O718="Y",$AF$2,0)</f>
        <v>0</v>
      </c>
      <c r="AG718" s="27" t="n">
        <f aca="false">IF(P718="Y", INDEX('Bieu phi VCX'!$P$8:$T$31,MATCH(C718,'Bieu phi VCX'!$A$8:$A$33,0),MATCH(AC718,'Bieu phi VCX'!$P$7:$T$7,0)), 0)</f>
        <v>0</v>
      </c>
      <c r="AH718" s="22" t="n">
        <f aca="false">VLOOKUP(Q718,Parameters!$F$2:$G$5,2,0)</f>
        <v>0</v>
      </c>
      <c r="AI718" s="27" t="n">
        <f aca="false">IF(R718="Y", INDEX('Bieu phi VCX'!$V$8:$Z$31,MATCH(C718,'Bieu phi VCX'!$A$8:$A$33,0),MATCH(AC718,'Bieu phi VCX'!$V$7:$Z$7,0)),0)</f>
        <v>0</v>
      </c>
      <c r="AJ718" s="27" t="e">
        <f aca="false">IF(S718="Y",INDEX('Bieu phi VCX'!$AG$8:$AI$31,MATCH(C718,'Bieu phi VCX'!$A$8:$A$33,0),MATCH(VLOOKUP(I718,Parameters!$I$2:$J$4,2),'Bieu phi VCX'!$AG$7:$AI$7,0))-AE718, 0)</f>
        <v>#VALUE!</v>
      </c>
      <c r="AK718" s="0" t="n">
        <f aca="false">IF(T718="Y",$AK$2,1)</f>
        <v>1</v>
      </c>
      <c r="AL718" s="27" t="n">
        <f aca="false">IF(U718="Y", INDEX('Bieu phi VCX'!$AB$8:$AB$33,MATCH(C718,'Bieu phi VCX'!$A$8:$A$33,0),0),0)</f>
        <v>0</v>
      </c>
      <c r="AM718" s="27" t="n">
        <f aca="false">IF(V718="Y",IF(AB718&lt;120,IF(OR(C718='Bieu phi VCX'!$A$24,C718='Bieu phi VCX'!$A$25,C718='Bieu phi VCX'!$A$27),0.2%,IF(OR(AND(OR(E718="SEDAN",E718="HATCHBACK"),G718&gt;$AM$2),AND(OR(E718="SEDAN",E718="HATCHBACK"),F718="GERMANY")),INDEX('Bieu phi VCX'!$AC$8:$AC$33,MATCH(C718,'Bieu phi VCX'!$A$8:$A$33,0),0),INDEX('Bieu phi VCX'!$AD$8:$AD$33,MATCH(C718,'Bieu phi VCX'!$A$8:$A$33,0),0))),"NA"),0)</f>
        <v>0</v>
      </c>
      <c r="AN718" s="28" t="n">
        <f aca="false">IF(X718="Y",$AN$2,0)</f>
        <v>0</v>
      </c>
      <c r="AO718" s="29" t="n">
        <f aca="false">IF(W718="Y",IF(N718-M718&gt;$AO$2,1.5%*15/365,1.5%*(N718-M718)/365),0)</f>
        <v>0</v>
      </c>
      <c r="AP718" s="30" t="n">
        <f aca="false">IF(N718&lt;=Z718,VLOOKUP(DATEDIF(M718,N718,"m"),Parameters!$L$2:$M$6,2,1),(DATEDIF(M718,N718,"m")+1)/12)</f>
        <v>1</v>
      </c>
      <c r="AQ718" s="31" t="e">
        <f aca="false">(AK718*(SUM(AE718,AF718,AG718,AI718,AJ718,AL718,AM718,AN718)*H718+AH718)+AO718*H718)*AP718</f>
        <v>#VALUE!</v>
      </c>
    </row>
    <row r="719" customFormat="false" ht="15" hidden="false" customHeight="false" outlineLevel="0" collapsed="false">
      <c r="A719" s="20"/>
      <c r="B719" s="20" t="s">
        <v>112</v>
      </c>
      <c r="C719" s="21" t="s">
        <v>147</v>
      </c>
      <c r="D719" s="21" t="s">
        <v>95</v>
      </c>
      <c r="E719" s="21" t="s">
        <v>144</v>
      </c>
      <c r="F719" s="21" t="s">
        <v>97</v>
      </c>
      <c r="G719" s="22" t="n">
        <v>400000000</v>
      </c>
      <c r="H719" s="22" t="n">
        <v>400000000</v>
      </c>
      <c r="I719" s="22" t="n">
        <v>0</v>
      </c>
      <c r="J719" s="0" t="n">
        <v>2020</v>
      </c>
      <c r="K719" s="23" t="n">
        <v>43831</v>
      </c>
      <c r="L719" s="23" t="n">
        <v>43831</v>
      </c>
      <c r="M719" s="23" t="n">
        <v>43831</v>
      </c>
      <c r="N719" s="23" t="n">
        <v>44196</v>
      </c>
      <c r="O719" s="24" t="s">
        <v>98</v>
      </c>
      <c r="P719" s="24" t="s">
        <v>98</v>
      </c>
      <c r="Q719" s="22" t="s">
        <v>99</v>
      </c>
      <c r="R719" s="24" t="s">
        <v>98</v>
      </c>
      <c r="S719" s="24" t="s">
        <v>98</v>
      </c>
      <c r="T719" s="24" t="s">
        <v>106</v>
      </c>
      <c r="U719" s="24" t="s">
        <v>98</v>
      </c>
      <c r="V719" s="24" t="s">
        <v>98</v>
      </c>
      <c r="W719" s="24" t="s">
        <v>98</v>
      </c>
      <c r="X719" s="24" t="s">
        <v>98</v>
      </c>
      <c r="Y719" s="22" t="n">
        <v>500000</v>
      </c>
      <c r="Z719" s="23" t="n">
        <f aca="false">DATE(YEAR(M719)+1,MONTH(M719),DAY(M719))</f>
        <v>44197</v>
      </c>
      <c r="AA719" s="25" t="n">
        <f aca="false">IF(N719&lt;=Z719, VLOOKUP(DATEDIF(M719,N719,"m"),Parameters!$L$2:$M$6,2,1), 0)</f>
        <v>1</v>
      </c>
      <c r="AB719" s="0" t="n">
        <f aca="false">IF(D719="Trong nước", DATEDIF(DATE(YEAR(K719),MONTH(K719),1),DATE(YEAR(L719),MONTH(L719),1),"m"), DATEDIF(DATE(J719,1,1),DATE(YEAR(L719),MONTH(L719),1),"m"))</f>
        <v>0</v>
      </c>
      <c r="AC719" s="0" t="str">
        <f aca="false">VLOOKUP(AB719,Parameters!$A$2:$B$6,2,1)</f>
        <v>&lt;6</v>
      </c>
      <c r="AD719" s="26" t="n">
        <v>1</v>
      </c>
      <c r="AE719" s="27" t="n">
        <f aca="false">IF(G719&lt;=$AE$2,INDEX('Bieu phi VCX'!$D$8:$H$33,MATCH(C719,'Bieu phi VCX'!$A$8:$A$33,0),MATCH(AC719,'Bieu phi VCX'!$D$7:$H$7,)),INDEX('Bieu phi VCX'!$I$8:$M$33,MATCH(C719,'Bieu phi VCX'!$A$8:$A$33,0),MATCH(AC719,'Bieu phi VCX'!$I$7:$M$7,)))</f>
        <v>0.025</v>
      </c>
      <c r="AF719" s="27" t="n">
        <f aca="false">IF(O719="Y",$AF$2,0)</f>
        <v>0</v>
      </c>
      <c r="AG719" s="27" t="n">
        <f aca="false">IF(P719="Y", INDEX('Bieu phi VCX'!$P$8:$T$31,MATCH(C719,'Bieu phi VCX'!$A$8:$A$33,0),MATCH(AC719,'Bieu phi VCX'!$P$7:$T$7,0)), 0)</f>
        <v>0</v>
      </c>
      <c r="AH719" s="22" t="n">
        <f aca="false">VLOOKUP(Q719,Parameters!$F$2:$G$5,2,0)</f>
        <v>0</v>
      </c>
      <c r="AI719" s="27" t="n">
        <f aca="false">IF(R719="Y", INDEX('Bieu phi VCX'!$V$8:$Z$31,MATCH(C719,'Bieu phi VCX'!$A$8:$A$33,0),MATCH(AC719,'Bieu phi VCX'!$V$7:$Z$7,0)),0)</f>
        <v>0</v>
      </c>
      <c r="AJ719" s="27" t="n">
        <f aca="false">IF(S719="Y",INDEX('Bieu phi VCX'!$AG$8:$AI$31,MATCH(C719,'Bieu phi VCX'!$A$8:$A$33,0),MATCH(VLOOKUP(I719,Parameters!$I$2:$J$4,2),'Bieu phi VCX'!$AG$7:$AI$7,0))-AE719, 0)</f>
        <v>0</v>
      </c>
      <c r="AK719" s="0" t="n">
        <f aca="false">IF(T719="Y",$AK$2,1)</f>
        <v>1.5</v>
      </c>
      <c r="AL719" s="27" t="n">
        <f aca="false">IF(U719="Y", INDEX('Bieu phi VCX'!$AB$8:$AB$33,MATCH(C719,'Bieu phi VCX'!$A$8:$A$33,0),0),0)</f>
        <v>0</v>
      </c>
      <c r="AM719" s="27" t="n">
        <f aca="false">IF(V719="Y",IF(AB719&lt;120,IF(OR(C719='Bieu phi VCX'!$A$24,C719='Bieu phi VCX'!$A$25,C719='Bieu phi VCX'!$A$27),0.2%,IF(OR(AND(OR(E719="SEDAN",E719="HATCHBACK"),G719&gt;$AM$2),AND(OR(E719="SEDAN",E719="HATCHBACK"),F719="GERMANY")),INDEX('Bieu phi VCX'!$AC$8:$AC$33,MATCH(C719,'Bieu phi VCX'!$A$8:$A$33,0),0),INDEX('Bieu phi VCX'!$AD$8:$AD$33,MATCH(C719,'Bieu phi VCX'!$A$8:$A$33,0),0))),"NA"),0)</f>
        <v>0</v>
      </c>
      <c r="AN719" s="28" t="n">
        <f aca="false">IF(X719="Y",$AN$2,0)</f>
        <v>0</v>
      </c>
      <c r="AO719" s="29" t="n">
        <f aca="false">IF(W719="Y",IF(N719-M719&gt;$AO$2,1.5%*15/365,1.5%*(N719-M719)/365),0)</f>
        <v>0</v>
      </c>
      <c r="AP719" s="30" t="n">
        <f aca="false">IF(N719&lt;=Z719,VLOOKUP(DATEDIF(M719,N719,"m"),Parameters!$L$2:$M$6,2,1),(DATEDIF(M719,N719,"m")+1)/12)</f>
        <v>1</v>
      </c>
      <c r="AQ719" s="31" t="n">
        <f aca="false">(AK719*(SUM(AE719,AF719,AG719,AI719,AJ719,AL719,AM719,AN719)*H719+AH719)+AO719*H719)*AP719</f>
        <v>15000000</v>
      </c>
    </row>
    <row r="720" customFormat="false" ht="15" hidden="false" customHeight="false" outlineLevel="0" collapsed="false">
      <c r="A720" s="20"/>
      <c r="B720" s="20" t="s">
        <v>113</v>
      </c>
      <c r="C720" s="21" t="s">
        <v>147</v>
      </c>
      <c r="D720" s="21" t="s">
        <v>95</v>
      </c>
      <c r="E720" s="21" t="s">
        <v>144</v>
      </c>
      <c r="F720" s="21" t="s">
        <v>97</v>
      </c>
      <c r="G720" s="22" t="n">
        <v>400000000</v>
      </c>
      <c r="H720" s="22" t="n">
        <v>400000000</v>
      </c>
      <c r="I720" s="22" t="n">
        <v>0</v>
      </c>
      <c r="J720" s="0" t="n">
        <v>2020</v>
      </c>
      <c r="K720" s="23" t="n">
        <v>43831</v>
      </c>
      <c r="L720" s="23" t="n">
        <v>43831</v>
      </c>
      <c r="M720" s="23" t="n">
        <v>43831</v>
      </c>
      <c r="N720" s="23" t="n">
        <v>44196</v>
      </c>
      <c r="O720" s="24" t="s">
        <v>98</v>
      </c>
      <c r="P720" s="24" t="s">
        <v>98</v>
      </c>
      <c r="Q720" s="22" t="s">
        <v>99</v>
      </c>
      <c r="R720" s="24" t="s">
        <v>98</v>
      </c>
      <c r="S720" s="24" t="s">
        <v>98</v>
      </c>
      <c r="T720" s="24" t="s">
        <v>98</v>
      </c>
      <c r="U720" s="24" t="s">
        <v>106</v>
      </c>
      <c r="V720" s="24" t="s">
        <v>98</v>
      </c>
      <c r="W720" s="24" t="s">
        <v>98</v>
      </c>
      <c r="X720" s="24" t="s">
        <v>98</v>
      </c>
      <c r="Y720" s="22" t="n">
        <v>500000</v>
      </c>
      <c r="Z720" s="23" t="n">
        <f aca="false">DATE(YEAR(M720)+1,MONTH(M720),DAY(M720))</f>
        <v>44197</v>
      </c>
      <c r="AA720" s="25" t="n">
        <f aca="false">IF(N720&lt;=Z720, VLOOKUP(DATEDIF(M720,N720,"m"),Parameters!$L$2:$M$6,2,1), 0)</f>
        <v>1</v>
      </c>
      <c r="AB720" s="0" t="n">
        <f aca="false">IF(D720="Trong nước", DATEDIF(DATE(YEAR(K720),MONTH(K720),1),DATE(YEAR(L720),MONTH(L720),1),"m"), DATEDIF(DATE(J720,1,1),DATE(YEAR(L720),MONTH(L720),1),"m"))</f>
        <v>0</v>
      </c>
      <c r="AC720" s="0" t="str">
        <f aca="false">VLOOKUP(AB720,Parameters!$A$2:$B$6,2,1)</f>
        <v>&lt;6</v>
      </c>
      <c r="AD720" s="26" t="n">
        <v>1</v>
      </c>
      <c r="AE720" s="27" t="n">
        <f aca="false">IF(G720&lt;=$AE$2,INDEX('Bieu phi VCX'!$D$8:$H$33,MATCH(C720,'Bieu phi VCX'!$A$8:$A$33,0),MATCH(AC720,'Bieu phi VCX'!$D$7:$H$7,)),INDEX('Bieu phi VCX'!$I$8:$M$33,MATCH(C720,'Bieu phi VCX'!$A$8:$A$33,0),MATCH(AC720,'Bieu phi VCX'!$I$7:$M$7,)))</f>
        <v>0.025</v>
      </c>
      <c r="AF720" s="27" t="n">
        <f aca="false">IF(O720="Y",$AF$2,0)</f>
        <v>0</v>
      </c>
      <c r="AG720" s="27" t="n">
        <f aca="false">IF(P720="Y", INDEX('Bieu phi VCX'!$P$8:$T$31,MATCH(C720,'Bieu phi VCX'!$A$8:$A$33,0),MATCH(AC720,'Bieu phi VCX'!$P$7:$T$7,0)), 0)</f>
        <v>0</v>
      </c>
      <c r="AH720" s="22" t="n">
        <f aca="false">VLOOKUP(Q720,Parameters!$F$2:$G$5,2,0)</f>
        <v>0</v>
      </c>
      <c r="AI720" s="27" t="n">
        <f aca="false">IF(R720="Y", INDEX('Bieu phi VCX'!$V$8:$Z$31,MATCH(C720,'Bieu phi VCX'!$A$8:$A$33,0),MATCH(AC720,'Bieu phi VCX'!$V$7:$Z$7,0)),0)</f>
        <v>0</v>
      </c>
      <c r="AJ720" s="27" t="n">
        <f aca="false">IF(S720="Y",INDEX('Bieu phi VCX'!$AG$8:$AI$31,MATCH(C720,'Bieu phi VCX'!$A$8:$A$33,0),MATCH(VLOOKUP(I720,Parameters!$I$2:$J$4,2),'Bieu phi VCX'!$AG$7:$AI$7,0))-AE720, 0)</f>
        <v>0</v>
      </c>
      <c r="AK720" s="0" t="n">
        <f aca="false">IF(T720="Y",$AK$2,1)</f>
        <v>1</v>
      </c>
      <c r="AL720" s="27" t="n">
        <f aca="false">IF(U720="Y", INDEX('Bieu phi VCX'!$AB$8:$AB$33,MATCH(C720,'Bieu phi VCX'!$A$8:$A$33,0),0),0)</f>
        <v>0.0025</v>
      </c>
      <c r="AM720" s="27" t="n">
        <f aca="false">IF(V720="Y",IF(AB720&lt;120,IF(OR(C720='Bieu phi VCX'!$A$24,C720='Bieu phi VCX'!$A$25,C720='Bieu phi VCX'!$A$27),0.2%,IF(OR(AND(OR(E720="SEDAN",E720="HATCHBACK"),G720&gt;$AM$2),AND(OR(E720="SEDAN",E720="HATCHBACK"),F720="GERMANY")),INDEX('Bieu phi VCX'!$AC$8:$AC$33,MATCH(C720,'Bieu phi VCX'!$A$8:$A$33,0),0),INDEX('Bieu phi VCX'!$AD$8:$AD$33,MATCH(C720,'Bieu phi VCX'!$A$8:$A$33,0),0))),"NA"),0)</f>
        <v>0</v>
      </c>
      <c r="AN720" s="28" t="n">
        <f aca="false">IF(X720="Y",$AN$2,0)</f>
        <v>0</v>
      </c>
      <c r="AO720" s="29" t="n">
        <f aca="false">IF(W720="Y",IF(N720-M720&gt;$AO$2,1.5%*15/365,1.5%*(N720-M720)/365),0)</f>
        <v>0</v>
      </c>
      <c r="AP720" s="30" t="n">
        <f aca="false">IF(N720&lt;=Z720,VLOOKUP(DATEDIF(M720,N720,"m"),Parameters!$L$2:$M$6,2,1),(DATEDIF(M720,N720,"m")+1)/12)</f>
        <v>1</v>
      </c>
      <c r="AQ720" s="31" t="n">
        <f aca="false">(AK720*(SUM(AE720,AF720,AG720,AI720,AJ720,AL720,AM720,AN720)*H720+AH720)+AO720*H720)*AP720</f>
        <v>11000000</v>
      </c>
    </row>
    <row r="721" customFormat="false" ht="15" hidden="false" customHeight="false" outlineLevel="0" collapsed="false">
      <c r="A721" s="20"/>
      <c r="B721" s="20" t="s">
        <v>114</v>
      </c>
      <c r="C721" s="21" t="s">
        <v>147</v>
      </c>
      <c r="D721" s="21" t="s">
        <v>95</v>
      </c>
      <c r="E721" s="21" t="s">
        <v>144</v>
      </c>
      <c r="F721" s="21" t="s">
        <v>97</v>
      </c>
      <c r="G721" s="22" t="n">
        <v>400000000</v>
      </c>
      <c r="H721" s="22" t="n">
        <v>400000000</v>
      </c>
      <c r="I721" s="22" t="n">
        <v>0</v>
      </c>
      <c r="J721" s="0" t="n">
        <v>2020</v>
      </c>
      <c r="K721" s="23" t="n">
        <v>43831</v>
      </c>
      <c r="L721" s="23" t="n">
        <v>43831</v>
      </c>
      <c r="M721" s="23" t="n">
        <v>43831</v>
      </c>
      <c r="N721" s="23" t="n">
        <v>44196</v>
      </c>
      <c r="O721" s="24" t="s">
        <v>98</v>
      </c>
      <c r="P721" s="24" t="s">
        <v>98</v>
      </c>
      <c r="Q721" s="22" t="s">
        <v>99</v>
      </c>
      <c r="R721" s="24" t="s">
        <v>98</v>
      </c>
      <c r="S721" s="24" t="s">
        <v>98</v>
      </c>
      <c r="T721" s="24" t="s">
        <v>98</v>
      </c>
      <c r="U721" s="24" t="s">
        <v>98</v>
      </c>
      <c r="V721" s="24" t="s">
        <v>106</v>
      </c>
      <c r="W721" s="24" t="s">
        <v>98</v>
      </c>
      <c r="X721" s="24" t="s">
        <v>98</v>
      </c>
      <c r="Y721" s="22" t="n">
        <v>500000</v>
      </c>
      <c r="Z721" s="23" t="n">
        <f aca="false">DATE(YEAR(M721)+1,MONTH(M721),DAY(M721))</f>
        <v>44197</v>
      </c>
      <c r="AA721" s="25" t="n">
        <f aca="false">IF(N721&lt;=Z721, VLOOKUP(DATEDIF(M721,N721,"m"),Parameters!$L$2:$M$6,2,1), 0)</f>
        <v>1</v>
      </c>
      <c r="AB721" s="0" t="n">
        <f aca="false">IF(D721="Trong nước", DATEDIF(DATE(YEAR(K721),MONTH(K721),1),DATE(YEAR(L721),MONTH(L721),1),"m"), DATEDIF(DATE(J721,1,1),DATE(YEAR(L721),MONTH(L721),1),"m"))</f>
        <v>0</v>
      </c>
      <c r="AC721" s="0" t="str">
        <f aca="false">VLOOKUP(AB721,Parameters!$A$2:$B$6,2,1)</f>
        <v>&lt;6</v>
      </c>
      <c r="AD721" s="26" t="n">
        <v>1</v>
      </c>
      <c r="AE721" s="27" t="n">
        <f aca="false">IF(G721&lt;=$AE$2,INDEX('Bieu phi VCX'!$D$8:$H$33,MATCH(C721,'Bieu phi VCX'!$A$8:$A$33,0),MATCH(AC721,'Bieu phi VCX'!$D$7:$H$7,)),INDEX('Bieu phi VCX'!$I$8:$M$33,MATCH(C721,'Bieu phi VCX'!$A$8:$A$33,0),MATCH(AC721,'Bieu phi VCX'!$I$7:$M$7,)))</f>
        <v>0.025</v>
      </c>
      <c r="AF721" s="27" t="n">
        <f aca="false">IF(O721="Y",$AF$2,0)</f>
        <v>0</v>
      </c>
      <c r="AG721" s="27" t="n">
        <f aca="false">IF(P721="Y", INDEX('Bieu phi VCX'!$P$8:$T$31,MATCH(C721,'Bieu phi VCX'!$A$8:$A$33,0),MATCH(AC721,'Bieu phi VCX'!$P$7:$T$7,0)), 0)</f>
        <v>0</v>
      </c>
      <c r="AH721" s="22" t="n">
        <f aca="false">VLOOKUP(Q721,Parameters!$F$2:$G$5,2,0)</f>
        <v>0</v>
      </c>
      <c r="AI721" s="27" t="n">
        <f aca="false">IF(R721="Y", INDEX('Bieu phi VCX'!$V$8:$Z$31,MATCH(C721,'Bieu phi VCX'!$A$8:$A$33,0),MATCH(AC721,'Bieu phi VCX'!$V$7:$Z$7,0)),0)</f>
        <v>0</v>
      </c>
      <c r="AJ721" s="27" t="n">
        <f aca="false">IF(S721="Y",INDEX('Bieu phi VCX'!$AG$8:$AI$31,MATCH(C721,'Bieu phi VCX'!$A$8:$A$33,0),MATCH(VLOOKUP(I721,Parameters!$I$2:$J$4,2),'Bieu phi VCX'!$AG$7:$AI$7,0))-AE721, 0)</f>
        <v>0</v>
      </c>
      <c r="AK721" s="0" t="n">
        <f aca="false">IF(T721="Y",$AK$2,1)</f>
        <v>1</v>
      </c>
      <c r="AL721" s="27" t="n">
        <f aca="false">IF(U721="Y", INDEX('Bieu phi VCX'!$AB$8:$AB$33,MATCH(C721,'Bieu phi VCX'!$A$8:$A$33,0),0),0)</f>
        <v>0</v>
      </c>
      <c r="AM721" s="27" t="n">
        <f aca="false">IF(V721="Y",IF(AB721&lt;120,IF(OR(C721='Bieu phi VCX'!$A$24,C721='Bieu phi VCX'!$A$25,C721='Bieu phi VCX'!$A$27),0.2%,IF(OR(AND(OR(E721="SEDAN",E721="HATCHBACK"),G721&gt;$AM$2),AND(OR(E721="SEDAN",E721="HATCHBACK"),F721="GERMANY")),INDEX('Bieu phi VCX'!$AC$8:$AC$33,MATCH(C721,'Bieu phi VCX'!$A$8:$A$33,0),0),INDEX('Bieu phi VCX'!$AD$8:$AD$33,MATCH(C721,'Bieu phi VCX'!$A$8:$A$33,0),0))),"NA"),0)</f>
        <v>0.0005</v>
      </c>
      <c r="AN721" s="28" t="n">
        <f aca="false">IF(X721="Y",$AN$2,0)</f>
        <v>0</v>
      </c>
      <c r="AO721" s="29" t="n">
        <f aca="false">IF(W721="Y",IF(N721-M721&gt;$AO$2,1.5%*15/365,1.5%*(N721-M721)/365),0)</f>
        <v>0</v>
      </c>
      <c r="AP721" s="30" t="n">
        <f aca="false">IF(N721&lt;=Z721,VLOOKUP(DATEDIF(M721,N721,"m"),Parameters!$L$2:$M$6,2,1),(DATEDIF(M721,N721,"m")+1)/12)</f>
        <v>1</v>
      </c>
      <c r="AQ721" s="31" t="n">
        <f aca="false">(AK721*(SUM(AE721,AF721,AG721,AI721,AJ721,AL721,AM721,AN721)*H721+AH721)+AO721*H721)*AP721</f>
        <v>10200000</v>
      </c>
    </row>
    <row r="722" customFormat="false" ht="15" hidden="false" customHeight="false" outlineLevel="0" collapsed="false">
      <c r="A722" s="20"/>
      <c r="B722" s="20" t="s">
        <v>115</v>
      </c>
      <c r="C722" s="21" t="s">
        <v>147</v>
      </c>
      <c r="D722" s="21" t="s">
        <v>95</v>
      </c>
      <c r="E722" s="21" t="s">
        <v>144</v>
      </c>
      <c r="F722" s="21" t="s">
        <v>97</v>
      </c>
      <c r="G722" s="22" t="n">
        <v>400000000</v>
      </c>
      <c r="H722" s="22" t="n">
        <v>400000000</v>
      </c>
      <c r="I722" s="22" t="n">
        <v>0</v>
      </c>
      <c r="J722" s="0" t="n">
        <v>2020</v>
      </c>
      <c r="K722" s="23" t="n">
        <v>43831</v>
      </c>
      <c r="L722" s="23" t="n">
        <v>43831</v>
      </c>
      <c r="M722" s="23" t="n">
        <v>43831</v>
      </c>
      <c r="N722" s="23" t="n">
        <v>44196</v>
      </c>
      <c r="O722" s="24" t="s">
        <v>98</v>
      </c>
      <c r="P722" s="24" t="s">
        <v>98</v>
      </c>
      <c r="Q722" s="22" t="s">
        <v>99</v>
      </c>
      <c r="R722" s="24" t="s">
        <v>98</v>
      </c>
      <c r="S722" s="24" t="s">
        <v>98</v>
      </c>
      <c r="T722" s="24" t="s">
        <v>98</v>
      </c>
      <c r="U722" s="24" t="s">
        <v>98</v>
      </c>
      <c r="V722" s="24" t="s">
        <v>98</v>
      </c>
      <c r="W722" s="24" t="s">
        <v>106</v>
      </c>
      <c r="X722" s="24" t="s">
        <v>98</v>
      </c>
      <c r="Y722" s="22" t="n">
        <v>500000</v>
      </c>
      <c r="Z722" s="23" t="n">
        <f aca="false">DATE(YEAR(M722)+1,MONTH(M722),DAY(M722))</f>
        <v>44197</v>
      </c>
      <c r="AA722" s="25" t="n">
        <f aca="false">IF(N722&lt;=Z722, VLOOKUP(DATEDIF(M722,N722,"m"),Parameters!$L$2:$M$6,2,1), 0)</f>
        <v>1</v>
      </c>
      <c r="AB722" s="0" t="n">
        <f aca="false">IF(D722="Trong nước", DATEDIF(DATE(YEAR(K722),MONTH(K722),1),DATE(YEAR(L722),MONTH(L722),1),"m"), DATEDIF(DATE(J722,1,1),DATE(YEAR(L722),MONTH(L722),1),"m"))</f>
        <v>0</v>
      </c>
      <c r="AC722" s="0" t="str">
        <f aca="false">VLOOKUP(AB722,Parameters!$A$2:$B$6,2,1)</f>
        <v>&lt;6</v>
      </c>
      <c r="AD722" s="26" t="n">
        <v>1</v>
      </c>
      <c r="AE722" s="27" t="n">
        <f aca="false">IF(G722&lt;=$AE$2,INDEX('Bieu phi VCX'!$D$8:$H$33,MATCH(C722,'Bieu phi VCX'!$A$8:$A$33,0),MATCH(AC722,'Bieu phi VCX'!$D$7:$H$7,)),INDEX('Bieu phi VCX'!$I$8:$M$33,MATCH(C722,'Bieu phi VCX'!$A$8:$A$33,0),MATCH(AC722,'Bieu phi VCX'!$I$7:$M$7,)))</f>
        <v>0.025</v>
      </c>
      <c r="AF722" s="27" t="n">
        <f aca="false">IF(O722="Y",$AF$2,0)</f>
        <v>0</v>
      </c>
      <c r="AG722" s="27" t="n">
        <f aca="false">IF(P722="Y", INDEX('Bieu phi VCX'!$P$8:$T$31,MATCH(C722,'Bieu phi VCX'!$A$8:$A$33,0),MATCH(AC722,'Bieu phi VCX'!$P$7:$T$7,0)), 0)</f>
        <v>0</v>
      </c>
      <c r="AH722" s="22" t="n">
        <f aca="false">VLOOKUP(Q722,Parameters!$F$2:$G$5,2,0)</f>
        <v>0</v>
      </c>
      <c r="AI722" s="27" t="n">
        <f aca="false">IF(R722="Y", INDEX('Bieu phi VCX'!$V$8:$Z$31,MATCH(C722,'Bieu phi VCX'!$A$8:$A$33,0),MATCH(AC722,'Bieu phi VCX'!$V$7:$Z$7,0)),0)</f>
        <v>0</v>
      </c>
      <c r="AJ722" s="27" t="n">
        <f aca="false">IF(S722="Y",INDEX('Bieu phi VCX'!$AG$8:$AI$31,MATCH(C722,'Bieu phi VCX'!$A$8:$A$33,0),MATCH(VLOOKUP(I722,Parameters!$I$2:$J$4,2),'Bieu phi VCX'!$AG$7:$AI$7,0))-AE722, 0)</f>
        <v>0</v>
      </c>
      <c r="AK722" s="0" t="n">
        <f aca="false">IF(T722="Y",$AK$2,1)</f>
        <v>1</v>
      </c>
      <c r="AL722" s="27" t="n">
        <f aca="false">IF(U722="Y", INDEX('Bieu phi VCX'!$AB$8:$AB$33,MATCH(C722,'Bieu phi VCX'!$A$8:$A$33,0),0),0)</f>
        <v>0</v>
      </c>
      <c r="AM722" s="27" t="n">
        <f aca="false">IF(V722="Y",IF(AB722&lt;120,IF(OR(C722='Bieu phi VCX'!$A$24,C722='Bieu phi VCX'!$A$25,C722='Bieu phi VCX'!$A$27),0.2%,IF(OR(AND(OR(E722="SEDAN",E722="HATCHBACK"),G722&gt;$AM$2),AND(OR(E722="SEDAN",E722="HATCHBACK"),F722="GERMANY")),INDEX('Bieu phi VCX'!$AC$8:$AC$33,MATCH(C722,'Bieu phi VCX'!$A$8:$A$33,0),0),INDEX('Bieu phi VCX'!$AD$8:$AD$33,MATCH(C722,'Bieu phi VCX'!$A$8:$A$33,0),0))),"NA"),0)</f>
        <v>0</v>
      </c>
      <c r="AN722" s="28" t="n">
        <f aca="false">IF(X722="Y",$AN$2,0)</f>
        <v>0</v>
      </c>
      <c r="AO722" s="29" t="n">
        <f aca="false">IF(W722="Y",IF(N722-M722&gt;$AO$2,1.5%*15/365,1.5%*(N722-M722)/365),0)</f>
        <v>0.000616438356164384</v>
      </c>
      <c r="AP722" s="30" t="n">
        <f aca="false">IF(N722&lt;=Z722,VLOOKUP(DATEDIF(M722,N722,"m"),Parameters!$L$2:$M$6,2,1),(DATEDIF(M722,N722,"m")+1)/12)</f>
        <v>1</v>
      </c>
      <c r="AQ722" s="31" t="n">
        <f aca="false">(AK722*(SUM(AE722,AF722,AG722,AI722,AJ722,AL722,AM722,AN722)*H722+AH722)+AO722*H722)*AP722</f>
        <v>10246575.3424658</v>
      </c>
    </row>
    <row r="723" customFormat="false" ht="15" hidden="false" customHeight="false" outlineLevel="0" collapsed="false">
      <c r="A723" s="20"/>
      <c r="B723" s="20" t="s">
        <v>116</v>
      </c>
      <c r="C723" s="21" t="s">
        <v>147</v>
      </c>
      <c r="D723" s="21" t="s">
        <v>95</v>
      </c>
      <c r="E723" s="21" t="s">
        <v>144</v>
      </c>
      <c r="F723" s="21" t="s">
        <v>97</v>
      </c>
      <c r="G723" s="22" t="n">
        <v>400000000</v>
      </c>
      <c r="H723" s="22" t="n">
        <v>400000000</v>
      </c>
      <c r="I723" s="22" t="n">
        <v>0</v>
      </c>
      <c r="J723" s="0" t="n">
        <v>2020</v>
      </c>
      <c r="K723" s="23" t="n">
        <v>43831</v>
      </c>
      <c r="L723" s="23" t="n">
        <v>43831</v>
      </c>
      <c r="M723" s="23" t="n">
        <v>43831</v>
      </c>
      <c r="N723" s="23" t="n">
        <v>44196</v>
      </c>
      <c r="O723" s="24" t="s">
        <v>98</v>
      </c>
      <c r="P723" s="24" t="s">
        <v>98</v>
      </c>
      <c r="Q723" s="22" t="s">
        <v>99</v>
      </c>
      <c r="R723" s="24" t="s">
        <v>98</v>
      </c>
      <c r="S723" s="24" t="s">
        <v>98</v>
      </c>
      <c r="T723" s="24" t="s">
        <v>98</v>
      </c>
      <c r="U723" s="24" t="s">
        <v>98</v>
      </c>
      <c r="V723" s="24" t="s">
        <v>98</v>
      </c>
      <c r="W723" s="24" t="s">
        <v>98</v>
      </c>
      <c r="X723" s="24" t="s">
        <v>106</v>
      </c>
      <c r="Y723" s="22" t="n">
        <v>500000</v>
      </c>
      <c r="Z723" s="23" t="n">
        <f aca="false">DATE(YEAR(M723)+1,MONTH(M723),DAY(M723))</f>
        <v>44197</v>
      </c>
      <c r="AA723" s="25" t="n">
        <f aca="false">IF(N723&lt;=Z723, VLOOKUP(DATEDIF(M723,N723,"m"),Parameters!$L$2:$M$6,2,1), 0)</f>
        <v>1</v>
      </c>
      <c r="AB723" s="0" t="n">
        <f aca="false">IF(D723="Trong nước", DATEDIF(DATE(YEAR(K723),MONTH(K723),1),DATE(YEAR(L723),MONTH(L723),1),"m"), DATEDIF(DATE(J723,1,1),DATE(YEAR(L723),MONTH(L723),1),"m"))</f>
        <v>0</v>
      </c>
      <c r="AC723" s="0" t="str">
        <f aca="false">VLOOKUP(AB723,Parameters!$A$2:$B$6,2,1)</f>
        <v>&lt;6</v>
      </c>
      <c r="AD723" s="26" t="n">
        <v>1</v>
      </c>
      <c r="AE723" s="27" t="n">
        <f aca="false">IF(G723&lt;=$AE$2,INDEX('Bieu phi VCX'!$D$8:$H$33,MATCH(C723,'Bieu phi VCX'!$A$8:$A$33,0),MATCH(AC723,'Bieu phi VCX'!$D$7:$H$7,)),INDEX('Bieu phi VCX'!$I$8:$M$33,MATCH(C723,'Bieu phi VCX'!$A$8:$A$33,0),MATCH(AC723,'Bieu phi VCX'!$I$7:$M$7,)))</f>
        <v>0.025</v>
      </c>
      <c r="AF723" s="27" t="n">
        <f aca="false">IF(O723="Y",$AF$2,0)</f>
        <v>0</v>
      </c>
      <c r="AG723" s="27" t="n">
        <f aca="false">IF(P723="Y", INDEX('Bieu phi VCX'!$P$8:$T$31,MATCH(C723,'Bieu phi VCX'!$A$8:$A$33,0),MATCH(AC723,'Bieu phi VCX'!$P$7:$T$7,0)), 0)</f>
        <v>0</v>
      </c>
      <c r="AH723" s="22" t="n">
        <f aca="false">VLOOKUP(Q723,Parameters!$F$2:$G$5,2,0)</f>
        <v>0</v>
      </c>
      <c r="AI723" s="27" t="n">
        <f aca="false">IF(R723="Y", INDEX('Bieu phi VCX'!$V$8:$Z$31,MATCH(C723,'Bieu phi VCX'!$A$8:$A$33,0),MATCH(AC723,'Bieu phi VCX'!$V$7:$Z$7,0)),0)</f>
        <v>0</v>
      </c>
      <c r="AJ723" s="27" t="n">
        <f aca="false">IF(S723="Y",INDEX('Bieu phi VCX'!$AG$8:$AI$31,MATCH(C723,'Bieu phi VCX'!$A$8:$A$33,0),MATCH(VLOOKUP(I723,Parameters!$I$2:$J$4,2),'Bieu phi VCX'!$AG$7:$AI$7,0))-AE723, 0)</f>
        <v>0</v>
      </c>
      <c r="AK723" s="0" t="n">
        <f aca="false">IF(T723="Y",$AK$2,1)</f>
        <v>1</v>
      </c>
      <c r="AL723" s="27" t="n">
        <f aca="false">IF(U723="Y", INDEX('Bieu phi VCX'!$AB$8:$AB$33,MATCH(C723,'Bieu phi VCX'!$A$8:$A$33,0),0),0)</f>
        <v>0</v>
      </c>
      <c r="AM723" s="27" t="n">
        <f aca="false">IF(V723="Y",IF(AB723&lt;120,IF(OR(C723='Bieu phi VCX'!$A$24,C723='Bieu phi VCX'!$A$25,C723='Bieu phi VCX'!$A$27),0.2%,IF(OR(AND(OR(E723="SEDAN",E723="HATCHBACK"),G723&gt;$AM$2),AND(OR(E723="SEDAN",E723="HATCHBACK"),F723="GERMANY")),INDEX('Bieu phi VCX'!$AC$8:$AC$33,MATCH(C723,'Bieu phi VCX'!$A$8:$A$33,0),0),INDEX('Bieu phi VCX'!$AD$8:$AD$33,MATCH(C723,'Bieu phi VCX'!$A$8:$A$33,0),0))),"NA"),0)</f>
        <v>0</v>
      </c>
      <c r="AN723" s="28" t="n">
        <f aca="false">IF(X723="Y",$AN$2,0)</f>
        <v>0.003</v>
      </c>
      <c r="AO723" s="29" t="n">
        <f aca="false">IF(W723="Y",IF(N723-M723&gt;$AO$2,1.5%*15/365,1.5%*(N723-M723)/365),0)</f>
        <v>0</v>
      </c>
      <c r="AP723" s="30" t="n">
        <f aca="false">IF(N723&lt;=Z723,VLOOKUP(DATEDIF(M723,N723,"m"),Parameters!$L$2:$M$6,2,1),(DATEDIF(M723,N723,"m")+1)/12)</f>
        <v>1</v>
      </c>
      <c r="AQ723" s="31" t="n">
        <f aca="false">(AK723*(SUM(AE723,AF723,AG723,AI723,AJ723,AL723,AM723,AN723)*H723+AH723)+AO723*H723)*AP723</f>
        <v>11200000</v>
      </c>
    </row>
  </sheetData>
  <autoFilter ref="A3:AR723"/>
  <dataValidations count="5">
    <dataValidation allowBlank="true" operator="between" showDropDown="false" showErrorMessage="true" showInputMessage="true" sqref="D4:D723" type="list">
      <formula1>Parameters!$P$1:$P$2</formula1>
      <formula2>0</formula2>
    </dataValidation>
    <dataValidation allowBlank="true" operator="between" showDropDown="false" showErrorMessage="true" showInputMessage="true" sqref="F4:F723" type="list">
      <formula1>Parameters!$R$1:$R$8</formula1>
      <formula2>0</formula2>
    </dataValidation>
    <dataValidation allowBlank="true" operator="between" showDropDown="false" showErrorMessage="true" showInputMessage="true" sqref="C4:C723" type="list">
      <formula1>'c:\users\admin\desktop\xcg\vy\[product builder 20201203_truong hop test.xlsx]loai xe'!#ref!</formula1>
      <formula2>0</formula2>
    </dataValidation>
    <dataValidation allowBlank="true" operator="between" showDropDown="false" showErrorMessage="true" showInputMessage="true" sqref="E4:E723" type="list">
      <formula1>'c:\users\admin\desktop\xcg\vy\[product builder 20201203_truong hop test.xlsx]dong'!#ref!</formula1>
      <formula2>0</formula2>
    </dataValidation>
    <dataValidation allowBlank="true" operator="between" showDropDown="false" showErrorMessage="true" showInputMessage="true" sqref="O4:X723" type="list">
      <formula1>'c:\users\admin\desktop\xcg\vy\[product builder 20201203_truong hop test.xlsx]parameters'!#ref!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3:J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1" sqref="W158:X158 K15"/>
    </sheetView>
  </sheetViews>
  <sheetFormatPr defaultColWidth="8.55078125" defaultRowHeight="15" zeroHeight="false" outlineLevelRow="0" outlineLevelCol="0"/>
  <cols>
    <col collapsed="false" customWidth="true" hidden="false" outlineLevel="0" max="1" min="1" style="0" width="16.71"/>
    <col collapsed="false" customWidth="true" hidden="false" outlineLevel="0" max="2" min="2" style="0" width="36.71"/>
    <col collapsed="false" customWidth="true" hidden="false" outlineLevel="0" max="4" min="4" style="0" width="8.14"/>
    <col collapsed="false" customWidth="true" hidden="false" outlineLevel="0" max="5" min="5" style="0" width="7.29"/>
    <col collapsed="false" customWidth="true" hidden="false" outlineLevel="0" max="6" min="6" style="0" width="10.71"/>
    <col collapsed="false" customWidth="true" hidden="false" outlineLevel="0" max="7" min="7" style="0" width="16.57"/>
    <col collapsed="false" customWidth="true" hidden="false" outlineLevel="0" max="8" min="8" style="0" width="12.71"/>
    <col collapsed="false" customWidth="true" hidden="false" outlineLevel="0" max="9" min="9" style="0" width="52.42"/>
    <col collapsed="false" customWidth="true" hidden="false" outlineLevel="0" max="10" min="10" style="0" width="44.58"/>
  </cols>
  <sheetData>
    <row r="3" customFormat="false" ht="15" hidden="false" customHeight="false" outlineLevel="0" collapsed="false">
      <c r="A3" s="156" t="s">
        <v>2227</v>
      </c>
      <c r="B3" s="156" t="s">
        <v>2551</v>
      </c>
      <c r="C3" s="156" t="s">
        <v>2229</v>
      </c>
      <c r="D3" s="156"/>
      <c r="E3" s="156"/>
      <c r="F3" s="156"/>
      <c r="G3" s="156" t="s">
        <v>2230</v>
      </c>
      <c r="H3" s="156" t="s">
        <v>2552</v>
      </c>
      <c r="I3" s="156" t="s">
        <v>2232</v>
      </c>
      <c r="J3" s="156" t="s">
        <v>2233</v>
      </c>
    </row>
    <row r="4" customFormat="false" ht="15" hidden="false" customHeight="false" outlineLevel="0" collapsed="false">
      <c r="A4" s="156"/>
      <c r="B4" s="156"/>
      <c r="C4" s="156" t="s">
        <v>2234</v>
      </c>
      <c r="D4" s="156" t="s">
        <v>2235</v>
      </c>
      <c r="E4" s="156" t="s">
        <v>2236</v>
      </c>
      <c r="F4" s="156" t="s">
        <v>2237</v>
      </c>
      <c r="G4" s="156"/>
      <c r="H4" s="156"/>
      <c r="I4" s="156"/>
      <c r="J4" s="156"/>
    </row>
    <row r="5" customFormat="false" ht="15" hidden="false" customHeight="false" outlineLevel="0" collapsed="false">
      <c r="A5" s="158" t="s">
        <v>2238</v>
      </c>
      <c r="B5" s="158" t="s">
        <v>2239</v>
      </c>
      <c r="C5" s="67" t="s">
        <v>1729</v>
      </c>
      <c r="D5" s="67" t="s">
        <v>1729</v>
      </c>
      <c r="E5" s="67" t="s">
        <v>1729</v>
      </c>
      <c r="F5" s="67" t="s">
        <v>1729</v>
      </c>
      <c r="G5" s="67"/>
      <c r="H5" s="67" t="s">
        <v>2240</v>
      </c>
      <c r="I5" s="158"/>
      <c r="J5" s="162"/>
    </row>
    <row r="6" customFormat="false" ht="15" hidden="false" customHeight="false" outlineLevel="0" collapsed="false">
      <c r="A6" s="156"/>
      <c r="B6" s="158" t="s">
        <v>2241</v>
      </c>
      <c r="C6" s="67" t="s">
        <v>1729</v>
      </c>
      <c r="D6" s="67" t="s">
        <v>1729</v>
      </c>
      <c r="E6" s="67" t="s">
        <v>1729</v>
      </c>
      <c r="F6" s="67" t="s">
        <v>1729</v>
      </c>
      <c r="G6" s="67"/>
      <c r="H6" s="67" t="s">
        <v>2240</v>
      </c>
      <c r="I6" s="158"/>
      <c r="J6" s="163"/>
    </row>
    <row r="7" customFormat="false" ht="15" hidden="false" customHeight="false" outlineLevel="0" collapsed="false">
      <c r="A7" s="156"/>
      <c r="B7" s="158" t="s">
        <v>2242</v>
      </c>
      <c r="C7" s="67" t="s">
        <v>1729</v>
      </c>
      <c r="D7" s="67" t="s">
        <v>1729</v>
      </c>
      <c r="E7" s="67" t="s">
        <v>1729</v>
      </c>
      <c r="F7" s="67" t="s">
        <v>1729</v>
      </c>
      <c r="G7" s="67"/>
      <c r="H7" s="67" t="s">
        <v>2240</v>
      </c>
      <c r="I7" s="158"/>
      <c r="J7" s="163"/>
    </row>
    <row r="8" customFormat="false" ht="15" hidden="false" customHeight="false" outlineLevel="0" collapsed="false">
      <c r="A8" s="74"/>
      <c r="B8" s="158" t="s">
        <v>2553</v>
      </c>
      <c r="C8" s="67" t="s">
        <v>1729</v>
      </c>
      <c r="D8" s="67" t="s">
        <v>1729</v>
      </c>
      <c r="E8" s="67" t="s">
        <v>1729</v>
      </c>
      <c r="F8" s="67" t="s">
        <v>1729</v>
      </c>
      <c r="G8" s="67"/>
      <c r="H8" s="158" t="s">
        <v>2240</v>
      </c>
      <c r="I8" s="158" t="s">
        <v>2554</v>
      </c>
      <c r="J8" s="158"/>
    </row>
    <row r="9" customFormat="false" ht="15" hidden="false" customHeight="false" outlineLevel="0" collapsed="false">
      <c r="A9" s="74"/>
      <c r="B9" s="158" t="s">
        <v>2252</v>
      </c>
      <c r="C9" s="67"/>
      <c r="D9" s="67"/>
      <c r="E9" s="67"/>
      <c r="F9" s="67"/>
      <c r="G9" s="67"/>
      <c r="H9" s="158" t="s">
        <v>2240</v>
      </c>
      <c r="I9" s="158" t="s">
        <v>2554</v>
      </c>
      <c r="J9" s="158"/>
    </row>
    <row r="10" customFormat="false" ht="15" hidden="false" customHeight="false" outlineLevel="0" collapsed="false">
      <c r="A10" s="74"/>
      <c r="B10" s="158" t="s">
        <v>2254</v>
      </c>
      <c r="C10" s="67"/>
      <c r="D10" s="67"/>
      <c r="E10" s="67"/>
      <c r="F10" s="67"/>
      <c r="G10" s="67"/>
      <c r="H10" s="158" t="s">
        <v>2240</v>
      </c>
      <c r="I10" s="158" t="s">
        <v>2554</v>
      </c>
      <c r="J10" s="158"/>
    </row>
    <row r="11" customFormat="false" ht="15" hidden="false" customHeight="false" outlineLevel="0" collapsed="false">
      <c r="A11" s="74"/>
      <c r="B11" s="158" t="s">
        <v>2555</v>
      </c>
      <c r="C11" s="67" t="s">
        <v>1729</v>
      </c>
      <c r="D11" s="67" t="s">
        <v>1729</v>
      </c>
      <c r="E11" s="67" t="s">
        <v>1729</v>
      </c>
      <c r="F11" s="67" t="s">
        <v>1729</v>
      </c>
      <c r="G11" s="67" t="s">
        <v>1729</v>
      </c>
      <c r="H11" s="158" t="s">
        <v>2243</v>
      </c>
      <c r="I11" s="158" t="s">
        <v>2556</v>
      </c>
      <c r="J11" s="158"/>
    </row>
    <row r="12" customFormat="false" ht="15" hidden="false" customHeight="false" outlineLevel="0" collapsed="false">
      <c r="A12" s="74"/>
      <c r="B12" s="158" t="s">
        <v>1742</v>
      </c>
      <c r="C12" s="67" t="s">
        <v>1729</v>
      </c>
      <c r="D12" s="67" t="s">
        <v>1729</v>
      </c>
      <c r="E12" s="67" t="s">
        <v>1729</v>
      </c>
      <c r="F12" s="67" t="s">
        <v>1729</v>
      </c>
      <c r="G12" s="67" t="s">
        <v>1729</v>
      </c>
      <c r="H12" s="158" t="s">
        <v>2243</v>
      </c>
      <c r="I12" s="158"/>
      <c r="J12" s="158"/>
    </row>
    <row r="13" customFormat="false" ht="15" hidden="false" customHeight="false" outlineLevel="0" collapsed="false">
      <c r="A13" s="74"/>
      <c r="B13" s="158" t="s">
        <v>185</v>
      </c>
      <c r="C13" s="67" t="s">
        <v>1729</v>
      </c>
      <c r="D13" s="67" t="s">
        <v>1729</v>
      </c>
      <c r="E13" s="67" t="s">
        <v>1729</v>
      </c>
      <c r="F13" s="67" t="s">
        <v>1729</v>
      </c>
      <c r="G13" s="67" t="s">
        <v>1729</v>
      </c>
      <c r="H13" s="158" t="s">
        <v>2243</v>
      </c>
      <c r="I13" s="158"/>
      <c r="J13" s="158"/>
    </row>
    <row r="14" customFormat="false" ht="15" hidden="false" customHeight="false" outlineLevel="0" collapsed="false">
      <c r="A14" s="74"/>
      <c r="B14" s="158" t="s">
        <v>2557</v>
      </c>
      <c r="C14" s="67"/>
      <c r="D14" s="67"/>
      <c r="E14" s="67" t="s">
        <v>1729</v>
      </c>
      <c r="F14" s="67"/>
      <c r="G14" s="67" t="s">
        <v>1729</v>
      </c>
      <c r="H14" s="158" t="s">
        <v>2243</v>
      </c>
      <c r="I14" s="158"/>
      <c r="J14" s="158"/>
    </row>
    <row r="15" customFormat="false" ht="15" hidden="false" customHeight="false" outlineLevel="0" collapsed="false">
      <c r="A15" s="74"/>
      <c r="B15" s="158" t="s">
        <v>2246</v>
      </c>
      <c r="C15" s="67"/>
      <c r="D15" s="67"/>
      <c r="E15" s="67"/>
      <c r="F15" s="67"/>
      <c r="G15" s="67"/>
      <c r="H15" s="158" t="s">
        <v>2247</v>
      </c>
      <c r="I15" s="158"/>
      <c r="J15" s="158"/>
    </row>
    <row r="16" customFormat="false" ht="15" hidden="false" customHeight="false" outlineLevel="0" collapsed="false">
      <c r="A16" s="74"/>
      <c r="B16" s="158" t="s">
        <v>2248</v>
      </c>
      <c r="C16" s="67"/>
      <c r="D16" s="67"/>
      <c r="E16" s="67" t="s">
        <v>1729</v>
      </c>
      <c r="F16" s="67"/>
      <c r="G16" s="67" t="s">
        <v>1729</v>
      </c>
      <c r="H16" s="158" t="s">
        <v>2558</v>
      </c>
      <c r="I16" s="158"/>
      <c r="J16" s="158" t="s">
        <v>2559</v>
      </c>
    </row>
    <row r="17" customFormat="false" ht="15" hidden="false" customHeight="false" outlineLevel="0" collapsed="false">
      <c r="A17" s="74"/>
      <c r="B17" s="158" t="s">
        <v>2256</v>
      </c>
      <c r="C17" s="67" t="s">
        <v>1729</v>
      </c>
      <c r="D17" s="67" t="s">
        <v>1729</v>
      </c>
      <c r="E17" s="67" t="s">
        <v>1729</v>
      </c>
      <c r="F17" s="67" t="s">
        <v>1729</v>
      </c>
      <c r="G17" s="67" t="s">
        <v>1729</v>
      </c>
      <c r="H17" s="158"/>
      <c r="I17" s="158" t="s">
        <v>2257</v>
      </c>
      <c r="J17" s="158"/>
    </row>
    <row r="18" customFormat="false" ht="15" hidden="false" customHeight="false" outlineLevel="0" collapsed="false">
      <c r="A18" s="74"/>
      <c r="B18" s="158" t="s">
        <v>2560</v>
      </c>
      <c r="C18" s="67" t="s">
        <v>1729</v>
      </c>
      <c r="D18" s="67" t="s">
        <v>1729</v>
      </c>
      <c r="E18" s="67" t="s">
        <v>1729</v>
      </c>
      <c r="F18" s="67" t="s">
        <v>1729</v>
      </c>
      <c r="G18" s="67" t="s">
        <v>1729</v>
      </c>
      <c r="H18" s="158" t="s">
        <v>2561</v>
      </c>
      <c r="I18" s="158" t="s">
        <v>2562</v>
      </c>
      <c r="J18" s="158"/>
    </row>
    <row r="19" customFormat="false" ht="15" hidden="false" customHeight="false" outlineLevel="0" collapsed="false">
      <c r="A19" s="74" t="s">
        <v>2259</v>
      </c>
      <c r="B19" s="158" t="s">
        <v>2262</v>
      </c>
      <c r="C19" s="67"/>
      <c r="D19" s="67"/>
      <c r="E19" s="67"/>
      <c r="F19" s="67"/>
      <c r="G19" s="67" t="s">
        <v>1729</v>
      </c>
      <c r="H19" s="67" t="s">
        <v>2243</v>
      </c>
      <c r="I19" s="158"/>
      <c r="J19" s="158"/>
    </row>
    <row r="20" customFormat="false" ht="15" hidden="false" customHeight="false" outlineLevel="0" collapsed="false">
      <c r="A20" s="74"/>
      <c r="B20" s="159" t="s">
        <v>2263</v>
      </c>
      <c r="C20" s="67"/>
      <c r="D20" s="67"/>
      <c r="E20" s="67"/>
      <c r="F20" s="67"/>
      <c r="G20" s="67" t="s">
        <v>1729</v>
      </c>
      <c r="H20" s="67" t="s">
        <v>2240</v>
      </c>
      <c r="I20" s="158"/>
      <c r="J20" s="158"/>
    </row>
    <row r="21" customFormat="false" ht="15" hidden="false" customHeight="false" outlineLevel="0" collapsed="false">
      <c r="A21" s="74"/>
      <c r="B21" s="158" t="s">
        <v>2264</v>
      </c>
      <c r="C21" s="67"/>
      <c r="D21" s="67"/>
      <c r="E21" s="67"/>
      <c r="F21" s="67"/>
      <c r="G21" s="67" t="s">
        <v>1729</v>
      </c>
      <c r="H21" s="67" t="s">
        <v>2243</v>
      </c>
      <c r="I21" s="158"/>
      <c r="J21" s="158"/>
    </row>
    <row r="22" customFormat="false" ht="15" hidden="false" customHeight="false" outlineLevel="0" collapsed="false">
      <c r="A22" s="74"/>
      <c r="B22" s="158" t="s">
        <v>2265</v>
      </c>
      <c r="C22" s="67"/>
      <c r="D22" s="67"/>
      <c r="E22" s="67"/>
      <c r="F22" s="67"/>
      <c r="G22" s="67" t="s">
        <v>1729</v>
      </c>
      <c r="H22" s="67" t="s">
        <v>2240</v>
      </c>
      <c r="I22" s="158"/>
      <c r="J22" s="158"/>
    </row>
    <row r="23" customFormat="false" ht="15" hidden="false" customHeight="false" outlineLevel="0" collapsed="false">
      <c r="A23" s="74"/>
      <c r="B23" s="158" t="s">
        <v>2266</v>
      </c>
      <c r="C23" s="67"/>
      <c r="D23" s="67"/>
      <c r="E23" s="67"/>
      <c r="F23" s="67"/>
      <c r="G23" s="67" t="s">
        <v>1729</v>
      </c>
      <c r="H23" s="67" t="s">
        <v>2247</v>
      </c>
      <c r="I23" s="158"/>
      <c r="J23" s="158"/>
    </row>
  </sheetData>
  <mergeCells count="11">
    <mergeCell ref="A3:A4"/>
    <mergeCell ref="B3:B4"/>
    <mergeCell ref="C3:F3"/>
    <mergeCell ref="G3:G4"/>
    <mergeCell ref="H3:H4"/>
    <mergeCell ref="I3:I4"/>
    <mergeCell ref="J3:J4"/>
    <mergeCell ref="C8:C10"/>
    <mergeCell ref="D8:D10"/>
    <mergeCell ref="E8:E10"/>
    <mergeCell ref="F8:F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E21"/>
  <sheetViews>
    <sheetView showFormulas="false" showGridLines="true" showRowColHeaders="true" showZeros="true" rightToLeft="false" tabSelected="false" showOutlineSymbols="true" defaultGridColor="true" view="normal" topLeftCell="A2" colorId="64" zoomScale="115" zoomScaleNormal="115" zoomScalePageLayoutView="100" workbookViewId="0">
      <selection pane="topLeft" activeCell="D34" activeCellId="1" sqref="W158:X158 D34"/>
    </sheetView>
  </sheetViews>
  <sheetFormatPr defaultColWidth="9.15625" defaultRowHeight="15" zeroHeight="false" outlineLevelRow="0" outlineLevelCol="0"/>
  <cols>
    <col collapsed="false" customWidth="true" hidden="false" outlineLevel="0" max="1" min="1" style="0" width="12.86"/>
    <col collapsed="false" customWidth="true" hidden="false" outlineLevel="0" max="2" min="2" style="0" width="35.71"/>
    <col collapsed="false" customWidth="true" hidden="false" outlineLevel="0" max="3" min="3" style="0" width="29.29"/>
    <col collapsed="false" customWidth="true" hidden="false" outlineLevel="0" max="4" min="4" style="0" width="54.14"/>
    <col collapsed="false" customWidth="true" hidden="false" outlineLevel="0" max="5" min="5" style="0" width="54.86"/>
  </cols>
  <sheetData>
    <row r="1" customFormat="false" ht="15" hidden="false" customHeight="false" outlineLevel="0" collapsed="false">
      <c r="A1" s="64"/>
    </row>
    <row r="2" customFormat="false" ht="15" hidden="false" customHeight="false" outlineLevel="0" collapsed="false">
      <c r="A2" s="156" t="s">
        <v>2563</v>
      </c>
      <c r="B2" s="156" t="s">
        <v>2564</v>
      </c>
      <c r="C2" s="156" t="s">
        <v>2565</v>
      </c>
      <c r="D2" s="156" t="s">
        <v>2566</v>
      </c>
      <c r="E2" s="156" t="s">
        <v>2567</v>
      </c>
    </row>
    <row r="3" customFormat="false" ht="15" hidden="false" customHeight="true" outlineLevel="0" collapsed="false">
      <c r="A3" s="67" t="s">
        <v>2568</v>
      </c>
      <c r="B3" s="158" t="s">
        <v>2267</v>
      </c>
      <c r="C3" s="3" t="s">
        <v>2569</v>
      </c>
      <c r="D3" s="67" t="s">
        <v>2570</v>
      </c>
      <c r="E3" s="147" t="s">
        <v>2571</v>
      </c>
    </row>
    <row r="4" customFormat="false" ht="15" hidden="false" customHeight="false" outlineLevel="0" collapsed="false">
      <c r="A4" s="67"/>
      <c r="B4" s="158"/>
      <c r="C4" s="3" t="s">
        <v>2572</v>
      </c>
      <c r="D4" s="67"/>
      <c r="E4" s="147"/>
    </row>
    <row r="5" customFormat="false" ht="15" hidden="false" customHeight="false" outlineLevel="0" collapsed="false">
      <c r="A5" s="67"/>
      <c r="B5" s="158"/>
      <c r="C5" s="3" t="s">
        <v>2573</v>
      </c>
      <c r="D5" s="67"/>
      <c r="E5" s="147"/>
    </row>
    <row r="6" customFormat="false" ht="15" hidden="false" customHeight="false" outlineLevel="0" collapsed="false">
      <c r="A6" s="67"/>
      <c r="B6" s="158" t="s">
        <v>2271</v>
      </c>
      <c r="C6" s="3" t="s">
        <v>2569</v>
      </c>
      <c r="D6" s="67"/>
      <c r="E6" s="147"/>
    </row>
    <row r="7" customFormat="false" ht="15" hidden="false" customHeight="false" outlineLevel="0" collapsed="false">
      <c r="A7" s="67"/>
      <c r="B7" s="158"/>
      <c r="C7" s="3" t="s">
        <v>2572</v>
      </c>
      <c r="D7" s="67"/>
      <c r="E7" s="147"/>
    </row>
    <row r="8" customFormat="false" ht="15" hidden="false" customHeight="false" outlineLevel="0" collapsed="false">
      <c r="A8" s="67"/>
      <c r="B8" s="158"/>
      <c r="C8" s="3" t="s">
        <v>2573</v>
      </c>
      <c r="D8" s="67"/>
      <c r="E8" s="147"/>
    </row>
    <row r="9" customFormat="false" ht="15" hidden="false" customHeight="false" outlineLevel="0" collapsed="false">
      <c r="A9" s="67"/>
      <c r="B9" s="158"/>
      <c r="C9" s="3" t="s">
        <v>2574</v>
      </c>
      <c r="D9" s="67"/>
      <c r="E9" s="147"/>
    </row>
    <row r="10" customFormat="false" ht="45" hidden="false" customHeight="false" outlineLevel="0" collapsed="false">
      <c r="A10" s="67"/>
      <c r="B10" s="158" t="s">
        <v>2276</v>
      </c>
      <c r="C10" s="4" t="s">
        <v>2575</v>
      </c>
      <c r="D10" s="67"/>
      <c r="E10" s="147"/>
    </row>
    <row r="11" customFormat="false" ht="15" hidden="false" customHeight="false" outlineLevel="0" collapsed="false">
      <c r="A11" s="67"/>
      <c r="B11" s="158"/>
      <c r="C11" s="3" t="s">
        <v>2576</v>
      </c>
      <c r="D11" s="67"/>
      <c r="E11" s="147"/>
    </row>
    <row r="12" customFormat="false" ht="15" hidden="false" customHeight="false" outlineLevel="0" collapsed="false">
      <c r="A12" s="67"/>
      <c r="B12" s="158" t="s">
        <v>2577</v>
      </c>
      <c r="C12" s="3" t="s">
        <v>2578</v>
      </c>
      <c r="D12" s="164" t="s">
        <v>2579</v>
      </c>
      <c r="E12" s="147"/>
    </row>
    <row r="13" customFormat="false" ht="15" hidden="false" customHeight="false" outlineLevel="0" collapsed="false">
      <c r="A13" s="67" t="s">
        <v>2580</v>
      </c>
      <c r="B13" s="20" t="s">
        <v>2267</v>
      </c>
      <c r="C13" s="3" t="s">
        <v>2569</v>
      </c>
      <c r="D13" s="67" t="s">
        <v>2570</v>
      </c>
      <c r="E13" s="147"/>
    </row>
    <row r="14" customFormat="false" ht="15" hidden="false" customHeight="false" outlineLevel="0" collapsed="false">
      <c r="A14" s="67"/>
      <c r="B14" s="20"/>
      <c r="C14" s="3" t="s">
        <v>2572</v>
      </c>
      <c r="D14" s="67"/>
      <c r="E14" s="147"/>
    </row>
    <row r="15" customFormat="false" ht="15" hidden="false" customHeight="false" outlineLevel="0" collapsed="false">
      <c r="A15" s="67"/>
      <c r="B15" s="20" t="s">
        <v>2271</v>
      </c>
      <c r="C15" s="3" t="s">
        <v>2569</v>
      </c>
      <c r="D15" s="67"/>
      <c r="E15" s="147"/>
    </row>
    <row r="16" customFormat="false" ht="15" hidden="false" customHeight="false" outlineLevel="0" collapsed="false">
      <c r="A16" s="67"/>
      <c r="B16" s="20"/>
      <c r="C16" s="3" t="s">
        <v>2572</v>
      </c>
      <c r="D16" s="67"/>
      <c r="E16" s="147"/>
    </row>
    <row r="17" customFormat="false" ht="15" hidden="false" customHeight="false" outlineLevel="0" collapsed="false">
      <c r="A17" s="67"/>
      <c r="B17" s="20" t="s">
        <v>2276</v>
      </c>
      <c r="C17" s="3" t="s">
        <v>2581</v>
      </c>
      <c r="D17" s="67"/>
      <c r="E17" s="147"/>
    </row>
    <row r="18" customFormat="false" ht="15" hidden="false" customHeight="false" outlineLevel="0" collapsed="false">
      <c r="A18" s="67"/>
      <c r="B18" s="20"/>
      <c r="C18" s="3" t="s">
        <v>2582</v>
      </c>
      <c r="D18" s="67"/>
      <c r="E18" s="147"/>
    </row>
    <row r="19" customFormat="false" ht="15" hidden="false" customHeight="false" outlineLevel="0" collapsed="false">
      <c r="A19" s="67"/>
      <c r="B19" s="20"/>
      <c r="C19" s="3" t="s">
        <v>2576</v>
      </c>
      <c r="D19" s="67"/>
      <c r="E19" s="147"/>
    </row>
    <row r="20" customFormat="false" ht="15" hidden="false" customHeight="false" outlineLevel="0" collapsed="false">
      <c r="A20" s="67"/>
      <c r="B20" s="158" t="s">
        <v>2583</v>
      </c>
      <c r="C20" s="3" t="s">
        <v>2578</v>
      </c>
      <c r="D20" s="164" t="s">
        <v>2579</v>
      </c>
      <c r="E20" s="147"/>
    </row>
    <row r="21" customFormat="false" ht="15" hidden="false" customHeight="false" outlineLevel="0" collapsed="false">
      <c r="D21" s="165"/>
    </row>
  </sheetData>
  <mergeCells count="11">
    <mergeCell ref="A3:A12"/>
    <mergeCell ref="B3:B5"/>
    <mergeCell ref="D3:D11"/>
    <mergeCell ref="E3:E20"/>
    <mergeCell ref="B6:B9"/>
    <mergeCell ref="B10:B11"/>
    <mergeCell ref="A13:A20"/>
    <mergeCell ref="B13:B14"/>
    <mergeCell ref="D13:D19"/>
    <mergeCell ref="B15:B16"/>
    <mergeCell ref="B17:B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E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W158:X158 B7"/>
    </sheetView>
  </sheetViews>
  <sheetFormatPr defaultColWidth="8.55078125" defaultRowHeight="15" zeroHeight="false" outlineLevelRow="0" outlineLevelCol="0"/>
  <cols>
    <col collapsed="false" customWidth="true" hidden="false" outlineLevel="0" max="1" min="1" style="0" width="12.86"/>
    <col collapsed="false" customWidth="true" hidden="false" outlineLevel="0" max="2" min="2" style="0" width="40.28"/>
    <col collapsed="false" customWidth="true" hidden="false" outlineLevel="0" max="3" min="3" style="0" width="29.29"/>
    <col collapsed="false" customWidth="true" hidden="false" outlineLevel="0" max="4" min="4" style="0" width="54.14"/>
    <col collapsed="false" customWidth="true" hidden="false" outlineLevel="0" max="5" min="5" style="0" width="54.86"/>
  </cols>
  <sheetData>
    <row r="1" customFormat="false" ht="15" hidden="false" customHeight="false" outlineLevel="0" collapsed="false">
      <c r="A1" s="64"/>
      <c r="D1" s="155"/>
    </row>
    <row r="2" customFormat="false" ht="15" hidden="false" customHeight="false" outlineLevel="0" collapsed="false">
      <c r="A2" s="156" t="s">
        <v>2563</v>
      </c>
      <c r="B2" s="156" t="s">
        <v>2564</v>
      </c>
      <c r="C2" s="156" t="s">
        <v>2565</v>
      </c>
      <c r="D2" s="156" t="s">
        <v>2584</v>
      </c>
      <c r="E2" s="156" t="s">
        <v>2585</v>
      </c>
    </row>
    <row r="3" customFormat="false" ht="15" hidden="false" customHeight="false" outlineLevel="0" collapsed="false">
      <c r="A3" s="67" t="s">
        <v>2568</v>
      </c>
      <c r="B3" s="166" t="s">
        <v>2586</v>
      </c>
      <c r="C3" s="158" t="s">
        <v>2569</v>
      </c>
      <c r="D3" s="4" t="s">
        <v>2587</v>
      </c>
      <c r="E3" s="3"/>
    </row>
    <row r="4" customFormat="false" ht="15" hidden="false" customHeight="false" outlineLevel="0" collapsed="false">
      <c r="A4" s="67"/>
      <c r="B4" s="166" t="s">
        <v>2586</v>
      </c>
      <c r="C4" s="158" t="s">
        <v>2569</v>
      </c>
      <c r="D4" s="4" t="s">
        <v>2588</v>
      </c>
      <c r="E4" s="3" t="s">
        <v>2589</v>
      </c>
    </row>
    <row r="5" customFormat="false" ht="15" hidden="false" customHeight="false" outlineLevel="0" collapsed="false">
      <c r="A5" s="67"/>
      <c r="B5" s="166" t="s">
        <v>2586</v>
      </c>
      <c r="C5" s="158" t="s">
        <v>2572</v>
      </c>
      <c r="D5" s="4" t="s">
        <v>2590</v>
      </c>
      <c r="E5" s="3"/>
    </row>
    <row r="6" customFormat="false" ht="15" hidden="false" customHeight="false" outlineLevel="0" collapsed="false">
      <c r="A6" s="67"/>
      <c r="B6" s="166" t="s">
        <v>2586</v>
      </c>
      <c r="C6" s="158" t="s">
        <v>2573</v>
      </c>
      <c r="D6" s="4" t="s">
        <v>2591</v>
      </c>
      <c r="E6" s="3"/>
    </row>
    <row r="7" customFormat="false" ht="15" hidden="false" customHeight="false" outlineLevel="0" collapsed="false">
      <c r="A7" s="67"/>
      <c r="B7" s="166" t="s">
        <v>2586</v>
      </c>
      <c r="C7" s="158" t="s">
        <v>2573</v>
      </c>
      <c r="D7" s="4" t="s">
        <v>2592</v>
      </c>
      <c r="E7" s="3" t="s">
        <v>2589</v>
      </c>
    </row>
    <row r="8" customFormat="false" ht="15" hidden="false" customHeight="false" outlineLevel="0" collapsed="false">
      <c r="A8" s="67"/>
      <c r="B8" s="166" t="s">
        <v>2593</v>
      </c>
      <c r="C8" s="158" t="s">
        <v>2569</v>
      </c>
      <c r="D8" s="4" t="s">
        <v>2587</v>
      </c>
      <c r="E8" s="3"/>
    </row>
    <row r="9" customFormat="false" ht="15" hidden="false" customHeight="false" outlineLevel="0" collapsed="false">
      <c r="A9" s="67"/>
      <c r="B9" s="166" t="s">
        <v>2593</v>
      </c>
      <c r="C9" s="158" t="s">
        <v>2569</v>
      </c>
      <c r="D9" s="4" t="s">
        <v>2588</v>
      </c>
      <c r="E9" s="3" t="s">
        <v>2589</v>
      </c>
    </row>
    <row r="10" customFormat="false" ht="15" hidden="false" customHeight="false" outlineLevel="0" collapsed="false">
      <c r="A10" s="67"/>
      <c r="B10" s="166" t="s">
        <v>2593</v>
      </c>
      <c r="C10" s="158" t="s">
        <v>2572</v>
      </c>
      <c r="D10" s="4" t="s">
        <v>2590</v>
      </c>
      <c r="E10" s="3"/>
    </row>
    <row r="11" customFormat="false" ht="15" hidden="false" customHeight="false" outlineLevel="0" collapsed="false">
      <c r="A11" s="67"/>
      <c r="B11" s="166" t="s">
        <v>2593</v>
      </c>
      <c r="C11" s="158" t="s">
        <v>2573</v>
      </c>
      <c r="D11" s="4" t="s">
        <v>2591</v>
      </c>
      <c r="E11" s="3"/>
    </row>
    <row r="12" customFormat="false" ht="15" hidden="false" customHeight="false" outlineLevel="0" collapsed="false">
      <c r="A12" s="67"/>
      <c r="B12" s="166" t="s">
        <v>2593</v>
      </c>
      <c r="C12" s="158" t="s">
        <v>2573</v>
      </c>
      <c r="D12" s="4" t="s">
        <v>2592</v>
      </c>
      <c r="E12" s="3" t="s">
        <v>2589</v>
      </c>
    </row>
    <row r="13" customFormat="false" ht="15" hidden="false" customHeight="false" outlineLevel="0" collapsed="false">
      <c r="A13" s="67"/>
      <c r="B13" s="166" t="s">
        <v>2593</v>
      </c>
      <c r="C13" s="166" t="s">
        <v>2594</v>
      </c>
      <c r="D13" s="4" t="s">
        <v>2595</v>
      </c>
      <c r="E13" s="3"/>
    </row>
    <row r="14" customFormat="false" ht="15" hidden="false" customHeight="false" outlineLevel="0" collapsed="false">
      <c r="A14" s="67"/>
      <c r="B14" s="166" t="s">
        <v>2593</v>
      </c>
      <c r="C14" s="166" t="s">
        <v>2594</v>
      </c>
      <c r="D14" s="4" t="s">
        <v>2596</v>
      </c>
      <c r="E14" s="3"/>
    </row>
    <row r="15" customFormat="false" ht="15" hidden="false" customHeight="false" outlineLevel="0" collapsed="false">
      <c r="A15" s="67"/>
      <c r="B15" s="166" t="s">
        <v>2593</v>
      </c>
      <c r="C15" s="166" t="s">
        <v>2594</v>
      </c>
      <c r="D15" s="4" t="s">
        <v>2597</v>
      </c>
      <c r="E15" s="3"/>
    </row>
    <row r="16" customFormat="false" ht="15" hidden="false" customHeight="false" outlineLevel="0" collapsed="false">
      <c r="A16" s="67"/>
      <c r="B16" s="166" t="s">
        <v>2593</v>
      </c>
      <c r="C16" s="166" t="s">
        <v>2594</v>
      </c>
      <c r="D16" s="4" t="s">
        <v>2598</v>
      </c>
      <c r="E16" s="3"/>
    </row>
    <row r="17" customFormat="false" ht="15" hidden="false" customHeight="false" outlineLevel="0" collapsed="false">
      <c r="A17" s="67"/>
      <c r="B17" s="166" t="s">
        <v>2276</v>
      </c>
      <c r="C17" s="74" t="s">
        <v>2599</v>
      </c>
      <c r="D17" s="4" t="s">
        <v>2600</v>
      </c>
      <c r="E17" s="3"/>
    </row>
    <row r="18" customFormat="false" ht="15" hidden="false" customHeight="false" outlineLevel="0" collapsed="false">
      <c r="A18" s="67"/>
      <c r="B18" s="166" t="s">
        <v>2276</v>
      </c>
      <c r="C18" s="74" t="s">
        <v>2599</v>
      </c>
      <c r="D18" s="4" t="s">
        <v>2601</v>
      </c>
      <c r="E18" s="3"/>
    </row>
    <row r="19" customFormat="false" ht="15" hidden="false" customHeight="false" outlineLevel="0" collapsed="false">
      <c r="A19" s="67"/>
      <c r="B19" s="166" t="s">
        <v>2276</v>
      </c>
      <c r="C19" s="74" t="s">
        <v>2599</v>
      </c>
      <c r="D19" s="4" t="s">
        <v>2602</v>
      </c>
      <c r="E19" s="3"/>
    </row>
    <row r="20" customFormat="false" ht="15" hidden="false" customHeight="false" outlineLevel="0" collapsed="false">
      <c r="A20" s="67"/>
      <c r="B20" s="166" t="s">
        <v>2276</v>
      </c>
      <c r="C20" s="74" t="s">
        <v>2599</v>
      </c>
      <c r="D20" s="4" t="s">
        <v>2603</v>
      </c>
      <c r="E20" s="3"/>
    </row>
    <row r="21" customFormat="false" ht="15" hidden="false" customHeight="false" outlineLevel="0" collapsed="false">
      <c r="A21" s="67"/>
      <c r="B21" s="166" t="s">
        <v>2276</v>
      </c>
      <c r="C21" s="74" t="s">
        <v>2599</v>
      </c>
      <c r="D21" s="4" t="s">
        <v>2604</v>
      </c>
      <c r="E21" s="3"/>
    </row>
    <row r="22" customFormat="false" ht="15" hidden="false" customHeight="false" outlineLevel="0" collapsed="false">
      <c r="A22" s="67"/>
      <c r="B22" s="166" t="s">
        <v>2276</v>
      </c>
      <c r="C22" s="74" t="s">
        <v>2599</v>
      </c>
      <c r="D22" s="4" t="s">
        <v>2605</v>
      </c>
      <c r="E22" s="3"/>
    </row>
    <row r="23" customFormat="false" ht="15" hidden="false" customHeight="false" outlineLevel="0" collapsed="false">
      <c r="A23" s="67"/>
      <c r="B23" s="166" t="s">
        <v>2276</v>
      </c>
      <c r="C23" s="74" t="s">
        <v>2599</v>
      </c>
      <c r="D23" s="4" t="s">
        <v>2606</v>
      </c>
      <c r="E23" s="3"/>
    </row>
    <row r="24" customFormat="false" ht="15" hidden="false" customHeight="false" outlineLevel="0" collapsed="false">
      <c r="A24" s="67"/>
      <c r="B24" s="166" t="s">
        <v>2276</v>
      </c>
      <c r="C24" s="74" t="s">
        <v>2599</v>
      </c>
      <c r="D24" s="4" t="s">
        <v>2607</v>
      </c>
      <c r="E24" s="3"/>
    </row>
    <row r="25" customFormat="false" ht="15" hidden="false" customHeight="false" outlineLevel="0" collapsed="false">
      <c r="A25" s="67"/>
      <c r="B25" s="166" t="s">
        <v>2276</v>
      </c>
      <c r="C25" s="74" t="s">
        <v>2599</v>
      </c>
      <c r="D25" s="4" t="s">
        <v>2608</v>
      </c>
      <c r="E25" s="3"/>
    </row>
    <row r="26" customFormat="false" ht="15" hidden="false" customHeight="false" outlineLevel="0" collapsed="false">
      <c r="A26" s="67"/>
      <c r="B26" s="166" t="s">
        <v>2276</v>
      </c>
      <c r="C26" s="74" t="s">
        <v>2599</v>
      </c>
      <c r="D26" s="4" t="s">
        <v>2609</v>
      </c>
      <c r="E26" s="3" t="s">
        <v>2610</v>
      </c>
    </row>
    <row r="27" customFormat="false" ht="15" hidden="false" customHeight="false" outlineLevel="0" collapsed="false">
      <c r="A27" s="67"/>
      <c r="B27" s="166" t="s">
        <v>2276</v>
      </c>
      <c r="C27" s="158" t="s">
        <v>2576</v>
      </c>
      <c r="D27" s="4" t="s">
        <v>2611</v>
      </c>
      <c r="E27" s="3"/>
    </row>
    <row r="28" customFormat="false" ht="15" hidden="false" customHeight="false" outlineLevel="0" collapsed="false">
      <c r="A28" s="67"/>
      <c r="B28" s="166" t="s">
        <v>2276</v>
      </c>
      <c r="C28" s="158" t="s">
        <v>2576</v>
      </c>
      <c r="D28" s="4" t="s">
        <v>2612</v>
      </c>
      <c r="E28" s="3"/>
    </row>
    <row r="29" customFormat="false" ht="15" hidden="false" customHeight="false" outlineLevel="0" collapsed="false">
      <c r="A29" s="67"/>
      <c r="B29" s="158" t="s">
        <v>2577</v>
      </c>
      <c r="C29" s="158" t="s">
        <v>2613</v>
      </c>
      <c r="D29" s="4" t="s">
        <v>2614</v>
      </c>
      <c r="E29" s="3" t="s">
        <v>2615</v>
      </c>
    </row>
    <row r="30" customFormat="false" ht="15" hidden="false" customHeight="false" outlineLevel="0" collapsed="false">
      <c r="A30" s="67"/>
      <c r="B30" s="158" t="s">
        <v>2577</v>
      </c>
      <c r="C30" s="158" t="s">
        <v>2613</v>
      </c>
      <c r="D30" s="4" t="s">
        <v>2616</v>
      </c>
      <c r="E30" s="3" t="s">
        <v>2615</v>
      </c>
    </row>
    <row r="31" customFormat="false" ht="15" hidden="false" customHeight="false" outlineLevel="0" collapsed="false">
      <c r="A31" s="67"/>
      <c r="B31" s="158" t="s">
        <v>2577</v>
      </c>
      <c r="C31" s="158" t="s">
        <v>2613</v>
      </c>
      <c r="D31" s="4" t="s">
        <v>2617</v>
      </c>
      <c r="E31" s="3" t="s">
        <v>2589</v>
      </c>
    </row>
    <row r="32" customFormat="false" ht="15" hidden="false" customHeight="false" outlineLevel="0" collapsed="false">
      <c r="A32" s="67"/>
      <c r="B32" s="158" t="s">
        <v>2577</v>
      </c>
      <c r="C32" s="158" t="s">
        <v>2613</v>
      </c>
      <c r="D32" s="4" t="s">
        <v>2618</v>
      </c>
      <c r="E32" s="3" t="s">
        <v>2589</v>
      </c>
    </row>
    <row r="33" customFormat="false" ht="15" hidden="false" customHeight="false" outlineLevel="0" collapsed="false">
      <c r="A33" s="67" t="s">
        <v>2580</v>
      </c>
      <c r="B33" s="158" t="s">
        <v>2586</v>
      </c>
      <c r="C33" s="158" t="s">
        <v>2569</v>
      </c>
      <c r="D33" s="4" t="s">
        <v>2587</v>
      </c>
      <c r="E33" s="3"/>
    </row>
    <row r="34" customFormat="false" ht="15" hidden="false" customHeight="false" outlineLevel="0" collapsed="false">
      <c r="A34" s="67"/>
      <c r="B34" s="158" t="s">
        <v>2586</v>
      </c>
      <c r="C34" s="158" t="s">
        <v>2569</v>
      </c>
      <c r="D34" s="4" t="s">
        <v>2588</v>
      </c>
      <c r="E34" s="3" t="s">
        <v>2589</v>
      </c>
    </row>
    <row r="35" customFormat="false" ht="15" hidden="false" customHeight="false" outlineLevel="0" collapsed="false">
      <c r="A35" s="67"/>
      <c r="B35" s="158" t="s">
        <v>2586</v>
      </c>
      <c r="C35" s="158" t="s">
        <v>2572</v>
      </c>
      <c r="D35" s="4" t="s">
        <v>2590</v>
      </c>
      <c r="E35" s="3"/>
    </row>
    <row r="36" customFormat="false" ht="15" hidden="false" customHeight="false" outlineLevel="0" collapsed="false">
      <c r="A36" s="67"/>
      <c r="B36" s="158" t="s">
        <v>2593</v>
      </c>
      <c r="C36" s="158" t="s">
        <v>2569</v>
      </c>
      <c r="D36" s="4" t="s">
        <v>2587</v>
      </c>
      <c r="E36" s="3"/>
    </row>
    <row r="37" customFormat="false" ht="15" hidden="false" customHeight="false" outlineLevel="0" collapsed="false">
      <c r="A37" s="67"/>
      <c r="B37" s="158" t="s">
        <v>2593</v>
      </c>
      <c r="C37" s="158" t="s">
        <v>2569</v>
      </c>
      <c r="D37" s="4" t="s">
        <v>2588</v>
      </c>
      <c r="E37" s="3" t="s">
        <v>2589</v>
      </c>
    </row>
    <row r="38" customFormat="false" ht="15" hidden="false" customHeight="false" outlineLevel="0" collapsed="false">
      <c r="A38" s="67"/>
      <c r="B38" s="158" t="s">
        <v>2593</v>
      </c>
      <c r="C38" s="158" t="s">
        <v>2572</v>
      </c>
      <c r="D38" s="4" t="s">
        <v>2590</v>
      </c>
      <c r="E38" s="3"/>
    </row>
    <row r="39" customFormat="false" ht="15" hidden="false" customHeight="false" outlineLevel="0" collapsed="false">
      <c r="A39" s="67"/>
      <c r="B39" s="158" t="s">
        <v>2276</v>
      </c>
      <c r="C39" s="158" t="s">
        <v>2581</v>
      </c>
      <c r="D39" s="4" t="s">
        <v>2604</v>
      </c>
      <c r="E39" s="3"/>
    </row>
    <row r="40" customFormat="false" ht="15" hidden="false" customHeight="false" outlineLevel="0" collapsed="false">
      <c r="A40" s="67"/>
      <c r="B40" s="158" t="s">
        <v>2276</v>
      </c>
      <c r="C40" s="158" t="s">
        <v>2582</v>
      </c>
      <c r="D40" s="4" t="s">
        <v>2600</v>
      </c>
      <c r="E40" s="3"/>
    </row>
    <row r="41" customFormat="false" ht="15" hidden="false" customHeight="false" outlineLevel="0" collapsed="false">
      <c r="A41" s="67"/>
      <c r="B41" s="158" t="s">
        <v>2276</v>
      </c>
      <c r="C41" s="158" t="s">
        <v>2582</v>
      </c>
      <c r="D41" s="4" t="s">
        <v>2601</v>
      </c>
      <c r="E41" s="3"/>
    </row>
    <row r="42" customFormat="false" ht="15" hidden="false" customHeight="false" outlineLevel="0" collapsed="false">
      <c r="A42" s="67"/>
      <c r="B42" s="158" t="s">
        <v>2276</v>
      </c>
      <c r="C42" s="158" t="s">
        <v>2582</v>
      </c>
      <c r="D42" s="4" t="s">
        <v>2602</v>
      </c>
      <c r="E42" s="3"/>
    </row>
    <row r="43" customFormat="false" ht="15" hidden="false" customHeight="false" outlineLevel="0" collapsed="false">
      <c r="A43" s="67"/>
      <c r="B43" s="158" t="s">
        <v>2276</v>
      </c>
      <c r="C43" s="158" t="s">
        <v>2582</v>
      </c>
      <c r="D43" s="4" t="s">
        <v>2603</v>
      </c>
      <c r="E43" s="3"/>
    </row>
    <row r="44" customFormat="false" ht="15" hidden="false" customHeight="false" outlineLevel="0" collapsed="false">
      <c r="A44" s="67"/>
      <c r="B44" s="158" t="s">
        <v>2276</v>
      </c>
      <c r="C44" s="158" t="s">
        <v>2582</v>
      </c>
      <c r="D44" s="4" t="s">
        <v>2604</v>
      </c>
      <c r="E44" s="3"/>
    </row>
    <row r="45" customFormat="false" ht="15" hidden="false" customHeight="false" outlineLevel="0" collapsed="false">
      <c r="A45" s="67"/>
      <c r="B45" s="158" t="s">
        <v>2276</v>
      </c>
      <c r="C45" s="158" t="s">
        <v>2582</v>
      </c>
      <c r="D45" s="4" t="s">
        <v>2605</v>
      </c>
      <c r="E45" s="3"/>
    </row>
    <row r="46" customFormat="false" ht="15" hidden="false" customHeight="false" outlineLevel="0" collapsed="false">
      <c r="A46" s="67"/>
      <c r="B46" s="158" t="s">
        <v>2583</v>
      </c>
      <c r="C46" s="158" t="s">
        <v>2613</v>
      </c>
      <c r="D46" s="4" t="s">
        <v>2614</v>
      </c>
      <c r="E46" s="3" t="s">
        <v>2615</v>
      </c>
    </row>
    <row r="47" customFormat="false" ht="15" hidden="false" customHeight="false" outlineLevel="0" collapsed="false">
      <c r="A47" s="67"/>
      <c r="B47" s="158" t="s">
        <v>2583</v>
      </c>
      <c r="C47" s="158" t="s">
        <v>2613</v>
      </c>
      <c r="D47" s="4" t="s">
        <v>2616</v>
      </c>
      <c r="E47" s="3" t="s">
        <v>2615</v>
      </c>
    </row>
    <row r="48" customFormat="false" ht="15" hidden="false" customHeight="false" outlineLevel="0" collapsed="false">
      <c r="A48" s="67"/>
      <c r="B48" s="158" t="s">
        <v>2583</v>
      </c>
      <c r="C48" s="158" t="s">
        <v>2613</v>
      </c>
      <c r="D48" s="4" t="s">
        <v>2617</v>
      </c>
      <c r="E48" s="3" t="s">
        <v>2589</v>
      </c>
    </row>
    <row r="49" customFormat="false" ht="15" hidden="false" customHeight="false" outlineLevel="0" collapsed="false">
      <c r="A49" s="67"/>
      <c r="B49" s="158" t="s">
        <v>2583</v>
      </c>
      <c r="C49" s="158" t="s">
        <v>2613</v>
      </c>
      <c r="D49" s="4" t="s">
        <v>2618</v>
      </c>
      <c r="E49" s="3" t="s">
        <v>2589</v>
      </c>
    </row>
    <row r="50" customFormat="false" ht="15" hidden="false" customHeight="false" outlineLevel="0" collapsed="false">
      <c r="A50" s="167"/>
      <c r="B50" s="168"/>
      <c r="C50" s="168"/>
      <c r="D50" s="169"/>
      <c r="E50" s="32"/>
    </row>
  </sheetData>
  <mergeCells count="2">
    <mergeCell ref="A3:A32"/>
    <mergeCell ref="A33:A4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7"/>
  <sheetViews>
    <sheetView showFormulas="false" showGridLines="true" showRowColHeaders="true" showZeros="true" rightToLeft="false" tabSelected="false" showOutlineSymbols="true" defaultGridColor="true" view="normal" topLeftCell="A317" colorId="64" zoomScale="100" zoomScaleNormal="100" zoomScalePageLayoutView="100" workbookViewId="0">
      <selection pane="topLeft" activeCell="A333" activeCellId="1" sqref="W158:X158 A333"/>
    </sheetView>
  </sheetViews>
  <sheetFormatPr defaultColWidth="8.55078125" defaultRowHeight="15" zeroHeight="false" outlineLevelRow="0" outlineLevelCol="0"/>
  <cols>
    <col collapsed="false" customWidth="true" hidden="false" outlineLevel="0" max="1" min="1" style="0" width="91.71"/>
  </cols>
  <sheetData>
    <row r="1" customFormat="false" ht="15" hidden="false" customHeight="false" outlineLevel="0" collapsed="false">
      <c r="A1" s="170" t="s">
        <v>2619</v>
      </c>
      <c r="B1" s="64" t="s">
        <v>2620</v>
      </c>
    </row>
    <row r="2" customFormat="false" ht="15" hidden="false" customHeight="false" outlineLevel="0" collapsed="false">
      <c r="A2" s="171" t="s">
        <v>2621</v>
      </c>
      <c r="B2" s="172" t="n">
        <v>1</v>
      </c>
    </row>
    <row r="3" customFormat="false" ht="15" hidden="false" customHeight="false" outlineLevel="0" collapsed="false">
      <c r="A3" s="171" t="s">
        <v>2622</v>
      </c>
      <c r="B3" s="172" t="n">
        <v>1</v>
      </c>
    </row>
    <row r="4" customFormat="false" ht="15" hidden="false" customHeight="false" outlineLevel="0" collapsed="false">
      <c r="A4" s="171" t="s">
        <v>2623</v>
      </c>
      <c r="B4" s="172" t="n">
        <v>1</v>
      </c>
    </row>
    <row r="5" customFormat="false" ht="15" hidden="false" customHeight="false" outlineLevel="0" collapsed="false">
      <c r="A5" s="171" t="s">
        <v>2624</v>
      </c>
      <c r="B5" s="172" t="n">
        <v>1</v>
      </c>
    </row>
    <row r="6" customFormat="false" ht="25.5" hidden="false" customHeight="false" outlineLevel="0" collapsed="false">
      <c r="A6" s="171" t="s">
        <v>2625</v>
      </c>
      <c r="B6" s="172" t="n">
        <v>1</v>
      </c>
    </row>
    <row r="7" customFormat="false" ht="15" hidden="false" customHeight="false" outlineLevel="0" collapsed="false">
      <c r="A7" s="171" t="s">
        <v>2626</v>
      </c>
      <c r="B7" s="172" t="n">
        <v>1</v>
      </c>
    </row>
    <row r="8" customFormat="false" ht="25.5" hidden="false" customHeight="false" outlineLevel="0" collapsed="false">
      <c r="A8" s="171" t="s">
        <v>2627</v>
      </c>
      <c r="B8" s="172" t="n">
        <v>1</v>
      </c>
    </row>
    <row r="9" customFormat="false" ht="15" hidden="false" customHeight="false" outlineLevel="0" collapsed="false">
      <c r="A9" s="170" t="s">
        <v>2628</v>
      </c>
    </row>
    <row r="10" customFormat="false" ht="15" hidden="false" customHeight="false" outlineLevel="0" collapsed="false">
      <c r="A10" s="173" t="s">
        <v>2629</v>
      </c>
    </row>
    <row r="11" customFormat="false" ht="15" hidden="false" customHeight="false" outlineLevel="0" collapsed="false">
      <c r="A11" s="170" t="s">
        <v>2630</v>
      </c>
    </row>
    <row r="12" customFormat="false" ht="15" hidden="false" customHeight="false" outlineLevel="0" collapsed="false">
      <c r="A12" s="174" t="s">
        <v>2631</v>
      </c>
      <c r="B12" s="172" t="n">
        <v>0.8</v>
      </c>
    </row>
    <row r="13" customFormat="false" ht="15" hidden="false" customHeight="false" outlineLevel="0" collapsed="false">
      <c r="A13" s="174" t="s">
        <v>2632</v>
      </c>
      <c r="B13" s="172" t="n">
        <v>0.75</v>
      </c>
    </row>
    <row r="14" customFormat="false" ht="15" hidden="false" customHeight="false" outlineLevel="0" collapsed="false">
      <c r="A14" s="174" t="s">
        <v>2633</v>
      </c>
      <c r="B14" s="172" t="n">
        <v>0.7</v>
      </c>
    </row>
    <row r="15" customFormat="false" ht="15" hidden="false" customHeight="false" outlineLevel="0" collapsed="false">
      <c r="A15" s="174" t="s">
        <v>2634</v>
      </c>
      <c r="B15" s="172" t="n">
        <v>0.65</v>
      </c>
    </row>
    <row r="16" customFormat="false" ht="15" hidden="false" customHeight="false" outlineLevel="0" collapsed="false">
      <c r="A16" s="174" t="s">
        <v>2635</v>
      </c>
      <c r="B16" s="172" t="n">
        <v>0.45</v>
      </c>
    </row>
    <row r="17" customFormat="false" ht="15" hidden="false" customHeight="false" outlineLevel="0" collapsed="false">
      <c r="A17" s="174" t="s">
        <v>2636</v>
      </c>
      <c r="B17" s="172" t="n">
        <v>0.4</v>
      </c>
    </row>
    <row r="18" customFormat="false" ht="15" hidden="false" customHeight="false" outlineLevel="0" collapsed="false">
      <c r="A18" s="174" t="s">
        <v>2637</v>
      </c>
      <c r="B18" s="172" t="n">
        <v>0.32</v>
      </c>
    </row>
    <row r="19" customFormat="false" ht="15" hidden="false" customHeight="false" outlineLevel="0" collapsed="false">
      <c r="A19" s="174" t="s">
        <v>2638</v>
      </c>
      <c r="B19" s="172" t="n">
        <v>0.37</v>
      </c>
    </row>
    <row r="20" customFormat="false" ht="15" hidden="false" customHeight="false" outlineLevel="0" collapsed="false">
      <c r="A20" s="174" t="s">
        <v>2639</v>
      </c>
      <c r="B20" s="172" t="n">
        <v>0.32</v>
      </c>
    </row>
    <row r="21" customFormat="false" ht="15" hidden="false" customHeight="false" outlineLevel="0" collapsed="false">
      <c r="A21" s="174" t="s">
        <v>2640</v>
      </c>
      <c r="B21" s="172" t="n">
        <v>0.37</v>
      </c>
    </row>
    <row r="22" customFormat="false" ht="15" hidden="false" customHeight="false" outlineLevel="0" collapsed="false">
      <c r="A22" s="174" t="s">
        <v>2641</v>
      </c>
      <c r="B22" s="172" t="n">
        <v>0.32</v>
      </c>
    </row>
    <row r="23" customFormat="false" ht="15" hidden="false" customHeight="false" outlineLevel="0" collapsed="false">
      <c r="A23" s="174" t="s">
        <v>2642</v>
      </c>
      <c r="B23" s="172" t="n">
        <v>0.27</v>
      </c>
    </row>
    <row r="24" customFormat="false" ht="15" hidden="false" customHeight="false" outlineLevel="0" collapsed="false">
      <c r="A24" s="175" t="s">
        <v>2643</v>
      </c>
      <c r="B24" s="172" t="n">
        <v>0.22</v>
      </c>
    </row>
    <row r="25" customFormat="false" ht="15" hidden="false" customHeight="false" outlineLevel="0" collapsed="false">
      <c r="A25" s="175" t="s">
        <v>2644</v>
      </c>
      <c r="B25" s="172" t="n">
        <v>0.12</v>
      </c>
    </row>
    <row r="26" customFormat="false" ht="15" hidden="false" customHeight="false" outlineLevel="0" collapsed="false">
      <c r="A26" s="175" t="s">
        <v>2645</v>
      </c>
      <c r="B26" s="172" t="n">
        <v>0.08</v>
      </c>
    </row>
    <row r="27" customFormat="false" ht="15" hidden="false" customHeight="false" outlineLevel="0" collapsed="false">
      <c r="A27" s="174" t="s">
        <v>2646</v>
      </c>
      <c r="B27" s="172" t="n">
        <v>0.22</v>
      </c>
    </row>
    <row r="28" customFormat="false" ht="15" hidden="false" customHeight="false" outlineLevel="0" collapsed="false">
      <c r="A28" s="175" t="s">
        <v>2647</v>
      </c>
      <c r="B28" s="172" t="n">
        <v>0.2</v>
      </c>
    </row>
    <row r="29" customFormat="false" ht="15" hidden="false" customHeight="false" outlineLevel="0" collapsed="false">
      <c r="A29" s="175" t="s">
        <v>2648</v>
      </c>
      <c r="B29" s="172" t="n">
        <v>0.1</v>
      </c>
    </row>
    <row r="30" customFormat="false" ht="15" hidden="false" customHeight="false" outlineLevel="0" collapsed="false">
      <c r="A30" s="175" t="s">
        <v>2649</v>
      </c>
      <c r="B30" s="172" t="n">
        <v>0.09</v>
      </c>
    </row>
    <row r="31" customFormat="false" ht="15" hidden="false" customHeight="false" outlineLevel="0" collapsed="false">
      <c r="A31" s="174" t="s">
        <v>2650</v>
      </c>
      <c r="B31" s="172" t="n">
        <v>0.2</v>
      </c>
    </row>
    <row r="32" customFormat="false" ht="15" hidden="false" customHeight="false" outlineLevel="0" collapsed="false">
      <c r="A32" s="175" t="s">
        <v>2651</v>
      </c>
      <c r="B32" s="172" t="n">
        <v>0.17</v>
      </c>
    </row>
    <row r="33" customFormat="false" ht="15" hidden="false" customHeight="false" outlineLevel="0" collapsed="false">
      <c r="A33" s="175" t="s">
        <v>2648</v>
      </c>
      <c r="B33" s="172" t="n">
        <v>0.1</v>
      </c>
    </row>
    <row r="34" customFormat="false" ht="15" hidden="false" customHeight="false" outlineLevel="0" collapsed="false">
      <c r="A34" s="175" t="s">
        <v>2649</v>
      </c>
      <c r="B34" s="172" t="n">
        <v>0.05</v>
      </c>
    </row>
    <row r="35" customFormat="false" ht="15" hidden="false" customHeight="false" outlineLevel="0" collapsed="false">
      <c r="A35" s="174" t="s">
        <v>2652</v>
      </c>
      <c r="B35" s="172" t="n">
        <v>0.17</v>
      </c>
    </row>
    <row r="36" customFormat="false" ht="15" hidden="false" customHeight="false" outlineLevel="0" collapsed="false">
      <c r="A36" s="175" t="s">
        <v>2653</v>
      </c>
      <c r="B36" s="172" t="n">
        <v>0.12</v>
      </c>
    </row>
    <row r="37" customFormat="false" ht="15" hidden="false" customHeight="false" outlineLevel="0" collapsed="false">
      <c r="A37" s="175" t="s">
        <v>2648</v>
      </c>
      <c r="B37" s="172" t="n">
        <v>0.09</v>
      </c>
    </row>
    <row r="38" customFormat="false" ht="15" hidden="false" customHeight="false" outlineLevel="0" collapsed="false">
      <c r="A38" s="175" t="s">
        <v>2649</v>
      </c>
      <c r="B38" s="172" t="n">
        <v>0.05</v>
      </c>
    </row>
    <row r="39" customFormat="false" ht="15" hidden="false" customHeight="false" outlineLevel="0" collapsed="false">
      <c r="A39" s="174" t="s">
        <v>2654</v>
      </c>
      <c r="B39" s="172" t="n">
        <v>0.3</v>
      </c>
    </row>
    <row r="40" customFormat="false" ht="15" hidden="false" customHeight="false" outlineLevel="0" collapsed="false">
      <c r="A40" s="174" t="s">
        <v>2655</v>
      </c>
      <c r="B40" s="172" t="n">
        <v>0.3</v>
      </c>
    </row>
    <row r="41" customFormat="false" ht="15" hidden="false" customHeight="false" outlineLevel="0" collapsed="false">
      <c r="A41" s="174" t="s">
        <v>2656</v>
      </c>
      <c r="B41" s="172" t="n">
        <v>0.3</v>
      </c>
    </row>
    <row r="42" customFormat="false" ht="15" hidden="false" customHeight="false" outlineLevel="0" collapsed="false">
      <c r="A42" s="170" t="s">
        <v>2657</v>
      </c>
    </row>
    <row r="43" customFormat="false" ht="25.5" hidden="false" customHeight="false" outlineLevel="0" collapsed="false">
      <c r="A43" s="174" t="s">
        <v>2658</v>
      </c>
      <c r="B43" s="172" t="n">
        <v>0.3</v>
      </c>
    </row>
    <row r="44" customFormat="false" ht="15" hidden="false" customHeight="false" outlineLevel="0" collapsed="false">
      <c r="A44" s="174" t="s">
        <v>2659</v>
      </c>
      <c r="B44" s="172" t="n">
        <v>0.15</v>
      </c>
    </row>
    <row r="45" customFormat="false" ht="15" hidden="false" customHeight="false" outlineLevel="0" collapsed="false">
      <c r="A45" s="174" t="s">
        <v>2660</v>
      </c>
      <c r="B45" s="172" t="n">
        <v>0.3</v>
      </c>
    </row>
    <row r="46" customFormat="false" ht="15" hidden="false" customHeight="false" outlineLevel="0" collapsed="false">
      <c r="A46" s="174" t="s">
        <v>2661</v>
      </c>
      <c r="B46" s="172" t="n">
        <v>0.25</v>
      </c>
    </row>
    <row r="47" customFormat="false" ht="15" hidden="false" customHeight="false" outlineLevel="0" collapsed="false">
      <c r="A47" s="174" t="s">
        <v>2662</v>
      </c>
      <c r="B47" s="172" t="n">
        <v>0.4</v>
      </c>
    </row>
    <row r="48" customFormat="false" ht="15" hidden="false" customHeight="false" outlineLevel="0" collapsed="false">
      <c r="A48" s="174" t="s">
        <v>2663</v>
      </c>
      <c r="B48" s="172" t="n">
        <v>0.15</v>
      </c>
    </row>
    <row r="49" customFormat="false" ht="15" hidden="false" customHeight="false" outlineLevel="0" collapsed="false">
      <c r="A49" s="174" t="s">
        <v>2664</v>
      </c>
      <c r="B49" s="172" t="n">
        <v>0.25</v>
      </c>
    </row>
    <row r="50" customFormat="false" ht="15" hidden="false" customHeight="false" outlineLevel="0" collapsed="false">
      <c r="A50" s="174" t="s">
        <v>2665</v>
      </c>
      <c r="B50" s="172" t="n">
        <v>0.25</v>
      </c>
    </row>
    <row r="51" customFormat="false" ht="15" hidden="false" customHeight="false" outlineLevel="0" collapsed="false">
      <c r="A51" s="174" t="s">
        <v>2666</v>
      </c>
      <c r="B51" s="172" t="n">
        <v>0.3</v>
      </c>
    </row>
    <row r="52" customFormat="false" ht="15" hidden="false" customHeight="false" outlineLevel="0" collapsed="false">
      <c r="A52" s="174" t="s">
        <v>2667</v>
      </c>
      <c r="B52" s="172" t="n">
        <v>0.12</v>
      </c>
    </row>
    <row r="53" customFormat="false" ht="15" hidden="false" customHeight="false" outlineLevel="0" collapsed="false">
      <c r="A53" s="174" t="s">
        <v>2668</v>
      </c>
      <c r="B53" s="172" t="n">
        <v>0.18</v>
      </c>
    </row>
    <row r="54" customFormat="false" ht="15" hidden="false" customHeight="false" outlineLevel="0" collapsed="false">
      <c r="A54" s="174" t="s">
        <v>2669</v>
      </c>
      <c r="B54" s="172" t="n">
        <v>0.2</v>
      </c>
    </row>
    <row r="55" customFormat="false" ht="15" hidden="false" customHeight="false" outlineLevel="0" collapsed="false">
      <c r="A55" s="174" t="s">
        <v>2670</v>
      </c>
      <c r="B55" s="172" t="n">
        <v>0.25</v>
      </c>
    </row>
    <row r="56" customFormat="false" ht="15" hidden="false" customHeight="false" outlineLevel="0" collapsed="false">
      <c r="A56" s="174" t="s">
        <v>2671</v>
      </c>
      <c r="B56" s="172" t="n">
        <v>0.1</v>
      </c>
    </row>
    <row r="57" customFormat="false" ht="15" hidden="false" customHeight="false" outlineLevel="0" collapsed="false">
      <c r="A57" s="174" t="s">
        <v>2672</v>
      </c>
      <c r="B57" s="172" t="n">
        <v>0.15</v>
      </c>
    </row>
    <row r="58" customFormat="false" ht="15" hidden="false" customHeight="false" outlineLevel="0" collapsed="false">
      <c r="A58" s="174" t="s">
        <v>2673</v>
      </c>
      <c r="B58" s="172" t="n">
        <v>0.15</v>
      </c>
    </row>
    <row r="59" customFormat="false" ht="15" hidden="false" customHeight="false" outlineLevel="0" collapsed="false">
      <c r="A59" s="174" t="s">
        <v>2674</v>
      </c>
      <c r="B59" s="172" t="n">
        <v>0.2</v>
      </c>
    </row>
    <row r="60" customFormat="false" ht="15" hidden="false" customHeight="false" outlineLevel="0" collapsed="false">
      <c r="A60" s="174" t="s">
        <v>2675</v>
      </c>
      <c r="B60" s="172" t="n">
        <v>0.25</v>
      </c>
    </row>
    <row r="61" customFormat="false" ht="15" hidden="false" customHeight="false" outlineLevel="0" collapsed="false">
      <c r="A61" s="174" t="s">
        <v>2676</v>
      </c>
      <c r="B61" s="172" t="n">
        <v>0.35</v>
      </c>
    </row>
    <row r="62" customFormat="false" ht="15" hidden="false" customHeight="false" outlineLevel="0" collapsed="false">
      <c r="A62" s="174" t="s">
        <v>2677</v>
      </c>
      <c r="B62" s="172" t="n">
        <v>0.15</v>
      </c>
    </row>
    <row r="63" customFormat="false" ht="15" hidden="false" customHeight="false" outlineLevel="0" collapsed="false">
      <c r="A63" s="174" t="s">
        <v>2678</v>
      </c>
      <c r="B63" s="172" t="n">
        <v>0.25</v>
      </c>
    </row>
    <row r="64" customFormat="false" ht="15" hidden="false" customHeight="false" outlineLevel="0" collapsed="false">
      <c r="A64" s="174" t="s">
        <v>2679</v>
      </c>
      <c r="B64" s="172" t="n">
        <v>0.1</v>
      </c>
    </row>
    <row r="65" customFormat="false" ht="15" hidden="false" customHeight="false" outlineLevel="0" collapsed="false">
      <c r="A65" s="174" t="s">
        <v>2680</v>
      </c>
      <c r="B65" s="172" t="n">
        <v>0.14</v>
      </c>
    </row>
    <row r="66" customFormat="false" ht="15" hidden="false" customHeight="false" outlineLevel="0" collapsed="false">
      <c r="A66" s="174" t="s">
        <v>2681</v>
      </c>
      <c r="B66" s="172" t="n">
        <v>0.15</v>
      </c>
    </row>
    <row r="67" customFormat="false" ht="15" hidden="false" customHeight="false" outlineLevel="0" collapsed="false">
      <c r="A67" s="174" t="s">
        <v>2682</v>
      </c>
      <c r="B67" s="172" t="n">
        <v>0.18</v>
      </c>
    </row>
    <row r="68" customFormat="false" ht="15" hidden="false" customHeight="false" outlineLevel="0" collapsed="false">
      <c r="A68" s="174" t="s">
        <v>2683</v>
      </c>
      <c r="B68" s="172" t="n">
        <v>0.08</v>
      </c>
    </row>
    <row r="69" customFormat="false" ht="15" hidden="false" customHeight="false" outlineLevel="0" collapsed="false">
      <c r="A69" s="174" t="s">
        <v>2684</v>
      </c>
      <c r="B69" s="172" t="n">
        <v>0.1</v>
      </c>
    </row>
    <row r="70" customFormat="false" ht="15" hidden="false" customHeight="false" outlineLevel="0" collapsed="false">
      <c r="A70" s="174" t="s">
        <v>2685</v>
      </c>
      <c r="B70" s="172" t="n">
        <v>0.12</v>
      </c>
    </row>
    <row r="71" customFormat="false" ht="15" hidden="false" customHeight="false" outlineLevel="0" collapsed="false">
      <c r="A71" s="174" t="s">
        <v>2686</v>
      </c>
      <c r="B71" s="172" t="n">
        <v>0.15</v>
      </c>
    </row>
    <row r="72" customFormat="false" ht="15" hidden="false" customHeight="false" outlineLevel="0" collapsed="false">
      <c r="A72" s="174" t="s">
        <v>2687</v>
      </c>
      <c r="B72" s="172" t="n">
        <v>0.1</v>
      </c>
    </row>
    <row r="73" customFormat="false" ht="15" hidden="false" customHeight="false" outlineLevel="0" collapsed="false">
      <c r="A73" s="174" t="s">
        <v>2688</v>
      </c>
      <c r="B73" s="172" t="n">
        <v>0.13</v>
      </c>
    </row>
    <row r="74" customFormat="false" ht="15" hidden="false" customHeight="false" outlineLevel="0" collapsed="false">
      <c r="A74" s="174" t="s">
        <v>2689</v>
      </c>
      <c r="B74" s="172" t="n">
        <v>0.15</v>
      </c>
    </row>
    <row r="75" customFormat="false" ht="15" hidden="false" customHeight="false" outlineLevel="0" collapsed="false">
      <c r="A75" s="174" t="s">
        <v>2690</v>
      </c>
      <c r="B75" s="172" t="n">
        <v>0.18</v>
      </c>
    </row>
    <row r="76" customFormat="false" ht="15" hidden="false" customHeight="false" outlineLevel="0" collapsed="false">
      <c r="A76" s="174" t="s">
        <v>2691</v>
      </c>
      <c r="B76" s="171" t="s">
        <v>2692</v>
      </c>
    </row>
    <row r="77" customFormat="false" ht="15" hidden="false" customHeight="false" outlineLevel="0" collapsed="false">
      <c r="A77" s="174" t="s">
        <v>2693</v>
      </c>
      <c r="B77" s="172" t="n">
        <v>0.08</v>
      </c>
    </row>
    <row r="78" customFormat="false" ht="15" hidden="false" customHeight="false" outlineLevel="0" collapsed="false">
      <c r="A78" s="174" t="s">
        <v>2694</v>
      </c>
      <c r="B78" s="172" t="n">
        <v>0.12</v>
      </c>
    </row>
    <row r="79" customFormat="false" ht="15" hidden="false" customHeight="false" outlineLevel="0" collapsed="false">
      <c r="A79" s="174" t="s">
        <v>2695</v>
      </c>
      <c r="B79" s="172" t="n">
        <v>0.18</v>
      </c>
    </row>
    <row r="80" customFormat="false" ht="15" hidden="false" customHeight="false" outlineLevel="0" collapsed="false">
      <c r="A80" s="174" t="s">
        <v>2696</v>
      </c>
      <c r="B80" s="172" t="n">
        <v>0.25</v>
      </c>
    </row>
    <row r="81" customFormat="false" ht="15" hidden="false" customHeight="false" outlineLevel="0" collapsed="false">
      <c r="A81" s="174" t="s">
        <v>2697</v>
      </c>
      <c r="B81" s="172" t="n">
        <v>0.3</v>
      </c>
    </row>
    <row r="82" customFormat="false" ht="15" hidden="false" customHeight="false" outlineLevel="0" collapsed="false">
      <c r="A82" s="174" t="s">
        <v>2698</v>
      </c>
      <c r="B82" s="172" t="n">
        <v>0.35</v>
      </c>
    </row>
    <row r="83" customFormat="false" ht="15" hidden="false" customHeight="false" outlineLevel="0" collapsed="false">
      <c r="A83" s="174" t="s">
        <v>2699</v>
      </c>
      <c r="B83" s="172" t="n">
        <v>0.1</v>
      </c>
    </row>
    <row r="84" customFormat="false" ht="15" hidden="false" customHeight="false" outlineLevel="0" collapsed="false">
      <c r="A84" s="174" t="s">
        <v>2700</v>
      </c>
      <c r="B84" s="172" t="n">
        <v>0.15</v>
      </c>
    </row>
    <row r="85" customFormat="false" ht="15" hidden="false" customHeight="false" outlineLevel="0" collapsed="false">
      <c r="A85" s="174" t="s">
        <v>2701</v>
      </c>
      <c r="B85" s="172" t="n">
        <v>0.17</v>
      </c>
    </row>
    <row r="86" customFormat="false" ht="15" hidden="false" customHeight="false" outlineLevel="0" collapsed="false">
      <c r="A86" s="174" t="s">
        <v>2702</v>
      </c>
      <c r="B86" s="172" t="n">
        <v>0.22</v>
      </c>
    </row>
    <row r="87" customFormat="false" ht="15" hidden="false" customHeight="false" outlineLevel="0" collapsed="false">
      <c r="A87" s="174" t="s">
        <v>2703</v>
      </c>
      <c r="B87" s="172" t="n">
        <v>0.3</v>
      </c>
    </row>
    <row r="88" customFormat="false" ht="15" hidden="false" customHeight="false" outlineLevel="0" collapsed="false">
      <c r="A88" s="174" t="s">
        <v>2704</v>
      </c>
      <c r="B88" s="172" t="n">
        <v>0.4</v>
      </c>
    </row>
    <row r="89" customFormat="false" ht="15" hidden="false" customHeight="false" outlineLevel="0" collapsed="false">
      <c r="A89" s="174" t="s">
        <v>2705</v>
      </c>
      <c r="B89" s="171" t="s">
        <v>2706</v>
      </c>
    </row>
    <row r="90" customFormat="false" ht="15" hidden="false" customHeight="false" outlineLevel="0" collapsed="false">
      <c r="A90" s="173" t="s">
        <v>2707</v>
      </c>
    </row>
    <row r="91" customFormat="false" ht="15" hidden="false" customHeight="false" outlineLevel="0" collapsed="false">
      <c r="A91" s="170" t="s">
        <v>2630</v>
      </c>
    </row>
    <row r="92" customFormat="false" ht="15" hidden="false" customHeight="false" outlineLevel="0" collapsed="false">
      <c r="A92" s="174" t="s">
        <v>2708</v>
      </c>
      <c r="B92" s="172" t="n">
        <v>0.8</v>
      </c>
    </row>
    <row r="93" customFormat="false" ht="15" hidden="false" customHeight="false" outlineLevel="0" collapsed="false">
      <c r="A93" s="174" t="s">
        <v>2709</v>
      </c>
    </row>
    <row r="94" customFormat="false" ht="15" hidden="false" customHeight="false" outlineLevel="0" collapsed="false">
      <c r="A94" s="175" t="s">
        <v>2710</v>
      </c>
      <c r="B94" s="172" t="n">
        <v>0.75</v>
      </c>
    </row>
    <row r="95" customFormat="false" ht="15" hidden="false" customHeight="false" outlineLevel="0" collapsed="false">
      <c r="A95" s="175" t="s">
        <v>2711</v>
      </c>
      <c r="B95" s="172" t="n">
        <v>0.65</v>
      </c>
    </row>
    <row r="96" customFormat="false" ht="15" hidden="false" customHeight="false" outlineLevel="0" collapsed="false">
      <c r="A96" s="174" t="s">
        <v>2712</v>
      </c>
      <c r="B96" s="172" t="n">
        <v>0.65</v>
      </c>
    </row>
    <row r="97" customFormat="false" ht="15" hidden="false" customHeight="false" outlineLevel="0" collapsed="false">
      <c r="A97" s="174" t="s">
        <v>2713</v>
      </c>
      <c r="B97" s="172" t="n">
        <v>0.6</v>
      </c>
    </row>
    <row r="98" customFormat="false" ht="15" hidden="false" customHeight="false" outlineLevel="0" collapsed="false">
      <c r="A98" s="174" t="s">
        <v>2714</v>
      </c>
      <c r="B98" s="172" t="n">
        <v>0.37</v>
      </c>
    </row>
    <row r="99" customFormat="false" ht="15" hidden="false" customHeight="false" outlineLevel="0" collapsed="false">
      <c r="A99" s="174" t="s">
        <v>2715</v>
      </c>
      <c r="B99" s="172" t="n">
        <v>0.4</v>
      </c>
    </row>
    <row r="100" customFormat="false" ht="15" hidden="false" customHeight="false" outlineLevel="0" collapsed="false">
      <c r="A100" s="174" t="s">
        <v>2716</v>
      </c>
      <c r="B100" s="172" t="n">
        <v>0.4</v>
      </c>
    </row>
    <row r="101" customFormat="false" ht="15" hidden="false" customHeight="false" outlineLevel="0" collapsed="false">
      <c r="A101" s="174" t="s">
        <v>2717</v>
      </c>
      <c r="B101" s="172" t="n">
        <v>0.25</v>
      </c>
    </row>
    <row r="102" customFormat="false" ht="15" hidden="false" customHeight="false" outlineLevel="0" collapsed="false">
      <c r="A102" s="174" t="s">
        <v>2718</v>
      </c>
    </row>
    <row r="103" customFormat="false" ht="15" hidden="false" customHeight="false" outlineLevel="0" collapsed="false">
      <c r="A103" s="175" t="s">
        <v>2719</v>
      </c>
      <c r="B103" s="172" t="n">
        <v>0.12</v>
      </c>
    </row>
    <row r="104" customFormat="false" ht="15" hidden="false" customHeight="false" outlineLevel="0" collapsed="false">
      <c r="A104" s="175" t="s">
        <v>2720</v>
      </c>
      <c r="B104" s="172" t="n">
        <v>0.17</v>
      </c>
    </row>
    <row r="105" customFormat="false" ht="15" hidden="false" customHeight="false" outlineLevel="0" collapsed="false">
      <c r="A105" s="174" t="s">
        <v>2721</v>
      </c>
      <c r="B105" s="172" t="n">
        <v>0.5</v>
      </c>
    </row>
    <row r="106" customFormat="false" ht="15" hidden="false" customHeight="false" outlineLevel="0" collapsed="false">
      <c r="A106" s="174" t="s">
        <v>2722</v>
      </c>
      <c r="B106" s="172" t="n">
        <v>0.42</v>
      </c>
    </row>
    <row r="107" customFormat="false" ht="15" hidden="false" customHeight="false" outlineLevel="0" collapsed="false">
      <c r="A107" s="174" t="s">
        <v>2723</v>
      </c>
      <c r="B107" s="172" t="n">
        <v>0.4</v>
      </c>
    </row>
    <row r="108" customFormat="false" ht="15" hidden="false" customHeight="false" outlineLevel="0" collapsed="false">
      <c r="A108" s="174" t="s">
        <v>2724</v>
      </c>
      <c r="B108" s="172" t="n">
        <v>0.27</v>
      </c>
    </row>
    <row r="109" customFormat="false" ht="15" hidden="false" customHeight="false" outlineLevel="0" collapsed="false">
      <c r="A109" s="174" t="s">
        <v>2725</v>
      </c>
      <c r="B109" s="172" t="n">
        <v>0.32</v>
      </c>
    </row>
    <row r="110" customFormat="false" ht="15" hidden="false" customHeight="false" outlineLevel="0" collapsed="false">
      <c r="A110" s="174" t="s">
        <v>2726</v>
      </c>
      <c r="B110" s="172" t="n">
        <v>0.22</v>
      </c>
    </row>
    <row r="111" customFormat="false" ht="15" hidden="false" customHeight="false" outlineLevel="0" collapsed="false">
      <c r="A111" s="174" t="s">
        <v>2727</v>
      </c>
      <c r="B111" s="172" t="n">
        <v>0.17</v>
      </c>
    </row>
    <row r="112" customFormat="false" ht="15" hidden="false" customHeight="false" outlineLevel="0" collapsed="false">
      <c r="A112" s="174" t="s">
        <v>2728</v>
      </c>
      <c r="B112" s="172" t="n">
        <v>0.12</v>
      </c>
    </row>
    <row r="113" customFormat="false" ht="15" hidden="false" customHeight="false" outlineLevel="0" collapsed="false">
      <c r="A113" s="174" t="s">
        <v>2729</v>
      </c>
      <c r="B113" s="172" t="n">
        <v>0.1</v>
      </c>
    </row>
    <row r="114" customFormat="false" ht="15" hidden="false" customHeight="false" outlineLevel="0" collapsed="false">
      <c r="A114" s="174" t="s">
        <v>2730</v>
      </c>
      <c r="B114" s="172" t="n">
        <v>0.5</v>
      </c>
    </row>
    <row r="115" customFormat="false" ht="15" hidden="false" customHeight="false" outlineLevel="0" collapsed="false">
      <c r="A115" s="174" t="s">
        <v>2731</v>
      </c>
      <c r="B115" s="172" t="n">
        <v>0.35</v>
      </c>
    </row>
    <row r="116" customFormat="false" ht="15" hidden="false" customHeight="false" outlineLevel="0" collapsed="false">
      <c r="A116" s="174" t="s">
        <v>2732</v>
      </c>
      <c r="B116" s="172" t="n">
        <v>0.5</v>
      </c>
    </row>
    <row r="117" customFormat="false" ht="15" hidden="false" customHeight="false" outlineLevel="0" collapsed="false">
      <c r="A117" s="174" t="s">
        <v>2733</v>
      </c>
    </row>
    <row r="118" customFormat="false" ht="15" hidden="false" customHeight="false" outlineLevel="0" collapsed="false">
      <c r="A118" s="175" t="s">
        <v>2734</v>
      </c>
      <c r="B118" s="172" t="n">
        <v>0.42</v>
      </c>
    </row>
    <row r="119" customFormat="false" ht="15" hidden="false" customHeight="false" outlineLevel="0" collapsed="false">
      <c r="A119" s="175" t="s">
        <v>2735</v>
      </c>
      <c r="B119" s="172" t="n">
        <v>0.37</v>
      </c>
    </row>
    <row r="120" customFormat="false" ht="15" hidden="false" customHeight="false" outlineLevel="0" collapsed="false">
      <c r="A120" s="174" t="s">
        <v>2736</v>
      </c>
      <c r="B120" s="172" t="n">
        <v>0.4</v>
      </c>
    </row>
    <row r="121" customFormat="false" ht="15" hidden="false" customHeight="false" outlineLevel="0" collapsed="false">
      <c r="A121" s="174" t="s">
        <v>2737</v>
      </c>
      <c r="B121" s="172" t="n">
        <v>0.3</v>
      </c>
    </row>
    <row r="122" customFormat="false" ht="15" hidden="false" customHeight="false" outlineLevel="0" collapsed="false">
      <c r="A122" s="170" t="s">
        <v>2657</v>
      </c>
    </row>
    <row r="123" customFormat="false" ht="15" hidden="false" customHeight="false" outlineLevel="0" collapsed="false">
      <c r="A123" s="174" t="s">
        <v>2738</v>
      </c>
      <c r="B123" s="172" t="n">
        <v>0.2</v>
      </c>
    </row>
    <row r="124" customFormat="false" ht="15" hidden="false" customHeight="false" outlineLevel="0" collapsed="false">
      <c r="A124" s="174" t="s">
        <v>2739</v>
      </c>
      <c r="B124" s="172" t="n">
        <v>0.3</v>
      </c>
    </row>
    <row r="125" customFormat="false" ht="15" hidden="false" customHeight="false" outlineLevel="0" collapsed="false">
      <c r="A125" s="174" t="s">
        <v>2740</v>
      </c>
      <c r="B125" s="172" t="n">
        <v>0.3</v>
      </c>
    </row>
    <row r="126" customFormat="false" ht="15" hidden="false" customHeight="false" outlineLevel="0" collapsed="false">
      <c r="A126" s="174" t="s">
        <v>2741</v>
      </c>
      <c r="B126" s="172" t="n">
        <v>0.4</v>
      </c>
    </row>
    <row r="127" customFormat="false" ht="15" hidden="false" customHeight="false" outlineLevel="0" collapsed="false">
      <c r="A127" s="174" t="s">
        <v>2742</v>
      </c>
      <c r="B127" s="172" t="n">
        <v>0.25</v>
      </c>
    </row>
    <row r="128" customFormat="false" ht="15" hidden="false" customHeight="false" outlineLevel="0" collapsed="false">
      <c r="A128" s="174" t="s">
        <v>2743</v>
      </c>
      <c r="B128" s="172" t="n">
        <v>0.35</v>
      </c>
    </row>
    <row r="129" customFormat="false" ht="15" hidden="false" customHeight="false" outlineLevel="0" collapsed="false">
      <c r="A129" s="174" t="s">
        <v>2744</v>
      </c>
      <c r="B129" s="172" t="n">
        <v>0.35</v>
      </c>
    </row>
    <row r="130" customFormat="false" ht="15" hidden="false" customHeight="false" outlineLevel="0" collapsed="false">
      <c r="A130" s="174" t="s">
        <v>2745</v>
      </c>
      <c r="B130" s="172" t="n">
        <v>0.45</v>
      </c>
    </row>
    <row r="131" customFormat="false" ht="15" hidden="false" customHeight="false" outlineLevel="0" collapsed="false">
      <c r="A131" s="174" t="s">
        <v>2746</v>
      </c>
      <c r="B131" s="172" t="n">
        <v>0.45</v>
      </c>
    </row>
    <row r="132" customFormat="false" ht="15" hidden="false" customHeight="false" outlineLevel="0" collapsed="false">
      <c r="A132" s="174" t="s">
        <v>2747</v>
      </c>
      <c r="B132" s="172" t="n">
        <v>0.55</v>
      </c>
    </row>
    <row r="133" customFormat="false" ht="15" hidden="false" customHeight="false" outlineLevel="0" collapsed="false">
      <c r="A133" s="174" t="s">
        <v>2748</v>
      </c>
      <c r="B133" s="172" t="n">
        <v>0.2</v>
      </c>
    </row>
    <row r="134" customFormat="false" ht="15" hidden="false" customHeight="false" outlineLevel="0" collapsed="false">
      <c r="A134" s="174" t="s">
        <v>2749</v>
      </c>
      <c r="B134" s="172" t="n">
        <v>0.25</v>
      </c>
    </row>
    <row r="135" customFormat="false" ht="15" hidden="false" customHeight="false" outlineLevel="0" collapsed="false">
      <c r="A135" s="174" t="s">
        <v>2750</v>
      </c>
      <c r="B135" s="172" t="n">
        <v>0.25</v>
      </c>
    </row>
    <row r="136" customFormat="false" ht="15" hidden="false" customHeight="false" outlineLevel="0" collapsed="false">
      <c r="A136" s="174" t="s">
        <v>2751</v>
      </c>
      <c r="B136" s="172" t="n">
        <v>0.3</v>
      </c>
    </row>
    <row r="137" customFormat="false" ht="15" hidden="false" customHeight="false" outlineLevel="0" collapsed="false">
      <c r="A137" s="174" t="s">
        <v>2752</v>
      </c>
      <c r="B137" s="172" t="n">
        <v>0.15</v>
      </c>
    </row>
    <row r="138" customFormat="false" ht="15" hidden="false" customHeight="false" outlineLevel="0" collapsed="false">
      <c r="A138" s="174" t="s">
        <v>2753</v>
      </c>
      <c r="B138" s="172" t="n">
        <v>0.18</v>
      </c>
    </row>
    <row r="139" customFormat="false" ht="15" hidden="false" customHeight="false" outlineLevel="0" collapsed="false">
      <c r="A139" s="174" t="s">
        <v>2754</v>
      </c>
      <c r="B139" s="172" t="n">
        <v>0.18</v>
      </c>
    </row>
    <row r="140" customFormat="false" ht="15" hidden="false" customHeight="false" outlineLevel="0" collapsed="false">
      <c r="A140" s="174" t="s">
        <v>2755</v>
      </c>
      <c r="B140" s="172" t="n">
        <v>0.22</v>
      </c>
    </row>
    <row r="141" customFormat="false" ht="15" hidden="false" customHeight="false" outlineLevel="0" collapsed="false">
      <c r="A141" s="174" t="s">
        <v>2756</v>
      </c>
      <c r="B141" s="172" t="n">
        <v>0.15</v>
      </c>
    </row>
    <row r="142" customFormat="false" ht="15" hidden="false" customHeight="false" outlineLevel="0" collapsed="false">
      <c r="A142" s="174" t="s">
        <v>2757</v>
      </c>
      <c r="B142" s="172" t="n">
        <v>0.25</v>
      </c>
    </row>
    <row r="143" customFormat="false" ht="15" hidden="false" customHeight="false" outlineLevel="0" collapsed="false">
      <c r="A143" s="174" t="s">
        <v>2758</v>
      </c>
      <c r="B143" s="172" t="n">
        <v>0.1</v>
      </c>
    </row>
    <row r="144" customFormat="false" ht="15" hidden="false" customHeight="false" outlineLevel="0" collapsed="false">
      <c r="A144" s="174" t="s">
        <v>2759</v>
      </c>
      <c r="B144" s="172" t="n">
        <v>0.2</v>
      </c>
    </row>
    <row r="145" customFormat="false" ht="15" hidden="false" customHeight="false" outlineLevel="0" collapsed="false">
      <c r="A145" s="174" t="s">
        <v>2760</v>
      </c>
      <c r="B145" s="172" t="n">
        <v>0.15</v>
      </c>
    </row>
    <row r="146" customFormat="false" ht="15" hidden="false" customHeight="false" outlineLevel="0" collapsed="false">
      <c r="A146" s="174" t="s">
        <v>2761</v>
      </c>
      <c r="B146" s="172" t="n">
        <v>0.25</v>
      </c>
    </row>
    <row r="147" customFormat="false" ht="15" hidden="false" customHeight="false" outlineLevel="0" collapsed="false">
      <c r="A147" s="174" t="s">
        <v>2762</v>
      </c>
      <c r="B147" s="172" t="n">
        <v>0.1</v>
      </c>
    </row>
    <row r="148" customFormat="false" ht="15" hidden="false" customHeight="false" outlineLevel="0" collapsed="false">
      <c r="A148" s="174" t="s">
        <v>2763</v>
      </c>
      <c r="B148" s="172" t="n">
        <v>0.2</v>
      </c>
    </row>
    <row r="149" customFormat="false" ht="15" hidden="false" customHeight="false" outlineLevel="0" collapsed="false">
      <c r="A149" s="174" t="s">
        <v>2764</v>
      </c>
      <c r="B149" s="172" t="n">
        <v>0.25</v>
      </c>
    </row>
    <row r="150" customFormat="false" ht="15" hidden="false" customHeight="false" outlineLevel="0" collapsed="false">
      <c r="A150" s="174" t="s">
        <v>2765</v>
      </c>
      <c r="B150" s="172" t="n">
        <v>0.25</v>
      </c>
    </row>
    <row r="151" customFormat="false" ht="15" hidden="false" customHeight="false" outlineLevel="0" collapsed="false">
      <c r="A151" s="174" t="s">
        <v>2766</v>
      </c>
      <c r="B151" s="172" t="n">
        <v>0.15</v>
      </c>
    </row>
    <row r="152" customFormat="false" ht="15" hidden="false" customHeight="false" outlineLevel="0" collapsed="false">
      <c r="A152" s="174" t="s">
        <v>2767</v>
      </c>
      <c r="B152" s="172" t="n">
        <v>0.2</v>
      </c>
    </row>
    <row r="153" customFormat="false" ht="15" hidden="false" customHeight="false" outlineLevel="0" collapsed="false">
      <c r="A153" s="174" t="s">
        <v>2768</v>
      </c>
      <c r="B153" s="171" t="s">
        <v>2769</v>
      </c>
    </row>
    <row r="154" customFormat="false" ht="15" hidden="false" customHeight="false" outlineLevel="0" collapsed="false">
      <c r="A154" s="174" t="s">
        <v>2770</v>
      </c>
      <c r="B154" s="172" t="n">
        <v>0.15</v>
      </c>
    </row>
    <row r="155" customFormat="false" ht="15" hidden="false" customHeight="false" outlineLevel="0" collapsed="false">
      <c r="A155" s="174" t="s">
        <v>2771</v>
      </c>
      <c r="B155" s="172" t="n">
        <v>0.2</v>
      </c>
    </row>
    <row r="156" customFormat="false" ht="15" hidden="false" customHeight="false" outlineLevel="0" collapsed="false">
      <c r="A156" s="174" t="s">
        <v>2772</v>
      </c>
      <c r="B156" s="171" t="s">
        <v>2773</v>
      </c>
    </row>
    <row r="157" customFormat="false" ht="15" hidden="false" customHeight="false" outlineLevel="0" collapsed="false">
      <c r="A157" s="174" t="s">
        <v>2774</v>
      </c>
      <c r="B157" s="172" t="n">
        <v>0.25</v>
      </c>
    </row>
    <row r="158" customFormat="false" ht="15" hidden="false" customHeight="false" outlineLevel="0" collapsed="false">
      <c r="A158" s="174" t="s">
        <v>2775</v>
      </c>
      <c r="B158" s="172" t="n">
        <v>0.32</v>
      </c>
    </row>
    <row r="159" customFormat="false" ht="15" hidden="false" customHeight="false" outlineLevel="0" collapsed="false">
      <c r="A159" s="174" t="s">
        <v>2776</v>
      </c>
      <c r="B159" s="172" t="n">
        <v>0.25</v>
      </c>
    </row>
    <row r="160" customFormat="false" ht="15" hidden="false" customHeight="false" outlineLevel="0" collapsed="false">
      <c r="A160" s="174" t="s">
        <v>2777</v>
      </c>
      <c r="B160" s="172" t="n">
        <v>0.2</v>
      </c>
    </row>
    <row r="161" customFormat="false" ht="15" hidden="false" customHeight="false" outlineLevel="0" collapsed="false">
      <c r="A161" s="174" t="s">
        <v>2778</v>
      </c>
      <c r="B161" s="172" t="n">
        <v>0.3</v>
      </c>
    </row>
    <row r="162" customFormat="false" ht="15" hidden="false" customHeight="false" outlineLevel="0" collapsed="false">
      <c r="A162" s="174" t="s">
        <v>2779</v>
      </c>
      <c r="B162" s="172" t="n">
        <v>0.4</v>
      </c>
    </row>
    <row r="163" customFormat="false" ht="15" hidden="false" customHeight="false" outlineLevel="0" collapsed="false">
      <c r="A163" s="174" t="s">
        <v>2780</v>
      </c>
      <c r="B163" s="172" t="n">
        <v>0.55</v>
      </c>
    </row>
    <row r="164" customFormat="false" ht="15" hidden="false" customHeight="false" outlineLevel="0" collapsed="false">
      <c r="A164" s="174" t="s">
        <v>2781</v>
      </c>
      <c r="B164" s="172" t="n">
        <v>0.1</v>
      </c>
    </row>
    <row r="165" customFormat="false" ht="15" hidden="false" customHeight="false" outlineLevel="0" collapsed="false">
      <c r="A165" s="174" t="s">
        <v>2782</v>
      </c>
      <c r="B165" s="172" t="n">
        <v>0.15</v>
      </c>
    </row>
    <row r="166" customFormat="false" ht="15" hidden="false" customHeight="false" outlineLevel="0" collapsed="false">
      <c r="A166" s="174" t="s">
        <v>2783</v>
      </c>
      <c r="B166" s="172" t="n">
        <v>0.25</v>
      </c>
    </row>
    <row r="167" customFormat="false" ht="15" hidden="false" customHeight="false" outlineLevel="0" collapsed="false">
      <c r="A167" s="174" t="s">
        <v>2784</v>
      </c>
      <c r="B167" s="172" t="n">
        <v>0.35</v>
      </c>
    </row>
    <row r="168" customFormat="false" ht="15" hidden="false" customHeight="false" outlineLevel="0" collapsed="false">
      <c r="A168" s="173" t="s">
        <v>2785</v>
      </c>
    </row>
    <row r="169" customFormat="false" ht="15" hidden="false" customHeight="false" outlineLevel="0" collapsed="false">
      <c r="A169" s="170" t="s">
        <v>2630</v>
      </c>
    </row>
    <row r="170" customFormat="false" ht="15" hidden="false" customHeight="false" outlineLevel="0" collapsed="false">
      <c r="A170" s="174" t="s">
        <v>2786</v>
      </c>
      <c r="B170" s="172" t="n">
        <v>0.35</v>
      </c>
    </row>
    <row r="171" customFormat="false" ht="15" hidden="false" customHeight="false" outlineLevel="0" collapsed="false">
      <c r="A171" s="174" t="s">
        <v>2787</v>
      </c>
      <c r="B171" s="172" t="n">
        <v>0.5</v>
      </c>
    </row>
    <row r="172" customFormat="false" ht="15" hidden="false" customHeight="false" outlineLevel="0" collapsed="false">
      <c r="A172" s="170" t="s">
        <v>2657</v>
      </c>
    </row>
    <row r="173" customFormat="false" ht="15" hidden="false" customHeight="false" outlineLevel="0" collapsed="false">
      <c r="A173" s="174" t="s">
        <v>2788</v>
      </c>
      <c r="B173" s="172" t="n">
        <v>0.3</v>
      </c>
    </row>
    <row r="174" customFormat="false" ht="15" hidden="false" customHeight="false" outlineLevel="0" collapsed="false">
      <c r="A174" s="174" t="s">
        <v>2789</v>
      </c>
      <c r="B174" s="172" t="n">
        <v>0.4</v>
      </c>
    </row>
    <row r="175" customFormat="false" ht="15" hidden="false" customHeight="false" outlineLevel="0" collapsed="false">
      <c r="A175" s="174" t="s">
        <v>2790</v>
      </c>
      <c r="B175" s="172" t="n">
        <v>0.5</v>
      </c>
    </row>
    <row r="176" customFormat="false" ht="15" hidden="false" customHeight="false" outlineLevel="0" collapsed="false">
      <c r="A176" s="174" t="s">
        <v>2791</v>
      </c>
      <c r="B176" s="172" t="n">
        <v>0.1</v>
      </c>
    </row>
    <row r="177" customFormat="false" ht="15" hidden="false" customHeight="false" outlineLevel="0" collapsed="false">
      <c r="A177" s="174" t="s">
        <v>2792</v>
      </c>
      <c r="B177" s="172" t="n">
        <v>0.17</v>
      </c>
    </row>
    <row r="178" customFormat="false" ht="15" hidden="false" customHeight="false" outlineLevel="0" collapsed="false">
      <c r="A178" s="174" t="s">
        <v>2793</v>
      </c>
      <c r="B178" s="172" t="n">
        <v>0.25</v>
      </c>
    </row>
    <row r="179" customFormat="false" ht="15" hidden="false" customHeight="false" outlineLevel="0" collapsed="false">
      <c r="A179" s="174" t="s">
        <v>2794</v>
      </c>
      <c r="B179" s="172" t="n">
        <v>0.45</v>
      </c>
    </row>
    <row r="180" customFormat="false" ht="15" hidden="false" customHeight="false" outlineLevel="0" collapsed="false">
      <c r="A180" s="173" t="s">
        <v>2795</v>
      </c>
    </row>
    <row r="181" customFormat="false" ht="15" hidden="false" customHeight="false" outlineLevel="0" collapsed="false">
      <c r="A181" s="170" t="s">
        <v>2630</v>
      </c>
    </row>
    <row r="182" customFormat="false" ht="15" hidden="false" customHeight="false" outlineLevel="0" collapsed="false">
      <c r="A182" s="174" t="s">
        <v>2796</v>
      </c>
      <c r="B182" s="172" t="n">
        <v>0.3</v>
      </c>
    </row>
    <row r="183" customFormat="false" ht="15" hidden="false" customHeight="false" outlineLevel="0" collapsed="false">
      <c r="A183" s="174" t="s">
        <v>2797</v>
      </c>
      <c r="B183" s="172" t="n">
        <v>0.5</v>
      </c>
    </row>
    <row r="184" customFormat="false" ht="15" hidden="false" customHeight="false" outlineLevel="0" collapsed="false">
      <c r="A184" s="174" t="s">
        <v>2798</v>
      </c>
      <c r="B184" s="172" t="n">
        <v>0.6</v>
      </c>
    </row>
    <row r="185" customFormat="false" ht="15" hidden="false" customHeight="false" outlineLevel="0" collapsed="false">
      <c r="A185" s="174" t="s">
        <v>2799</v>
      </c>
    </row>
    <row r="186" customFormat="false" ht="15" hidden="false" customHeight="false" outlineLevel="0" collapsed="false">
      <c r="A186" s="175" t="s">
        <v>2800</v>
      </c>
      <c r="B186" s="172" t="n">
        <v>0.35</v>
      </c>
    </row>
    <row r="187" customFormat="false" ht="15" hidden="false" customHeight="false" outlineLevel="0" collapsed="false">
      <c r="A187" s="175" t="s">
        <v>2801</v>
      </c>
      <c r="B187" s="172" t="n">
        <v>0.65</v>
      </c>
    </row>
    <row r="188" customFormat="false" ht="15" hidden="false" customHeight="false" outlineLevel="0" collapsed="false">
      <c r="A188" s="175" t="s">
        <v>2802</v>
      </c>
      <c r="B188" s="172" t="n">
        <v>0.6</v>
      </c>
    </row>
    <row r="189" customFormat="false" ht="15" hidden="false" customHeight="false" outlineLevel="0" collapsed="false">
      <c r="A189" s="170" t="s">
        <v>2657</v>
      </c>
    </row>
    <row r="190" customFormat="false" ht="15" hidden="false" customHeight="false" outlineLevel="0" collapsed="false">
      <c r="A190" s="174" t="s">
        <v>2803</v>
      </c>
      <c r="B190" s="172" t="n">
        <v>0.5</v>
      </c>
    </row>
    <row r="191" customFormat="false" ht="15" hidden="false" customHeight="false" outlineLevel="0" collapsed="false">
      <c r="A191" s="174" t="s">
        <v>2804</v>
      </c>
      <c r="B191" s="172" t="n">
        <v>0.45</v>
      </c>
    </row>
    <row r="192" customFormat="false" ht="15" hidden="false" customHeight="false" outlineLevel="0" collapsed="false">
      <c r="A192" s="174" t="s">
        <v>2805</v>
      </c>
      <c r="B192" s="172" t="n">
        <v>0.45</v>
      </c>
    </row>
    <row r="193" customFormat="false" ht="15" hidden="false" customHeight="false" outlineLevel="0" collapsed="false">
      <c r="A193" s="174" t="s">
        <v>2806</v>
      </c>
      <c r="B193" s="172" t="n">
        <v>0.55</v>
      </c>
    </row>
    <row r="194" customFormat="false" ht="15" hidden="false" customHeight="false" outlineLevel="0" collapsed="false">
      <c r="A194" s="174" t="s">
        <v>2807</v>
      </c>
    </row>
    <row r="195" customFormat="false" ht="15" hidden="false" customHeight="false" outlineLevel="0" collapsed="false">
      <c r="A195" s="171" t="s">
        <v>2808</v>
      </c>
      <c r="B195" s="172" t="n">
        <v>0.2</v>
      </c>
    </row>
    <row r="196" customFormat="false" ht="15" hidden="false" customHeight="false" outlineLevel="0" collapsed="false">
      <c r="A196" s="174" t="s">
        <v>2809</v>
      </c>
    </row>
    <row r="197" customFormat="false" ht="15" hidden="false" customHeight="false" outlineLevel="0" collapsed="false">
      <c r="A197" s="171" t="s">
        <v>2810</v>
      </c>
      <c r="B197" s="172" t="n">
        <v>0.3</v>
      </c>
    </row>
    <row r="198" customFormat="false" ht="15" hidden="false" customHeight="false" outlineLevel="0" collapsed="false">
      <c r="A198" s="174" t="s">
        <v>2811</v>
      </c>
    </row>
    <row r="199" customFormat="false" ht="15" hidden="false" customHeight="false" outlineLevel="0" collapsed="false">
      <c r="A199" s="171" t="s">
        <v>2810</v>
      </c>
      <c r="B199" s="172" t="n">
        <v>0.3</v>
      </c>
    </row>
    <row r="200" customFormat="false" ht="15" hidden="false" customHeight="false" outlineLevel="0" collapsed="false">
      <c r="A200" s="174" t="s">
        <v>2812</v>
      </c>
    </row>
    <row r="201" customFormat="false" ht="15" hidden="false" customHeight="false" outlineLevel="0" collapsed="false">
      <c r="A201" s="171" t="s">
        <v>2810</v>
      </c>
      <c r="B201" s="172" t="n">
        <v>0.4</v>
      </c>
    </row>
    <row r="202" customFormat="false" ht="15" hidden="false" customHeight="false" outlineLevel="0" collapsed="false">
      <c r="A202" s="174" t="s">
        <v>2813</v>
      </c>
    </row>
    <row r="203" customFormat="false" ht="15" hidden="false" customHeight="false" outlineLevel="0" collapsed="false">
      <c r="A203" s="171" t="s">
        <v>2810</v>
      </c>
      <c r="B203" s="172" t="n">
        <v>0.4</v>
      </c>
    </row>
    <row r="204" customFormat="false" ht="15" hidden="false" customHeight="false" outlineLevel="0" collapsed="false">
      <c r="A204" s="174" t="s">
        <v>2814</v>
      </c>
    </row>
    <row r="205" customFormat="false" ht="15" hidden="false" customHeight="false" outlineLevel="0" collapsed="false">
      <c r="A205" s="171" t="s">
        <v>2810</v>
      </c>
      <c r="B205" s="172" t="n">
        <v>0.5</v>
      </c>
    </row>
    <row r="206" customFormat="false" ht="15" hidden="false" customHeight="false" outlineLevel="0" collapsed="false">
      <c r="A206" s="174" t="s">
        <v>2815</v>
      </c>
      <c r="B206" s="172" t="n">
        <v>0.15</v>
      </c>
    </row>
    <row r="207" customFormat="false" ht="15" hidden="false" customHeight="false" outlineLevel="0" collapsed="false">
      <c r="A207" s="174" t="s">
        <v>2816</v>
      </c>
      <c r="B207" s="172" t="n">
        <v>0.5</v>
      </c>
    </row>
    <row r="208" customFormat="false" ht="15" hidden="false" customHeight="false" outlineLevel="0" collapsed="false">
      <c r="A208" s="174" t="s">
        <v>2817</v>
      </c>
      <c r="B208" s="172" t="n">
        <v>0.55</v>
      </c>
    </row>
    <row r="209" customFormat="false" ht="15" hidden="false" customHeight="false" outlineLevel="0" collapsed="false">
      <c r="A209" s="174" t="s">
        <v>2818</v>
      </c>
      <c r="B209" s="172" t="n">
        <v>0.5</v>
      </c>
    </row>
    <row r="210" customFormat="false" ht="15" hidden="false" customHeight="false" outlineLevel="0" collapsed="false">
      <c r="A210" s="174" t="s">
        <v>2819</v>
      </c>
      <c r="B210" s="172" t="n">
        <v>0.4</v>
      </c>
    </row>
    <row r="211" customFormat="false" ht="15" hidden="false" customHeight="false" outlineLevel="0" collapsed="false">
      <c r="A211" s="173" t="s">
        <v>2820</v>
      </c>
    </row>
    <row r="212" customFormat="false" ht="15" hidden="false" customHeight="false" outlineLevel="0" collapsed="false">
      <c r="A212" s="170" t="s">
        <v>2630</v>
      </c>
    </row>
    <row r="213" customFormat="false" ht="15" hidden="false" customHeight="false" outlineLevel="0" collapsed="false">
      <c r="A213" s="174" t="s">
        <v>2821</v>
      </c>
      <c r="B213" s="172" t="n">
        <v>0.17</v>
      </c>
    </row>
    <row r="214" customFormat="false" ht="15" hidden="false" customHeight="false" outlineLevel="0" collapsed="false">
      <c r="A214" s="174" t="s">
        <v>2822</v>
      </c>
      <c r="B214" s="172" t="n">
        <v>0.25</v>
      </c>
    </row>
    <row r="215" customFormat="false" ht="15" hidden="false" customHeight="false" outlineLevel="0" collapsed="false">
      <c r="A215" s="174" t="s">
        <v>2823</v>
      </c>
      <c r="B215" s="172" t="n">
        <v>0.08</v>
      </c>
    </row>
    <row r="216" customFormat="false" ht="15" hidden="false" customHeight="false" outlineLevel="0" collapsed="false">
      <c r="A216" s="174" t="s">
        <v>2824</v>
      </c>
      <c r="B216" s="172" t="n">
        <v>0.75</v>
      </c>
    </row>
    <row r="217" customFormat="false" ht="15" hidden="false" customHeight="false" outlineLevel="0" collapsed="false">
      <c r="A217" s="174" t="s">
        <v>2825</v>
      </c>
      <c r="B217" s="172" t="n">
        <v>0.7</v>
      </c>
    </row>
    <row r="218" customFormat="false" ht="15" hidden="false" customHeight="false" outlineLevel="0" collapsed="false">
      <c r="A218" s="174" t="s">
        <v>2826</v>
      </c>
      <c r="B218" s="172" t="n">
        <v>0.55</v>
      </c>
    </row>
    <row r="219" customFormat="false" ht="15" hidden="false" customHeight="false" outlineLevel="0" collapsed="false">
      <c r="A219" s="174" t="s">
        <v>2827</v>
      </c>
      <c r="B219" s="172" t="n">
        <v>0.4</v>
      </c>
    </row>
    <row r="220" customFormat="false" ht="15" hidden="false" customHeight="false" outlineLevel="0" collapsed="false">
      <c r="A220" s="170" t="s">
        <v>2657</v>
      </c>
    </row>
    <row r="221" customFormat="false" ht="15" hidden="false" customHeight="false" outlineLevel="0" collapsed="false">
      <c r="A221" s="174" t="s">
        <v>2828</v>
      </c>
      <c r="B221" s="172" t="n">
        <v>0.07</v>
      </c>
    </row>
    <row r="222" customFormat="false" ht="15" hidden="false" customHeight="false" outlineLevel="0" collapsed="false">
      <c r="A222" s="174" t="s">
        <v>2829</v>
      </c>
      <c r="B222" s="172" t="n">
        <v>0.12</v>
      </c>
    </row>
    <row r="223" customFormat="false" ht="15" hidden="false" customHeight="false" outlineLevel="0" collapsed="false">
      <c r="A223" s="174" t="s">
        <v>2830</v>
      </c>
      <c r="B223" s="172" t="n">
        <v>0.15</v>
      </c>
    </row>
    <row r="224" customFormat="false" ht="15" hidden="false" customHeight="false" outlineLevel="0" collapsed="false">
      <c r="A224" s="174" t="s">
        <v>2831</v>
      </c>
      <c r="B224" s="172" t="n">
        <v>0.25</v>
      </c>
    </row>
    <row r="225" customFormat="false" ht="15" hidden="false" customHeight="false" outlineLevel="0" collapsed="false">
      <c r="A225" s="174" t="s">
        <v>2832</v>
      </c>
      <c r="B225" s="172" t="n">
        <v>0.15</v>
      </c>
    </row>
    <row r="226" customFormat="false" ht="15" hidden="false" customHeight="false" outlineLevel="0" collapsed="false">
      <c r="A226" s="174" t="s">
        <v>2833</v>
      </c>
      <c r="B226" s="172" t="n">
        <v>0.25</v>
      </c>
    </row>
    <row r="227" customFormat="false" ht="15" hidden="false" customHeight="false" outlineLevel="0" collapsed="false">
      <c r="A227" s="174" t="s">
        <v>2834</v>
      </c>
      <c r="B227" s="172" t="n">
        <v>0.12</v>
      </c>
    </row>
    <row r="228" customFormat="false" ht="15" hidden="false" customHeight="false" outlineLevel="0" collapsed="false">
      <c r="A228" s="174" t="s">
        <v>2835</v>
      </c>
      <c r="B228" s="172" t="n">
        <v>0.08</v>
      </c>
    </row>
    <row r="229" customFormat="false" ht="15" hidden="false" customHeight="false" outlineLevel="0" collapsed="false">
      <c r="A229" s="174" t="s">
        <v>2836</v>
      </c>
      <c r="B229" s="172" t="n">
        <v>0.25</v>
      </c>
    </row>
    <row r="230" customFormat="false" ht="15" hidden="false" customHeight="false" outlineLevel="0" collapsed="false">
      <c r="A230" s="174" t="s">
        <v>2837</v>
      </c>
      <c r="B230" s="172" t="n">
        <v>0.55</v>
      </c>
    </row>
    <row r="231" customFormat="false" ht="15" hidden="false" customHeight="false" outlineLevel="0" collapsed="false">
      <c r="A231" s="174" t="s">
        <v>2838</v>
      </c>
      <c r="B231" s="172" t="n">
        <v>0.65</v>
      </c>
    </row>
    <row r="232" customFormat="false" ht="15" hidden="false" customHeight="false" outlineLevel="0" collapsed="false">
      <c r="A232" s="174" t="s">
        <v>2839</v>
      </c>
      <c r="B232" s="172" t="n">
        <v>0.4</v>
      </c>
    </row>
    <row r="233" customFormat="false" ht="15" hidden="false" customHeight="false" outlineLevel="0" collapsed="false">
      <c r="A233" s="173" t="s">
        <v>2840</v>
      </c>
    </row>
    <row r="234" customFormat="false" ht="15" hidden="false" customHeight="false" outlineLevel="0" collapsed="false">
      <c r="A234" s="170" t="s">
        <v>2630</v>
      </c>
    </row>
    <row r="235" customFormat="false" ht="15" hidden="false" customHeight="false" outlineLevel="0" collapsed="false">
      <c r="A235" s="174" t="s">
        <v>2841</v>
      </c>
      <c r="B235" s="172" t="n">
        <v>0.8</v>
      </c>
    </row>
    <row r="236" customFormat="false" ht="15" hidden="false" customHeight="false" outlineLevel="0" collapsed="false">
      <c r="A236" s="174" t="s">
        <v>2842</v>
      </c>
      <c r="B236" s="172" t="n">
        <v>0.55</v>
      </c>
    </row>
    <row r="237" customFormat="false" ht="15" hidden="false" customHeight="false" outlineLevel="0" collapsed="false">
      <c r="A237" s="174" t="s">
        <v>2843</v>
      </c>
      <c r="B237" s="172" t="n">
        <v>0.8</v>
      </c>
    </row>
    <row r="238" customFormat="false" ht="15" hidden="false" customHeight="false" outlineLevel="0" collapsed="false">
      <c r="A238" s="174" t="s">
        <v>2844</v>
      </c>
      <c r="B238" s="172" t="n">
        <v>0.45</v>
      </c>
    </row>
    <row r="239" customFormat="false" ht="15" hidden="false" customHeight="false" outlineLevel="0" collapsed="false">
      <c r="A239" s="174" t="s">
        <v>2845</v>
      </c>
      <c r="B239" s="172" t="n">
        <v>0.8</v>
      </c>
    </row>
    <row r="240" customFormat="false" ht="15" hidden="false" customHeight="false" outlineLevel="0" collapsed="false">
      <c r="A240" s="174" t="s">
        <v>2846</v>
      </c>
      <c r="B240" s="172" t="n">
        <v>0.55</v>
      </c>
    </row>
    <row r="241" customFormat="false" ht="15" hidden="false" customHeight="false" outlineLevel="0" collapsed="false">
      <c r="A241" s="174" t="s">
        <v>2847</v>
      </c>
      <c r="B241" s="172" t="n">
        <v>0.75</v>
      </c>
    </row>
    <row r="242" customFormat="false" ht="15" hidden="false" customHeight="false" outlineLevel="0" collapsed="false">
      <c r="A242" s="174" t="s">
        <v>2848</v>
      </c>
      <c r="B242" s="172" t="n">
        <v>0.65</v>
      </c>
    </row>
    <row r="243" customFormat="false" ht="15" hidden="false" customHeight="false" outlineLevel="0" collapsed="false">
      <c r="A243" s="174" t="s">
        <v>2849</v>
      </c>
      <c r="B243" s="172" t="n">
        <v>0.6</v>
      </c>
    </row>
    <row r="244" customFormat="false" ht="15" hidden="false" customHeight="false" outlineLevel="0" collapsed="false">
      <c r="A244" s="174" t="s">
        <v>2850</v>
      </c>
      <c r="B244" s="172" t="n">
        <v>0.4</v>
      </c>
    </row>
    <row r="245" customFormat="false" ht="15" hidden="false" customHeight="false" outlineLevel="0" collapsed="false">
      <c r="A245" s="174" t="s">
        <v>2851</v>
      </c>
      <c r="B245" s="172" t="n">
        <v>0.3</v>
      </c>
    </row>
    <row r="246" customFormat="false" ht="15" hidden="false" customHeight="false" outlineLevel="0" collapsed="false">
      <c r="A246" s="174" t="s">
        <v>2852</v>
      </c>
      <c r="B246" s="172" t="n">
        <v>0.5</v>
      </c>
    </row>
    <row r="247" customFormat="false" ht="15" hidden="false" customHeight="false" outlineLevel="0" collapsed="false">
      <c r="A247" s="174" t="s">
        <v>2853</v>
      </c>
      <c r="B247" s="172" t="n">
        <v>0.45</v>
      </c>
    </row>
    <row r="248" customFormat="false" ht="15" hidden="false" customHeight="false" outlineLevel="0" collapsed="false">
      <c r="A248" s="174" t="s">
        <v>2854</v>
      </c>
      <c r="B248" s="172" t="n">
        <v>0.65</v>
      </c>
    </row>
    <row r="249" customFormat="false" ht="15" hidden="false" customHeight="false" outlineLevel="0" collapsed="false">
      <c r="A249" s="170" t="s">
        <v>2657</v>
      </c>
    </row>
    <row r="250" customFormat="false" ht="15" hidden="false" customHeight="false" outlineLevel="0" collapsed="false">
      <c r="A250" s="174" t="s">
        <v>2855</v>
      </c>
      <c r="B250" s="172" t="n">
        <v>0.3</v>
      </c>
    </row>
    <row r="251" customFormat="false" ht="15" hidden="false" customHeight="false" outlineLevel="0" collapsed="false">
      <c r="A251" s="174" t="s">
        <v>2856</v>
      </c>
      <c r="B251" s="172" t="n">
        <v>0.35</v>
      </c>
    </row>
    <row r="252" customFormat="false" ht="15" hidden="false" customHeight="false" outlineLevel="0" collapsed="false">
      <c r="A252" s="174" t="s">
        <v>2857</v>
      </c>
      <c r="B252" s="172" t="n">
        <v>0.35</v>
      </c>
    </row>
    <row r="253" customFormat="false" ht="15" hidden="false" customHeight="false" outlineLevel="0" collapsed="false">
      <c r="A253" s="174" t="s">
        <v>2858</v>
      </c>
      <c r="B253" s="172" t="n">
        <v>0.4</v>
      </c>
    </row>
    <row r="254" customFormat="false" ht="15" hidden="false" customHeight="false" outlineLevel="0" collapsed="false">
      <c r="A254" s="174" t="s">
        <v>2859</v>
      </c>
      <c r="B254" s="172" t="n">
        <v>0.25</v>
      </c>
    </row>
    <row r="255" customFormat="false" ht="15" hidden="false" customHeight="false" outlineLevel="0" collapsed="false">
      <c r="A255" s="174" t="s">
        <v>2860</v>
      </c>
      <c r="B255" s="172" t="n">
        <v>0.32</v>
      </c>
    </row>
    <row r="256" customFormat="false" ht="15" hidden="false" customHeight="false" outlineLevel="0" collapsed="false">
      <c r="A256" s="173" t="s">
        <v>2861</v>
      </c>
    </row>
    <row r="257" customFormat="false" ht="15" hidden="false" customHeight="false" outlineLevel="0" collapsed="false">
      <c r="A257" s="170" t="s">
        <v>2630</v>
      </c>
    </row>
    <row r="258" customFormat="false" ht="15" hidden="false" customHeight="false" outlineLevel="0" collapsed="false">
      <c r="A258" s="174" t="s">
        <v>2862</v>
      </c>
      <c r="B258" s="172" t="n">
        <v>0.55</v>
      </c>
    </row>
    <row r="259" customFormat="false" ht="15" hidden="false" customHeight="false" outlineLevel="0" collapsed="false">
      <c r="A259" s="174" t="s">
        <v>2863</v>
      </c>
      <c r="B259" s="172" t="n">
        <v>0.75</v>
      </c>
    </row>
    <row r="260" customFormat="false" ht="15" hidden="false" customHeight="false" outlineLevel="0" collapsed="false">
      <c r="A260" s="174" t="s">
        <v>2864</v>
      </c>
      <c r="B260" s="172" t="n">
        <v>0.35</v>
      </c>
    </row>
    <row r="261" customFormat="false" ht="15" hidden="false" customHeight="false" outlineLevel="0" collapsed="false">
      <c r="A261" s="174" t="s">
        <v>2865</v>
      </c>
      <c r="B261" s="172" t="n">
        <v>0.75</v>
      </c>
    </row>
    <row r="262" customFormat="false" ht="15" hidden="false" customHeight="false" outlineLevel="0" collapsed="false">
      <c r="A262" s="174" t="s">
        <v>2866</v>
      </c>
      <c r="B262" s="172" t="n">
        <v>0.6</v>
      </c>
    </row>
    <row r="263" customFormat="false" ht="15" hidden="false" customHeight="false" outlineLevel="0" collapsed="false">
      <c r="A263" s="174" t="s">
        <v>2867</v>
      </c>
      <c r="B263" s="172" t="n">
        <v>0.4</v>
      </c>
    </row>
    <row r="264" customFormat="false" ht="15" hidden="false" customHeight="false" outlineLevel="0" collapsed="false">
      <c r="A264" s="174" t="s">
        <v>2868</v>
      </c>
      <c r="B264" s="172" t="n">
        <v>0.65</v>
      </c>
    </row>
    <row r="265" customFormat="false" ht="15" hidden="false" customHeight="false" outlineLevel="0" collapsed="false">
      <c r="A265" s="174" t="s">
        <v>2869</v>
      </c>
      <c r="B265" s="172" t="n">
        <v>0.35</v>
      </c>
    </row>
    <row r="266" customFormat="false" ht="15" hidden="false" customHeight="false" outlineLevel="0" collapsed="false">
      <c r="A266" s="174" t="s">
        <v>2870</v>
      </c>
      <c r="B266" s="172" t="n">
        <v>0.27</v>
      </c>
    </row>
    <row r="267" customFormat="false" ht="15" hidden="false" customHeight="false" outlineLevel="0" collapsed="false">
      <c r="A267" s="174" t="s">
        <v>2871</v>
      </c>
      <c r="B267" s="172" t="n">
        <v>0.25</v>
      </c>
    </row>
    <row r="268" customFormat="false" ht="15" hidden="false" customHeight="false" outlineLevel="0" collapsed="false">
      <c r="A268" s="174" t="s">
        <v>2872</v>
      </c>
      <c r="B268" s="172" t="n">
        <v>0.5</v>
      </c>
    </row>
    <row r="269" customFormat="false" ht="15" hidden="false" customHeight="false" outlineLevel="0" collapsed="false">
      <c r="A269" s="174" t="s">
        <v>2873</v>
      </c>
      <c r="B269" s="172" t="n">
        <v>0.17</v>
      </c>
    </row>
    <row r="270" customFormat="false" ht="15" hidden="false" customHeight="false" outlineLevel="0" collapsed="false">
      <c r="A270" s="174" t="s">
        <v>2874</v>
      </c>
      <c r="B270" s="172" t="n">
        <v>0.35</v>
      </c>
    </row>
    <row r="271" customFormat="false" ht="15" hidden="false" customHeight="false" outlineLevel="0" collapsed="false">
      <c r="A271" s="174" t="s">
        <v>2875</v>
      </c>
      <c r="B271" s="172" t="n">
        <v>0.3</v>
      </c>
    </row>
    <row r="272" customFormat="false" ht="15" hidden="false" customHeight="false" outlineLevel="0" collapsed="false">
      <c r="A272" s="170" t="s">
        <v>2657</v>
      </c>
    </row>
    <row r="273" customFormat="false" ht="15" hidden="false" customHeight="false" outlineLevel="0" collapsed="false">
      <c r="A273" s="174" t="s">
        <v>2876</v>
      </c>
      <c r="B273" s="172" t="n">
        <v>0.06</v>
      </c>
    </row>
    <row r="274" customFormat="false" ht="15" hidden="false" customHeight="false" outlineLevel="0" collapsed="false">
      <c r="A274" s="174" t="s">
        <v>2877</v>
      </c>
      <c r="B274" s="172" t="n">
        <v>0.12</v>
      </c>
    </row>
    <row r="275" customFormat="false" ht="15" hidden="false" customHeight="false" outlineLevel="0" collapsed="false">
      <c r="A275" s="174" t="s">
        <v>2878</v>
      </c>
      <c r="B275" s="172" t="n">
        <v>0.5</v>
      </c>
    </row>
    <row r="276" customFormat="false" ht="15" hidden="false" customHeight="false" outlineLevel="0" collapsed="false">
      <c r="A276" s="174" t="s">
        <v>2879</v>
      </c>
      <c r="B276" s="172" t="n">
        <v>0.75</v>
      </c>
    </row>
    <row r="277" customFormat="false" ht="15" hidden="false" customHeight="false" outlineLevel="0" collapsed="false">
      <c r="A277" s="174" t="s">
        <v>2880</v>
      </c>
      <c r="B277" s="172" t="n">
        <v>0.32</v>
      </c>
    </row>
    <row r="278" customFormat="false" ht="15" hidden="false" customHeight="false" outlineLevel="0" collapsed="false">
      <c r="A278" s="173" t="s">
        <v>2881</v>
      </c>
    </row>
    <row r="279" customFormat="false" ht="15" hidden="false" customHeight="false" outlineLevel="0" collapsed="false">
      <c r="A279" s="170" t="s">
        <v>2630</v>
      </c>
    </row>
    <row r="280" customFormat="false" ht="15" hidden="false" customHeight="false" outlineLevel="0" collapsed="false">
      <c r="A280" s="174" t="s">
        <v>2882</v>
      </c>
      <c r="B280" s="172" t="n">
        <v>0.6</v>
      </c>
    </row>
    <row r="281" customFormat="false" ht="15" hidden="false" customHeight="false" outlineLevel="0" collapsed="false">
      <c r="A281" s="174" t="s">
        <v>2883</v>
      </c>
      <c r="B281" s="172" t="n">
        <v>0.55</v>
      </c>
    </row>
    <row r="282" customFormat="false" ht="15" hidden="false" customHeight="false" outlineLevel="0" collapsed="false">
      <c r="A282" s="174" t="s">
        <v>2884</v>
      </c>
      <c r="B282" s="172" t="n">
        <v>0.37</v>
      </c>
    </row>
    <row r="283" customFormat="false" ht="15" hidden="false" customHeight="false" outlineLevel="0" collapsed="false">
      <c r="A283" s="174" t="s">
        <v>2885</v>
      </c>
      <c r="B283" s="172" t="n">
        <v>0.15</v>
      </c>
    </row>
    <row r="284" customFormat="false" ht="15" hidden="false" customHeight="false" outlineLevel="0" collapsed="false">
      <c r="A284" s="174" t="s">
        <v>2886</v>
      </c>
      <c r="B284" s="172" t="n">
        <v>0.1</v>
      </c>
    </row>
    <row r="285" customFormat="false" ht="15" hidden="false" customHeight="false" outlineLevel="0" collapsed="false">
      <c r="A285" s="174" t="s">
        <v>2887</v>
      </c>
      <c r="B285" s="172" t="n">
        <v>0.9</v>
      </c>
    </row>
    <row r="286" customFormat="false" ht="15" hidden="false" customHeight="false" outlineLevel="0" collapsed="false">
      <c r="A286" s="173" t="s">
        <v>2888</v>
      </c>
    </row>
    <row r="287" customFormat="false" ht="15" hidden="false" customHeight="false" outlineLevel="0" collapsed="false">
      <c r="A287" s="170" t="s">
        <v>2630</v>
      </c>
    </row>
    <row r="288" customFormat="false" ht="15" hidden="false" customHeight="false" outlineLevel="0" collapsed="false">
      <c r="A288" s="174" t="s">
        <v>2889</v>
      </c>
      <c r="B288" s="172" t="n">
        <v>0.8</v>
      </c>
    </row>
    <row r="289" customFormat="false" ht="15" hidden="false" customHeight="false" outlineLevel="0" collapsed="false">
      <c r="A289" s="174" t="s">
        <v>2890</v>
      </c>
      <c r="B289" s="172" t="n">
        <v>0.65</v>
      </c>
    </row>
    <row r="290" customFormat="false" ht="15" hidden="false" customHeight="false" outlineLevel="0" collapsed="false">
      <c r="A290" s="174" t="s">
        <v>2891</v>
      </c>
      <c r="B290" s="172" t="n">
        <v>0.4</v>
      </c>
    </row>
    <row r="291" customFormat="false" ht="15" hidden="false" customHeight="false" outlineLevel="0" collapsed="false">
      <c r="A291" s="174" t="s">
        <v>2892</v>
      </c>
      <c r="B291" s="172" t="n">
        <v>0.2</v>
      </c>
    </row>
    <row r="292" customFormat="false" ht="15" hidden="false" customHeight="false" outlineLevel="0" collapsed="false">
      <c r="A292" s="174" t="s">
        <v>2893</v>
      </c>
      <c r="B292" s="172" t="n">
        <v>0.35</v>
      </c>
    </row>
    <row r="293" customFormat="false" ht="15" hidden="false" customHeight="false" outlineLevel="0" collapsed="false">
      <c r="A293" s="174" t="s">
        <v>2894</v>
      </c>
      <c r="B293" s="172" t="n">
        <v>0.15</v>
      </c>
    </row>
    <row r="294" customFormat="false" ht="15" hidden="false" customHeight="false" outlineLevel="0" collapsed="false">
      <c r="A294" s="174" t="s">
        <v>2895</v>
      </c>
      <c r="B294" s="172" t="n">
        <v>0.08</v>
      </c>
    </row>
    <row r="295" customFormat="false" ht="15" hidden="false" customHeight="false" outlineLevel="0" collapsed="false">
      <c r="A295" s="174" t="s">
        <v>2896</v>
      </c>
      <c r="B295" s="172" t="n">
        <v>0.3</v>
      </c>
    </row>
    <row r="296" customFormat="false" ht="15" hidden="false" customHeight="false" outlineLevel="0" collapsed="false">
      <c r="A296" s="174" t="s">
        <v>2897</v>
      </c>
      <c r="B296" s="172" t="n">
        <v>0.15</v>
      </c>
    </row>
    <row r="297" customFormat="false" ht="15" hidden="false" customHeight="false" outlineLevel="0" collapsed="false">
      <c r="A297" s="174" t="s">
        <v>2898</v>
      </c>
      <c r="B297" s="172" t="n">
        <v>0.2</v>
      </c>
    </row>
    <row r="298" customFormat="false" ht="15" hidden="false" customHeight="false" outlineLevel="0" collapsed="false">
      <c r="A298" s="174" t="s">
        <v>2899</v>
      </c>
      <c r="B298" s="172" t="n">
        <v>0.4</v>
      </c>
    </row>
    <row r="299" customFormat="false" ht="15" hidden="false" customHeight="false" outlineLevel="0" collapsed="false">
      <c r="A299" s="174" t="s">
        <v>2900</v>
      </c>
      <c r="B299" s="172" t="n">
        <v>0.18</v>
      </c>
    </row>
    <row r="300" customFormat="false" ht="15" hidden="false" customHeight="false" outlineLevel="0" collapsed="false">
      <c r="A300" s="174" t="s">
        <v>2901</v>
      </c>
      <c r="B300" s="172" t="n">
        <v>0.3</v>
      </c>
    </row>
    <row r="301" customFormat="false" ht="15" hidden="false" customHeight="false" outlineLevel="0" collapsed="false">
      <c r="A301" s="173" t="s">
        <v>2902</v>
      </c>
    </row>
    <row r="302" customFormat="false" ht="15" hidden="false" customHeight="false" outlineLevel="0" collapsed="false">
      <c r="A302" s="170" t="s">
        <v>2630</v>
      </c>
    </row>
    <row r="303" customFormat="false" ht="15" hidden="false" customHeight="false" outlineLevel="0" collapsed="false">
      <c r="A303" s="174" t="s">
        <v>2903</v>
      </c>
      <c r="B303" s="172" t="n">
        <v>0.85</v>
      </c>
    </row>
    <row r="304" customFormat="false" ht="15" hidden="false" customHeight="false" outlineLevel="0" collapsed="false">
      <c r="A304" s="174" t="s">
        <v>2904</v>
      </c>
      <c r="B304" s="172" t="n">
        <v>0.75</v>
      </c>
    </row>
    <row r="305" customFormat="false" ht="15" hidden="false" customHeight="false" outlineLevel="0" collapsed="false">
      <c r="A305" s="174" t="s">
        <v>2905</v>
      </c>
      <c r="B305" s="172" t="n">
        <v>0.75</v>
      </c>
    </row>
    <row r="306" customFormat="false" ht="15" hidden="false" customHeight="false" outlineLevel="0" collapsed="false">
      <c r="A306" s="174" t="s">
        <v>2906</v>
      </c>
      <c r="B306" s="172" t="n">
        <v>0.4</v>
      </c>
    </row>
    <row r="307" customFormat="false" ht="15" hidden="false" customHeight="false" outlineLevel="0" collapsed="false">
      <c r="A307" s="174" t="s">
        <v>2907</v>
      </c>
      <c r="B307" s="172" t="n">
        <v>0.22</v>
      </c>
    </row>
    <row r="308" customFormat="false" ht="15" hidden="false" customHeight="false" outlineLevel="0" collapsed="false">
      <c r="A308" s="174" t="s">
        <v>2908</v>
      </c>
      <c r="B308" s="172" t="n">
        <v>0.35</v>
      </c>
    </row>
    <row r="309" customFormat="false" ht="15" hidden="false" customHeight="false" outlineLevel="0" collapsed="false">
      <c r="A309" s="174" t="s">
        <v>2909</v>
      </c>
      <c r="B309" s="172" t="n">
        <v>0.25</v>
      </c>
    </row>
    <row r="310" customFormat="false" ht="15" hidden="false" customHeight="false" outlineLevel="0" collapsed="false">
      <c r="A310" s="174" t="s">
        <v>2910</v>
      </c>
      <c r="B310" s="172" t="n">
        <v>0.2</v>
      </c>
    </row>
    <row r="311" customFormat="false" ht="15" hidden="false" customHeight="false" outlineLevel="0" collapsed="false">
      <c r="A311" s="174" t="s">
        <v>2911</v>
      </c>
      <c r="B311" s="172" t="n">
        <v>0.1</v>
      </c>
    </row>
    <row r="312" customFormat="false" ht="15" hidden="false" customHeight="false" outlineLevel="0" collapsed="false">
      <c r="A312" s="174" t="s">
        <v>2912</v>
      </c>
      <c r="B312" s="172" t="n">
        <v>0.04</v>
      </c>
    </row>
    <row r="313" customFormat="false" ht="15" hidden="false" customHeight="false" outlineLevel="0" collapsed="false">
      <c r="A313" s="174" t="s">
        <v>2913</v>
      </c>
      <c r="B313" s="172" t="n">
        <v>0.8</v>
      </c>
    </row>
    <row r="314" customFormat="false" ht="15" hidden="false" customHeight="false" outlineLevel="0" collapsed="false">
      <c r="A314" s="174" t="s">
        <v>2914</v>
      </c>
      <c r="B314" s="172" t="n">
        <v>0.55</v>
      </c>
    </row>
    <row r="315" customFormat="false" ht="15" hidden="false" customHeight="false" outlineLevel="0" collapsed="false">
      <c r="A315" s="174" t="s">
        <v>2915</v>
      </c>
      <c r="B315" s="172" t="n">
        <v>0.2</v>
      </c>
    </row>
    <row r="316" customFormat="false" ht="15" hidden="false" customHeight="false" outlineLevel="0" collapsed="false">
      <c r="A316" s="174" t="s">
        <v>2916</v>
      </c>
      <c r="B316" s="172" t="n">
        <v>0.1</v>
      </c>
    </row>
    <row r="317" customFormat="false" ht="15" hidden="false" customHeight="false" outlineLevel="0" collapsed="false">
      <c r="A317" s="170" t="s">
        <v>2657</v>
      </c>
    </row>
    <row r="318" customFormat="false" ht="15" hidden="false" customHeight="false" outlineLevel="0" collapsed="false">
      <c r="A318" s="174" t="s">
        <v>2917</v>
      </c>
      <c r="B318" s="172" t="n">
        <v>0.2</v>
      </c>
    </row>
    <row r="319" customFormat="false" ht="15" hidden="false" customHeight="false" outlineLevel="0" collapsed="false">
      <c r="A319" s="174" t="s">
        <v>2918</v>
      </c>
      <c r="B319" s="172" t="n">
        <v>0.25</v>
      </c>
    </row>
    <row r="320" customFormat="false" ht="15" hidden="false" customHeight="false" outlineLevel="0" collapsed="false">
      <c r="A320" s="174" t="s">
        <v>2919</v>
      </c>
      <c r="B320" s="172" t="n">
        <v>0.3</v>
      </c>
    </row>
    <row r="321" customFormat="false" ht="15" hidden="false" customHeight="false" outlineLevel="0" collapsed="false">
      <c r="A321" s="174" t="s">
        <v>2920</v>
      </c>
      <c r="B321" s="172" t="n">
        <v>0.35</v>
      </c>
    </row>
    <row r="322" customFormat="false" ht="25.5" hidden="false" customHeight="false" outlineLevel="0" collapsed="false">
      <c r="A322" s="174" t="s">
        <v>2921</v>
      </c>
      <c r="B322" s="172" t="n">
        <v>0.2</v>
      </c>
    </row>
    <row r="323" customFormat="false" ht="15" hidden="false" customHeight="false" outlineLevel="0" collapsed="false">
      <c r="A323" s="173" t="s">
        <v>2922</v>
      </c>
    </row>
    <row r="324" customFormat="false" ht="15" hidden="false" customHeight="false" outlineLevel="0" collapsed="false">
      <c r="A324" s="170" t="s">
        <v>2657</v>
      </c>
    </row>
    <row r="325" customFormat="false" ht="25.5" hidden="false" customHeight="false" outlineLevel="0" collapsed="false">
      <c r="A325" s="174" t="s">
        <v>2923</v>
      </c>
    </row>
    <row r="326" customFormat="false" ht="15" hidden="false" customHeight="false" outlineLevel="0" collapsed="false">
      <c r="A326" s="175" t="s">
        <v>2924</v>
      </c>
      <c r="B326" s="172" t="n">
        <v>0.02</v>
      </c>
    </row>
    <row r="327" customFormat="false" ht="15" hidden="false" customHeight="false" outlineLevel="0" collapsed="false">
      <c r="A327" s="175" t="s">
        <v>2925</v>
      </c>
      <c r="B327" s="172" t="n">
        <v>0.03</v>
      </c>
    </row>
    <row r="328" customFormat="false" ht="15" hidden="false" customHeight="false" outlineLevel="0" collapsed="false">
      <c r="A328" s="175" t="s">
        <v>2926</v>
      </c>
      <c r="B328" s="172" t="n">
        <v>0.04</v>
      </c>
    </row>
    <row r="329" customFormat="false" ht="15" hidden="false" customHeight="false" outlineLevel="0" collapsed="false">
      <c r="A329" s="175" t="s">
        <v>2927</v>
      </c>
      <c r="B329" s="172" t="n">
        <v>0.05</v>
      </c>
    </row>
    <row r="330" customFormat="false" ht="15" hidden="false" customHeight="false" outlineLevel="0" collapsed="false">
      <c r="A330" s="175" t="s">
        <v>2928</v>
      </c>
      <c r="B330" s="172" t="n">
        <v>0.07</v>
      </c>
    </row>
    <row r="331" customFormat="false" ht="15" hidden="false" customHeight="false" outlineLevel="0" collapsed="false">
      <c r="A331" s="174" t="s">
        <v>2929</v>
      </c>
    </row>
    <row r="332" customFormat="false" ht="15" hidden="false" customHeight="false" outlineLevel="0" collapsed="false">
      <c r="A332" s="175" t="s">
        <v>2930</v>
      </c>
      <c r="B332" s="172" t="n">
        <v>0.02</v>
      </c>
    </row>
    <row r="333" customFormat="false" ht="15" hidden="false" customHeight="false" outlineLevel="0" collapsed="false">
      <c r="A333" s="175" t="s">
        <v>2931</v>
      </c>
      <c r="B333" s="172" t="n">
        <v>0.03</v>
      </c>
    </row>
    <row r="334" customFormat="false" ht="15" hidden="false" customHeight="false" outlineLevel="0" collapsed="false">
      <c r="A334" s="175" t="s">
        <v>2932</v>
      </c>
      <c r="B334" s="172" t="n">
        <v>0.04</v>
      </c>
    </row>
    <row r="335" customFormat="false" ht="15" hidden="false" customHeight="false" outlineLevel="0" collapsed="false">
      <c r="A335" s="175" t="s">
        <v>2933</v>
      </c>
      <c r="B335" s="172" t="n">
        <v>0.06</v>
      </c>
    </row>
    <row r="336" customFormat="false" ht="15" hidden="false" customHeight="false" outlineLevel="0" collapsed="false">
      <c r="A336" s="175" t="s">
        <v>2934</v>
      </c>
      <c r="B336" s="172" t="n">
        <v>0.08</v>
      </c>
    </row>
    <row r="337" customFormat="false" ht="15" hidden="false" customHeight="false" outlineLevel="0" collapsed="false">
      <c r="A337" s="175" t="s">
        <v>2935</v>
      </c>
      <c r="B337" s="172" t="n">
        <v>0.1</v>
      </c>
    </row>
    <row r="338" customFormat="false" ht="15" hidden="false" customHeight="false" outlineLevel="0" collapsed="false">
      <c r="A338" s="175" t="s">
        <v>2936</v>
      </c>
      <c r="B338" s="172" t="n">
        <v>0.12</v>
      </c>
    </row>
    <row r="339" customFormat="false" ht="15" hidden="false" customHeight="false" outlineLevel="0" collapsed="false">
      <c r="A339" s="171" t="s">
        <v>2937</v>
      </c>
    </row>
    <row r="340" customFormat="false" ht="25.5" hidden="false" customHeight="false" outlineLevel="0" collapsed="false">
      <c r="A340" s="174" t="s">
        <v>2938</v>
      </c>
      <c r="B340" s="172" t="n">
        <v>0.04</v>
      </c>
    </row>
    <row r="341" customFormat="false" ht="15" hidden="false" customHeight="false" outlineLevel="0" collapsed="false">
      <c r="A341" s="174" t="s">
        <v>2939</v>
      </c>
      <c r="B341" s="172" t="n">
        <v>0.02</v>
      </c>
    </row>
    <row r="342" customFormat="false" ht="25.5" hidden="false" customHeight="false" outlineLevel="0" collapsed="false">
      <c r="A342" s="174" t="s">
        <v>2940</v>
      </c>
      <c r="B342" s="172" t="n">
        <v>0.07</v>
      </c>
    </row>
    <row r="343" customFormat="false" ht="15" hidden="false" customHeight="false" outlineLevel="0" collapsed="false">
      <c r="A343" s="174" t="s">
        <v>2941</v>
      </c>
    </row>
    <row r="344" customFormat="false" ht="15" hidden="false" customHeight="false" outlineLevel="0" collapsed="false">
      <c r="A344" s="175" t="s">
        <v>2942</v>
      </c>
      <c r="B344" s="172" t="n">
        <v>0.04</v>
      </c>
    </row>
    <row r="345" customFormat="false" ht="15" hidden="false" customHeight="false" outlineLevel="0" collapsed="false">
      <c r="A345" s="175" t="s">
        <v>2943</v>
      </c>
      <c r="B345" s="172" t="n">
        <v>0.12</v>
      </c>
    </row>
    <row r="346" customFormat="false" ht="15" hidden="false" customHeight="false" outlineLevel="0" collapsed="false">
      <c r="A346" s="175" t="s">
        <v>2944</v>
      </c>
      <c r="B346" s="172" t="n">
        <v>0.2</v>
      </c>
    </row>
    <row r="347" customFormat="false" ht="15" hidden="false" customHeight="false" outlineLevel="0" collapsed="false">
      <c r="A347" s="174" t="s">
        <v>2945</v>
      </c>
    </row>
    <row r="348" customFormat="false" ht="15" hidden="false" customHeight="false" outlineLevel="0" collapsed="false">
      <c r="A348" s="175" t="s">
        <v>2942</v>
      </c>
      <c r="B348" s="172" t="n">
        <v>0.22</v>
      </c>
    </row>
    <row r="349" customFormat="false" ht="15" hidden="false" customHeight="false" outlineLevel="0" collapsed="false">
      <c r="A349" s="175" t="s">
        <v>2943</v>
      </c>
      <c r="B349" s="172" t="n">
        <v>0.4</v>
      </c>
    </row>
    <row r="350" customFormat="false" ht="15" hidden="false" customHeight="false" outlineLevel="0" collapsed="false">
      <c r="A350" s="175" t="s">
        <v>2944</v>
      </c>
      <c r="B350" s="172" t="n">
        <v>0.7</v>
      </c>
    </row>
    <row r="351" customFormat="false" ht="15" hidden="false" customHeight="false" outlineLevel="0" collapsed="false">
      <c r="A351" s="170" t="s">
        <v>2630</v>
      </c>
    </row>
    <row r="352" customFormat="false" ht="25.5" hidden="false" customHeight="false" outlineLevel="0" collapsed="false">
      <c r="A352" s="174" t="s">
        <v>2946</v>
      </c>
    </row>
    <row r="353" customFormat="false" ht="25.5" hidden="false" customHeight="false" outlineLevel="0" collapsed="false">
      <c r="A353" s="174" t="s">
        <v>2947</v>
      </c>
    </row>
    <row r="354" customFormat="false" ht="25.5" hidden="false" customHeight="false" outlineLevel="0" collapsed="false">
      <c r="A354" s="174" t="s">
        <v>2948</v>
      </c>
    </row>
    <row r="355" customFormat="false" ht="25.5" hidden="false" customHeight="false" outlineLevel="0" collapsed="false">
      <c r="A355" s="174" t="s">
        <v>2949</v>
      </c>
    </row>
    <row r="356" customFormat="false" ht="25.5" hidden="false" customHeight="false" outlineLevel="0" collapsed="false">
      <c r="A356" s="174" t="s">
        <v>2950</v>
      </c>
    </row>
    <row r="357" customFormat="false" ht="15" hidden="false" customHeight="false" outlineLevel="0" collapsed="false">
      <c r="A357" s="174" t="s">
        <v>2951</v>
      </c>
      <c r="B357" s="172" t="n">
        <v>0.25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1" sqref="W158:X158 C41"/>
    </sheetView>
  </sheetViews>
  <sheetFormatPr defaultColWidth="9.15625" defaultRowHeight="15" zeroHeight="false" outlineLevelRow="0" outlineLevelCol="0"/>
  <cols>
    <col collapsed="false" customWidth="true" hidden="false" outlineLevel="0" max="1" min="1" style="0" width="6.71"/>
    <col collapsed="false" customWidth="true" hidden="false" outlineLevel="0" max="2" min="2" style="0" width="11.57"/>
    <col collapsed="false" customWidth="true" hidden="false" outlineLevel="0" max="3" min="3" style="0" width="17.71"/>
    <col collapsed="false" customWidth="true" hidden="false" outlineLevel="0" max="4" min="4" style="0" width="16"/>
    <col collapsed="false" customWidth="true" hidden="false" outlineLevel="0" max="5" min="5" style="0" width="11.71"/>
    <col collapsed="false" customWidth="true" hidden="false" outlineLevel="0" max="6" min="6" style="0" width="16.42"/>
    <col collapsed="false" customWidth="true" hidden="false" outlineLevel="0" max="7" min="7" style="0" width="41"/>
    <col collapsed="false" customWidth="true" hidden="false" outlineLevel="0" max="8" min="8" style="0" width="19"/>
    <col collapsed="false" customWidth="true" hidden="false" outlineLevel="0" max="9" min="9" style="0" width="30.43"/>
  </cols>
  <sheetData>
    <row r="1" customFormat="false" ht="15" hidden="false" customHeight="false" outlineLevel="0" collapsed="false">
      <c r="A1" s="0" t="s">
        <v>2952</v>
      </c>
      <c r="B1" s="0" t="s">
        <v>2953</v>
      </c>
      <c r="C1" s="0" t="s">
        <v>2954</v>
      </c>
      <c r="D1" s="0" t="s">
        <v>65</v>
      </c>
      <c r="E1" s="0" t="s">
        <v>2955</v>
      </c>
      <c r="F1" s="0" t="s">
        <v>2956</v>
      </c>
      <c r="G1" s="0" t="s">
        <v>2957</v>
      </c>
      <c r="H1" s="0" t="s">
        <v>2958</v>
      </c>
      <c r="I1" s="0" t="s">
        <v>2959</v>
      </c>
    </row>
    <row r="2" customFormat="false" ht="15" hidden="false" customHeight="false" outlineLevel="0" collapsed="false">
      <c r="A2" s="0" t="s">
        <v>2960</v>
      </c>
      <c r="B2" s="22" t="n">
        <v>500000</v>
      </c>
      <c r="E2" s="0" t="s">
        <v>98</v>
      </c>
      <c r="F2" s="0" t="s">
        <v>106</v>
      </c>
      <c r="G2" s="0" t="s">
        <v>2961</v>
      </c>
      <c r="H2" s="22" t="n">
        <v>500000</v>
      </c>
    </row>
    <row r="3" customFormat="false" ht="15" hidden="false" customHeight="false" outlineLevel="0" collapsed="false">
      <c r="A3" s="0" t="s">
        <v>2962</v>
      </c>
      <c r="B3" s="22" t="n">
        <v>1000000</v>
      </c>
      <c r="E3" s="0" t="s">
        <v>98</v>
      </c>
      <c r="F3" s="0" t="s">
        <v>106</v>
      </c>
      <c r="G3" s="0" t="s">
        <v>2963</v>
      </c>
      <c r="H3" s="22" t="n">
        <v>1000000</v>
      </c>
    </row>
    <row r="4" customFormat="false" ht="15" hidden="false" customHeight="false" outlineLevel="0" collapsed="false">
      <c r="A4" s="0" t="s">
        <v>2964</v>
      </c>
      <c r="B4" s="22" t="n">
        <v>2000000</v>
      </c>
      <c r="E4" s="0" t="s">
        <v>98</v>
      </c>
      <c r="F4" s="0" t="s">
        <v>106</v>
      </c>
      <c r="G4" s="0" t="s">
        <v>2965</v>
      </c>
      <c r="H4" s="22" t="n">
        <v>2000000</v>
      </c>
    </row>
    <row r="5" customFormat="false" ht="15" hidden="false" customHeight="false" outlineLevel="0" collapsed="false">
      <c r="A5" s="0" t="s">
        <v>2966</v>
      </c>
      <c r="B5" s="22" t="n">
        <v>3000000</v>
      </c>
      <c r="E5" s="0" t="s">
        <v>98</v>
      </c>
      <c r="F5" s="0" t="s">
        <v>106</v>
      </c>
      <c r="G5" s="0" t="s">
        <v>2967</v>
      </c>
      <c r="H5" s="22" t="n">
        <v>3000000</v>
      </c>
    </row>
    <row r="6" customFormat="false" ht="15" hidden="false" customHeight="false" outlineLevel="0" collapsed="false">
      <c r="A6" s="0" t="s">
        <v>2968</v>
      </c>
      <c r="B6" s="22" t="n">
        <v>5000000</v>
      </c>
      <c r="E6" s="0" t="s">
        <v>98</v>
      </c>
      <c r="F6" s="0" t="s">
        <v>106</v>
      </c>
      <c r="G6" s="0" t="s">
        <v>2969</v>
      </c>
      <c r="H6" s="22" t="n">
        <v>5000000</v>
      </c>
    </row>
    <row r="7" customFormat="false" ht="15" hidden="false" customHeight="false" outlineLevel="0" collapsed="false">
      <c r="A7" s="0" t="s">
        <v>2970</v>
      </c>
      <c r="B7" s="22" t="n">
        <v>10000000</v>
      </c>
      <c r="E7" s="0" t="s">
        <v>98</v>
      </c>
      <c r="F7" s="0" t="s">
        <v>106</v>
      </c>
      <c r="G7" s="0" t="s">
        <v>2971</v>
      </c>
      <c r="H7" s="22" t="n">
        <v>10000000</v>
      </c>
    </row>
    <row r="8" customFormat="false" ht="15" hidden="false" customHeight="false" outlineLevel="0" collapsed="false">
      <c r="A8" s="0" t="s">
        <v>2972</v>
      </c>
      <c r="B8" s="22" t="n">
        <v>20000000</v>
      </c>
      <c r="E8" s="0" t="s">
        <v>98</v>
      </c>
      <c r="F8" s="0" t="s">
        <v>106</v>
      </c>
      <c r="G8" s="0" t="s">
        <v>2973</v>
      </c>
      <c r="H8" s="22" t="n">
        <v>20000000</v>
      </c>
    </row>
    <row r="9" customFormat="false" ht="15" hidden="false" customHeight="false" outlineLevel="0" collapsed="false">
      <c r="A9" s="0" t="s">
        <v>2974</v>
      </c>
      <c r="B9" s="22" t="n">
        <v>30000000</v>
      </c>
      <c r="E9" s="0" t="s">
        <v>98</v>
      </c>
      <c r="F9" s="0" t="s">
        <v>106</v>
      </c>
      <c r="G9" s="0" t="s">
        <v>2975</v>
      </c>
      <c r="H9" s="22" t="n">
        <v>30000000</v>
      </c>
    </row>
    <row r="10" customFormat="false" ht="15" hidden="false" customHeight="false" outlineLevel="0" collapsed="false">
      <c r="A10" s="0" t="s">
        <v>2976</v>
      </c>
      <c r="B10" s="22" t="n">
        <v>50000000</v>
      </c>
      <c r="E10" s="0" t="s">
        <v>98</v>
      </c>
      <c r="F10" s="0" t="s">
        <v>106</v>
      </c>
      <c r="G10" s="0" t="s">
        <v>2977</v>
      </c>
      <c r="H10" s="22" t="n">
        <v>50000000</v>
      </c>
    </row>
    <row r="11" customFormat="false" ht="15" hidden="false" customHeight="false" outlineLevel="0" collapsed="false">
      <c r="A11" s="0" t="s">
        <v>2978</v>
      </c>
      <c r="B11" s="22" t="n">
        <v>500000</v>
      </c>
      <c r="E11" s="0" t="s">
        <v>106</v>
      </c>
      <c r="F11" s="0" t="s">
        <v>106</v>
      </c>
      <c r="G11" s="0" t="s">
        <v>2979</v>
      </c>
      <c r="H11" s="176" t="s">
        <v>2980</v>
      </c>
    </row>
    <row r="12" customFormat="false" ht="15" hidden="false" customHeight="false" outlineLevel="0" collapsed="false">
      <c r="A12" s="0" t="s">
        <v>2981</v>
      </c>
      <c r="B12" s="22" t="n">
        <v>1000000</v>
      </c>
      <c r="E12" s="0" t="s">
        <v>106</v>
      </c>
      <c r="F12" s="0" t="s">
        <v>106</v>
      </c>
      <c r="G12" s="0" t="s">
        <v>2982</v>
      </c>
      <c r="H12" s="176" t="s">
        <v>2983</v>
      </c>
    </row>
    <row r="13" customFormat="false" ht="15" hidden="false" customHeight="false" outlineLevel="0" collapsed="false">
      <c r="A13" s="0" t="s">
        <v>2984</v>
      </c>
      <c r="B13" s="22" t="n">
        <v>2000000</v>
      </c>
      <c r="E13" s="0" t="s">
        <v>106</v>
      </c>
      <c r="F13" s="0" t="s">
        <v>106</v>
      </c>
      <c r="G13" s="0" t="s">
        <v>2985</v>
      </c>
      <c r="H13" s="176" t="s">
        <v>2986</v>
      </c>
    </row>
    <row r="14" customFormat="false" ht="15" hidden="false" customHeight="false" outlineLevel="0" collapsed="false">
      <c r="A14" s="0" t="s">
        <v>2987</v>
      </c>
      <c r="B14" s="22" t="n">
        <v>3000000</v>
      </c>
      <c r="E14" s="0" t="s">
        <v>106</v>
      </c>
      <c r="F14" s="0" t="s">
        <v>106</v>
      </c>
      <c r="G14" s="0" t="s">
        <v>2988</v>
      </c>
      <c r="H14" s="176" t="s">
        <v>2989</v>
      </c>
    </row>
    <row r="15" customFormat="false" ht="15" hidden="false" customHeight="false" outlineLevel="0" collapsed="false">
      <c r="A15" s="0" t="s">
        <v>2990</v>
      </c>
      <c r="B15" s="22" t="n">
        <v>5000000</v>
      </c>
      <c r="E15" s="0" t="s">
        <v>106</v>
      </c>
      <c r="F15" s="0" t="s">
        <v>106</v>
      </c>
      <c r="G15" s="0" t="s">
        <v>2991</v>
      </c>
      <c r="H15" s="176" t="s">
        <v>2992</v>
      </c>
    </row>
    <row r="16" customFormat="false" ht="15" hidden="false" customHeight="false" outlineLevel="0" collapsed="false">
      <c r="A16" s="0" t="s">
        <v>2993</v>
      </c>
      <c r="B16" s="22" t="n">
        <v>10000000</v>
      </c>
      <c r="E16" s="0" t="s">
        <v>106</v>
      </c>
      <c r="F16" s="0" t="s">
        <v>106</v>
      </c>
      <c r="G16" s="0" t="s">
        <v>2994</v>
      </c>
      <c r="H16" s="176" t="s">
        <v>2995</v>
      </c>
    </row>
    <row r="17" customFormat="false" ht="15" hidden="false" customHeight="false" outlineLevel="0" collapsed="false">
      <c r="A17" s="0" t="s">
        <v>2996</v>
      </c>
      <c r="B17" s="22" t="n">
        <v>20000000</v>
      </c>
      <c r="E17" s="0" t="s">
        <v>106</v>
      </c>
      <c r="F17" s="0" t="s">
        <v>106</v>
      </c>
      <c r="G17" s="0" t="s">
        <v>2997</v>
      </c>
      <c r="H17" s="176" t="s">
        <v>2998</v>
      </c>
    </row>
    <row r="18" customFormat="false" ht="15" hidden="false" customHeight="false" outlineLevel="0" collapsed="false">
      <c r="A18" s="0" t="s">
        <v>2999</v>
      </c>
      <c r="B18" s="22" t="n">
        <v>30000000</v>
      </c>
      <c r="E18" s="0" t="s">
        <v>106</v>
      </c>
      <c r="F18" s="0" t="s">
        <v>106</v>
      </c>
      <c r="G18" s="0" t="s">
        <v>3000</v>
      </c>
      <c r="H18" s="176" t="s">
        <v>3001</v>
      </c>
    </row>
    <row r="19" customFormat="false" ht="15" hidden="false" customHeight="false" outlineLevel="0" collapsed="false">
      <c r="A19" s="0" t="s">
        <v>3002</v>
      </c>
      <c r="B19" s="22" t="n">
        <v>50000000</v>
      </c>
      <c r="E19" s="0" t="s">
        <v>106</v>
      </c>
      <c r="F19" s="0" t="s">
        <v>106</v>
      </c>
      <c r="G19" s="0" t="s">
        <v>3003</v>
      </c>
      <c r="H19" s="176" t="s">
        <v>3004</v>
      </c>
    </row>
    <row r="20" s="177" customFormat="true" ht="15" hidden="false" customHeight="false" outlineLevel="0" collapsed="false">
      <c r="A20" s="177" t="s">
        <v>3005</v>
      </c>
      <c r="B20" s="178" t="n">
        <v>500000</v>
      </c>
      <c r="E20" s="177" t="s">
        <v>98</v>
      </c>
      <c r="F20" s="177" t="s">
        <v>98</v>
      </c>
      <c r="G20" s="177" t="s">
        <v>3006</v>
      </c>
      <c r="I20" s="177" t="s">
        <v>3007</v>
      </c>
    </row>
    <row r="21" s="177" customFormat="true" ht="15" hidden="false" customHeight="false" outlineLevel="0" collapsed="false">
      <c r="A21" s="177" t="s">
        <v>3008</v>
      </c>
      <c r="B21" s="178" t="n">
        <v>1000000</v>
      </c>
      <c r="E21" s="177" t="s">
        <v>98</v>
      </c>
      <c r="F21" s="177" t="s">
        <v>98</v>
      </c>
      <c r="G21" s="177" t="s">
        <v>3009</v>
      </c>
      <c r="I21" s="177" t="s">
        <v>3007</v>
      </c>
    </row>
    <row r="22" s="177" customFormat="true" ht="15" hidden="false" customHeight="false" outlineLevel="0" collapsed="false">
      <c r="A22" s="177" t="s">
        <v>3010</v>
      </c>
      <c r="B22" s="178" t="n">
        <v>2000000</v>
      </c>
      <c r="E22" s="177" t="s">
        <v>98</v>
      </c>
      <c r="F22" s="177" t="s">
        <v>98</v>
      </c>
      <c r="G22" s="177" t="s">
        <v>3011</v>
      </c>
      <c r="I22" s="177" t="s">
        <v>3007</v>
      </c>
    </row>
    <row r="23" s="177" customFormat="true" ht="15" hidden="false" customHeight="false" outlineLevel="0" collapsed="false">
      <c r="A23" s="177" t="s">
        <v>3012</v>
      </c>
      <c r="B23" s="178" t="n">
        <v>3000000</v>
      </c>
      <c r="E23" s="177" t="s">
        <v>98</v>
      </c>
      <c r="F23" s="177" t="s">
        <v>98</v>
      </c>
      <c r="G23" s="177" t="s">
        <v>3013</v>
      </c>
      <c r="I23" s="177" t="s">
        <v>3007</v>
      </c>
    </row>
    <row r="24" s="177" customFormat="true" ht="15" hidden="false" customHeight="false" outlineLevel="0" collapsed="false">
      <c r="A24" s="177" t="s">
        <v>3014</v>
      </c>
      <c r="B24" s="178" t="n">
        <v>5000000</v>
      </c>
      <c r="E24" s="177" t="s">
        <v>98</v>
      </c>
      <c r="F24" s="177" t="s">
        <v>98</v>
      </c>
      <c r="G24" s="177" t="s">
        <v>3015</v>
      </c>
      <c r="I24" s="177" t="s">
        <v>3007</v>
      </c>
    </row>
    <row r="25" s="177" customFormat="true" ht="15" hidden="false" customHeight="false" outlineLevel="0" collapsed="false">
      <c r="A25" s="177" t="s">
        <v>3016</v>
      </c>
      <c r="B25" s="178" t="n">
        <v>10000000</v>
      </c>
      <c r="E25" s="177" t="s">
        <v>98</v>
      </c>
      <c r="F25" s="177" t="s">
        <v>98</v>
      </c>
      <c r="G25" s="177" t="s">
        <v>3017</v>
      </c>
      <c r="I25" s="177" t="s">
        <v>3007</v>
      </c>
    </row>
    <row r="26" s="177" customFormat="true" ht="15" hidden="false" customHeight="false" outlineLevel="0" collapsed="false">
      <c r="A26" s="177" t="s">
        <v>3018</v>
      </c>
      <c r="B26" s="178" t="n">
        <v>20000000</v>
      </c>
      <c r="E26" s="177" t="s">
        <v>98</v>
      </c>
      <c r="F26" s="177" t="s">
        <v>98</v>
      </c>
      <c r="G26" s="177" t="s">
        <v>3019</v>
      </c>
      <c r="I26" s="177" t="s">
        <v>3007</v>
      </c>
    </row>
    <row r="27" s="177" customFormat="true" ht="15" hidden="false" customHeight="false" outlineLevel="0" collapsed="false">
      <c r="A27" s="177" t="s">
        <v>3020</v>
      </c>
      <c r="B27" s="178" t="n">
        <v>30000000</v>
      </c>
      <c r="E27" s="177" t="s">
        <v>98</v>
      </c>
      <c r="F27" s="177" t="s">
        <v>98</v>
      </c>
      <c r="G27" s="177" t="s">
        <v>3021</v>
      </c>
      <c r="I27" s="177" t="s">
        <v>3007</v>
      </c>
    </row>
    <row r="28" s="177" customFormat="true" ht="15" hidden="false" customHeight="false" outlineLevel="0" collapsed="false">
      <c r="A28" s="177" t="s">
        <v>3022</v>
      </c>
      <c r="B28" s="178" t="n">
        <v>50000000</v>
      </c>
      <c r="E28" s="177" t="s">
        <v>98</v>
      </c>
      <c r="F28" s="177" t="s">
        <v>98</v>
      </c>
      <c r="G28" s="177" t="s">
        <v>3023</v>
      </c>
      <c r="I28" s="177" t="s">
        <v>3007</v>
      </c>
    </row>
    <row r="29" s="177" customFormat="true" ht="15" hidden="false" customHeight="false" outlineLevel="0" collapsed="false">
      <c r="A29" s="177" t="s">
        <v>3024</v>
      </c>
      <c r="B29" s="178" t="n">
        <v>3000000</v>
      </c>
      <c r="C29" s="179" t="n">
        <v>0.1</v>
      </c>
      <c r="F29" s="177" t="s">
        <v>106</v>
      </c>
      <c r="G29" s="177" t="s">
        <v>3025</v>
      </c>
      <c r="I29" s="177" t="s">
        <v>3026</v>
      </c>
    </row>
    <row r="30" s="177" customFormat="true" ht="15.75" hidden="false" customHeight="true" outlineLevel="0" collapsed="false">
      <c r="A30" s="177" t="s">
        <v>3027</v>
      </c>
      <c r="B30" s="178" t="n">
        <v>1000000</v>
      </c>
      <c r="D30" s="180" t="n">
        <v>0.005</v>
      </c>
      <c r="F30" s="177" t="s">
        <v>106</v>
      </c>
      <c r="G30" s="177" t="s">
        <v>3028</v>
      </c>
      <c r="I30" s="177" t="s">
        <v>3029</v>
      </c>
    </row>
    <row r="31" s="177" customFormat="true" ht="15" hidden="false" customHeight="false" outlineLevel="0" collapsed="false">
      <c r="A31" s="177" t="s">
        <v>3030</v>
      </c>
      <c r="B31" s="178" t="n">
        <v>2000000</v>
      </c>
      <c r="C31" s="179" t="n">
        <v>0.1</v>
      </c>
      <c r="F31" s="177" t="s">
        <v>106</v>
      </c>
      <c r="G31" s="177" t="s">
        <v>3031</v>
      </c>
      <c r="I31" s="177" t="s">
        <v>3032</v>
      </c>
    </row>
    <row r="32" s="177" customFormat="true" ht="15" hidden="false" customHeight="false" outlineLevel="0" collapsed="false">
      <c r="A32" s="177" t="s">
        <v>3033</v>
      </c>
      <c r="B32" s="178" t="n">
        <v>2000000</v>
      </c>
      <c r="D32" s="179" t="n">
        <v>0.02</v>
      </c>
      <c r="F32" s="177" t="s">
        <v>106</v>
      </c>
      <c r="G32" s="177" t="s">
        <v>3034</v>
      </c>
      <c r="I32" s="177" t="s">
        <v>3035</v>
      </c>
    </row>
    <row r="33" customFormat="false" ht="15" hidden="false" customHeight="false" outlineLevel="0" collapsed="false">
      <c r="A33" s="177" t="s">
        <v>3036</v>
      </c>
      <c r="G33" s="0" t="s">
        <v>3037</v>
      </c>
      <c r="I33" s="0" t="s">
        <v>3038</v>
      </c>
    </row>
    <row r="35" customFormat="false" ht="15" hidden="false" customHeight="false" outlineLevel="0" collapsed="false">
      <c r="A35" s="181" t="s">
        <v>3039</v>
      </c>
    </row>
    <row r="36" customFormat="false" ht="15" hidden="false" customHeight="false" outlineLevel="0" collapsed="false">
      <c r="A36" s="0" t="s">
        <v>3040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E13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D29" activeCellId="1" sqref="W158:X158 D29"/>
    </sheetView>
  </sheetViews>
  <sheetFormatPr defaultColWidth="8.55078125" defaultRowHeight="15" zeroHeight="false" outlineLevelRow="0" outlineLevelCol="0"/>
  <cols>
    <col collapsed="false" customWidth="true" hidden="false" outlineLevel="0" max="2" min="2" style="0" width="29.14"/>
    <col collapsed="false" customWidth="true" hidden="false" outlineLevel="0" max="3" min="3" style="0" width="53.71"/>
    <col collapsed="false" customWidth="true" hidden="false" outlineLevel="0" max="4" min="4" style="0" width="36.42"/>
    <col collapsed="false" customWidth="true" hidden="false" outlineLevel="0" max="5" min="5" style="0" width="10.99"/>
  </cols>
  <sheetData>
    <row r="2" customFormat="false" ht="15" hidden="false" customHeight="false" outlineLevel="0" collapsed="false">
      <c r="A2" s="0" t="s">
        <v>327</v>
      </c>
      <c r="B2" s="0" t="s">
        <v>184</v>
      </c>
      <c r="C2" s="0" t="s">
        <v>328</v>
      </c>
      <c r="D2" s="0" t="s">
        <v>3041</v>
      </c>
      <c r="E2" s="0" t="s">
        <v>3042</v>
      </c>
    </row>
    <row r="3" customFormat="false" ht="15" hidden="false" customHeight="false" outlineLevel="0" collapsed="false">
      <c r="A3" s="0" t="s">
        <v>3043</v>
      </c>
      <c r="B3" s="0" t="s">
        <v>292</v>
      </c>
      <c r="C3" s="0" t="s">
        <v>192</v>
      </c>
      <c r="D3" s="0" t="s">
        <v>3044</v>
      </c>
      <c r="E3" s="25" t="n">
        <v>0</v>
      </c>
    </row>
    <row r="4" customFormat="false" ht="15" hidden="false" customHeight="false" outlineLevel="0" collapsed="false">
      <c r="A4" s="0" t="s">
        <v>3045</v>
      </c>
      <c r="B4" s="0" t="s">
        <v>292</v>
      </c>
      <c r="C4" s="0" t="s">
        <v>195</v>
      </c>
      <c r="D4" s="0" t="s">
        <v>3044</v>
      </c>
      <c r="E4" s="25" t="n">
        <v>0</v>
      </c>
    </row>
    <row r="5" customFormat="false" ht="15" hidden="false" customHeight="false" outlineLevel="0" collapsed="false">
      <c r="A5" s="0" t="s">
        <v>3046</v>
      </c>
      <c r="B5" s="0" t="s">
        <v>292</v>
      </c>
      <c r="C5" s="0" t="s">
        <v>196</v>
      </c>
      <c r="D5" s="0" t="s">
        <v>3044</v>
      </c>
      <c r="E5" s="25" t="n">
        <v>0</v>
      </c>
    </row>
    <row r="6" customFormat="false" ht="15" hidden="false" customHeight="false" outlineLevel="0" collapsed="false">
      <c r="A6" s="0" t="s">
        <v>3047</v>
      </c>
      <c r="B6" s="0" t="s">
        <v>292</v>
      </c>
      <c r="C6" s="0" t="s">
        <v>201</v>
      </c>
      <c r="D6" s="0" t="s">
        <v>3044</v>
      </c>
      <c r="E6" s="25" t="n">
        <v>0</v>
      </c>
    </row>
    <row r="7" customFormat="false" ht="15" hidden="false" customHeight="false" outlineLevel="0" collapsed="false">
      <c r="A7" s="0" t="s">
        <v>3048</v>
      </c>
      <c r="B7" s="0" t="s">
        <v>292</v>
      </c>
      <c r="C7" s="0" t="s">
        <v>202</v>
      </c>
      <c r="D7" s="0" t="s">
        <v>3044</v>
      </c>
      <c r="E7" s="25" t="n">
        <v>0</v>
      </c>
    </row>
    <row r="8" customFormat="false" ht="15" hidden="false" customHeight="false" outlineLevel="0" collapsed="false">
      <c r="A8" s="0" t="s">
        <v>3049</v>
      </c>
      <c r="B8" s="0" t="s">
        <v>292</v>
      </c>
      <c r="C8" s="0" t="s">
        <v>203</v>
      </c>
      <c r="D8" s="0" t="s">
        <v>3044</v>
      </c>
      <c r="E8" s="25" t="n">
        <v>0</v>
      </c>
    </row>
    <row r="9" customFormat="false" ht="15" hidden="false" customHeight="false" outlineLevel="0" collapsed="false">
      <c r="A9" s="0" t="s">
        <v>3050</v>
      </c>
      <c r="B9" s="0" t="s">
        <v>292</v>
      </c>
      <c r="C9" s="0" t="s">
        <v>204</v>
      </c>
      <c r="D9" s="0" t="s">
        <v>3044</v>
      </c>
      <c r="E9" s="25" t="n">
        <v>0</v>
      </c>
    </row>
    <row r="10" customFormat="false" ht="15" hidden="false" customHeight="false" outlineLevel="0" collapsed="false">
      <c r="A10" s="0" t="s">
        <v>3051</v>
      </c>
      <c r="B10" s="0" t="s">
        <v>292</v>
      </c>
      <c r="C10" s="0" t="s">
        <v>205</v>
      </c>
      <c r="D10" s="0" t="s">
        <v>3052</v>
      </c>
      <c r="E10" s="25" t="n">
        <v>0</v>
      </c>
    </row>
    <row r="11" customFormat="false" ht="15" hidden="false" customHeight="false" outlineLevel="0" collapsed="false">
      <c r="A11" s="0" t="s">
        <v>3053</v>
      </c>
      <c r="B11" s="0" t="s">
        <v>292</v>
      </c>
      <c r="C11" s="0" t="s">
        <v>206</v>
      </c>
      <c r="D11" s="0" t="s">
        <v>3044</v>
      </c>
      <c r="E11" s="25" t="n">
        <v>0</v>
      </c>
    </row>
    <row r="12" customFormat="false" ht="15" hidden="false" customHeight="false" outlineLevel="0" collapsed="false">
      <c r="A12" s="0" t="s">
        <v>3054</v>
      </c>
      <c r="B12" s="0" t="s">
        <v>292</v>
      </c>
      <c r="C12" s="0" t="s">
        <v>207</v>
      </c>
      <c r="D12" s="0" t="s">
        <v>3044</v>
      </c>
      <c r="E12" s="25" t="n">
        <v>0</v>
      </c>
    </row>
    <row r="13" customFormat="false" ht="15" hidden="false" customHeight="false" outlineLevel="0" collapsed="false">
      <c r="A13" s="0" t="s">
        <v>3055</v>
      </c>
      <c r="B13" s="0" t="s">
        <v>292</v>
      </c>
      <c r="C13" s="0" t="s">
        <v>208</v>
      </c>
      <c r="D13" s="0" t="s">
        <v>3044</v>
      </c>
      <c r="E13" s="25" t="n">
        <v>0</v>
      </c>
    </row>
    <row r="14" customFormat="false" ht="15" hidden="false" customHeight="false" outlineLevel="0" collapsed="false">
      <c r="A14" s="0" t="s">
        <v>3056</v>
      </c>
      <c r="B14" s="0" t="s">
        <v>294</v>
      </c>
      <c r="C14" s="0" t="s">
        <v>210</v>
      </c>
      <c r="D14" s="0" t="s">
        <v>3044</v>
      </c>
      <c r="E14" s="25" t="n">
        <v>0</v>
      </c>
    </row>
    <row r="15" customFormat="false" ht="15" hidden="false" customHeight="false" outlineLevel="0" collapsed="false">
      <c r="A15" s="0" t="s">
        <v>3057</v>
      </c>
      <c r="B15" s="0" t="s">
        <v>294</v>
      </c>
      <c r="C15" s="0" t="s">
        <v>214</v>
      </c>
      <c r="D15" s="0" t="s">
        <v>3044</v>
      </c>
      <c r="E15" s="25" t="n">
        <v>0</v>
      </c>
    </row>
    <row r="16" customFormat="false" ht="15" hidden="false" customHeight="false" outlineLevel="0" collapsed="false">
      <c r="A16" s="0" t="s">
        <v>3058</v>
      </c>
      <c r="B16" s="0" t="s">
        <v>294</v>
      </c>
      <c r="C16" s="0" t="s">
        <v>218</v>
      </c>
      <c r="D16" s="0" t="s">
        <v>3044</v>
      </c>
      <c r="E16" s="25" t="n">
        <v>0</v>
      </c>
    </row>
    <row r="17" customFormat="false" ht="15" hidden="false" customHeight="false" outlineLevel="0" collapsed="false">
      <c r="A17" s="0" t="s">
        <v>3059</v>
      </c>
      <c r="B17" s="0" t="s">
        <v>294</v>
      </c>
      <c r="C17" s="0" t="s">
        <v>208</v>
      </c>
      <c r="D17" s="0" t="s">
        <v>3044</v>
      </c>
      <c r="E17" s="25" t="n">
        <v>0</v>
      </c>
    </row>
    <row r="18" customFormat="false" ht="15" hidden="false" customHeight="false" outlineLevel="0" collapsed="false">
      <c r="A18" s="0" t="s">
        <v>3060</v>
      </c>
      <c r="B18" s="0" t="s">
        <v>294</v>
      </c>
      <c r="C18" s="0" t="s">
        <v>219</v>
      </c>
      <c r="D18" s="0" t="s">
        <v>3052</v>
      </c>
      <c r="E18" s="25" t="n">
        <v>0</v>
      </c>
    </row>
    <row r="19" customFormat="false" ht="15" hidden="false" customHeight="false" outlineLevel="0" collapsed="false">
      <c r="A19" s="0" t="s">
        <v>3061</v>
      </c>
      <c r="B19" s="0" t="s">
        <v>294</v>
      </c>
      <c r="C19" s="0" t="s">
        <v>234</v>
      </c>
      <c r="D19" s="0" t="s">
        <v>3052</v>
      </c>
      <c r="E19" s="25" t="n">
        <v>0</v>
      </c>
    </row>
    <row r="20" customFormat="false" ht="15" hidden="false" customHeight="false" outlineLevel="0" collapsed="false">
      <c r="A20" s="0" t="s">
        <v>3062</v>
      </c>
      <c r="B20" s="0" t="s">
        <v>294</v>
      </c>
      <c r="C20" s="0" t="s">
        <v>238</v>
      </c>
      <c r="D20" s="0" t="s">
        <v>3052</v>
      </c>
      <c r="E20" s="25" t="n">
        <v>0</v>
      </c>
    </row>
    <row r="21" customFormat="false" ht="15" hidden="false" customHeight="false" outlineLevel="0" collapsed="false">
      <c r="A21" s="0" t="s">
        <v>3063</v>
      </c>
      <c r="B21" s="0" t="s">
        <v>294</v>
      </c>
      <c r="C21" s="0" t="s">
        <v>207</v>
      </c>
      <c r="D21" s="0" t="s">
        <v>3044</v>
      </c>
      <c r="E21" s="25" t="n">
        <v>0</v>
      </c>
    </row>
    <row r="22" customFormat="false" ht="15" hidden="false" customHeight="false" outlineLevel="0" collapsed="false">
      <c r="A22" s="0" t="s">
        <v>3064</v>
      </c>
      <c r="B22" s="0" t="s">
        <v>294</v>
      </c>
      <c r="C22" s="0" t="s">
        <v>239</v>
      </c>
      <c r="D22" s="0" t="s">
        <v>3052</v>
      </c>
      <c r="E22" s="25" t="n">
        <v>0</v>
      </c>
    </row>
    <row r="23" customFormat="false" ht="15" hidden="false" customHeight="false" outlineLevel="0" collapsed="false">
      <c r="A23" s="0" t="s">
        <v>3065</v>
      </c>
      <c r="B23" s="0" t="s">
        <v>294</v>
      </c>
      <c r="C23" s="0" t="s">
        <v>240</v>
      </c>
      <c r="D23" s="0" t="s">
        <v>3044</v>
      </c>
      <c r="E23" s="25" t="n">
        <v>0</v>
      </c>
    </row>
    <row r="24" customFormat="false" ht="15" hidden="false" customHeight="false" outlineLevel="0" collapsed="false">
      <c r="A24" s="0" t="s">
        <v>3066</v>
      </c>
      <c r="B24" s="0" t="s">
        <v>294</v>
      </c>
      <c r="C24" s="0" t="s">
        <v>241</v>
      </c>
      <c r="D24" s="0" t="s">
        <v>3044</v>
      </c>
      <c r="E24" s="25" t="n">
        <v>0</v>
      </c>
    </row>
    <row r="25" customFormat="false" ht="15" hidden="false" customHeight="false" outlineLevel="0" collapsed="false">
      <c r="A25" s="0" t="s">
        <v>3067</v>
      </c>
      <c r="B25" s="0" t="s">
        <v>294</v>
      </c>
      <c r="C25" s="0" t="s">
        <v>206</v>
      </c>
      <c r="D25" s="0" t="s">
        <v>3044</v>
      </c>
      <c r="E25" s="25" t="n">
        <v>0</v>
      </c>
    </row>
    <row r="26" customFormat="false" ht="15" hidden="false" customHeight="false" outlineLevel="0" collapsed="false">
      <c r="A26" s="0" t="s">
        <v>3068</v>
      </c>
      <c r="B26" s="0" t="s">
        <v>251</v>
      </c>
      <c r="C26" s="0" t="s">
        <v>252</v>
      </c>
      <c r="D26" s="0" t="s">
        <v>3044</v>
      </c>
      <c r="E26" s="25" t="n">
        <v>0</v>
      </c>
    </row>
    <row r="27" customFormat="false" ht="15" hidden="false" customHeight="false" outlineLevel="0" collapsed="false">
      <c r="A27" s="0" t="s">
        <v>3069</v>
      </c>
      <c r="B27" s="0" t="s">
        <v>251</v>
      </c>
      <c r="C27" s="0" t="s">
        <v>206</v>
      </c>
      <c r="D27" s="0" t="s">
        <v>3044</v>
      </c>
      <c r="E27" s="25" t="n">
        <v>0</v>
      </c>
    </row>
    <row r="28" customFormat="false" ht="15" hidden="false" customHeight="false" outlineLevel="0" collapsed="false">
      <c r="A28" s="0" t="s">
        <v>3070</v>
      </c>
      <c r="B28" s="0" t="s">
        <v>251</v>
      </c>
      <c r="C28" s="0" t="s">
        <v>208</v>
      </c>
      <c r="D28" s="0" t="s">
        <v>3044</v>
      </c>
      <c r="E28" s="25" t="n">
        <v>0</v>
      </c>
    </row>
    <row r="29" customFormat="false" ht="15" hidden="false" customHeight="false" outlineLevel="0" collapsed="false">
      <c r="A29" s="0" t="s">
        <v>3043</v>
      </c>
      <c r="B29" s="0" t="s">
        <v>292</v>
      </c>
      <c r="C29" s="0" t="s">
        <v>192</v>
      </c>
      <c r="D29" s="0" t="s">
        <v>3044</v>
      </c>
      <c r="E29" s="25" t="n">
        <v>0</v>
      </c>
    </row>
    <row r="30" customFormat="false" ht="15" hidden="false" customHeight="false" outlineLevel="0" collapsed="false">
      <c r="A30" s="0" t="s">
        <v>3045</v>
      </c>
      <c r="B30" s="0" t="s">
        <v>292</v>
      </c>
      <c r="C30" s="0" t="s">
        <v>195</v>
      </c>
      <c r="D30" s="0" t="s">
        <v>3044</v>
      </c>
      <c r="E30" s="25" t="n">
        <v>0</v>
      </c>
    </row>
    <row r="31" customFormat="false" ht="15" hidden="false" customHeight="false" outlineLevel="0" collapsed="false">
      <c r="A31" s="0" t="s">
        <v>3046</v>
      </c>
      <c r="B31" s="0" t="s">
        <v>292</v>
      </c>
      <c r="C31" s="0" t="s">
        <v>196</v>
      </c>
      <c r="D31" s="0" t="s">
        <v>3044</v>
      </c>
      <c r="E31" s="25" t="n">
        <v>0</v>
      </c>
    </row>
    <row r="32" customFormat="false" ht="15" hidden="false" customHeight="false" outlineLevel="0" collapsed="false">
      <c r="A32" s="0" t="s">
        <v>3047</v>
      </c>
      <c r="B32" s="0" t="s">
        <v>292</v>
      </c>
      <c r="C32" s="0" t="s">
        <v>201</v>
      </c>
      <c r="D32" s="0" t="s">
        <v>3044</v>
      </c>
      <c r="E32" s="25" t="n">
        <v>0</v>
      </c>
    </row>
    <row r="33" customFormat="false" ht="15" hidden="false" customHeight="false" outlineLevel="0" collapsed="false">
      <c r="A33" s="0" t="s">
        <v>3048</v>
      </c>
      <c r="B33" s="0" t="s">
        <v>292</v>
      </c>
      <c r="C33" s="0" t="s">
        <v>202</v>
      </c>
      <c r="D33" s="0" t="s">
        <v>3044</v>
      </c>
      <c r="E33" s="25" t="n">
        <v>0</v>
      </c>
    </row>
    <row r="34" customFormat="false" ht="15" hidden="false" customHeight="false" outlineLevel="0" collapsed="false">
      <c r="A34" s="0" t="s">
        <v>3049</v>
      </c>
      <c r="B34" s="0" t="s">
        <v>292</v>
      </c>
      <c r="C34" s="0" t="s">
        <v>203</v>
      </c>
      <c r="D34" s="0" t="s">
        <v>3044</v>
      </c>
      <c r="E34" s="25" t="n">
        <v>0</v>
      </c>
    </row>
    <row r="35" customFormat="false" ht="15" hidden="false" customHeight="false" outlineLevel="0" collapsed="false">
      <c r="A35" s="0" t="s">
        <v>3050</v>
      </c>
      <c r="B35" s="0" t="s">
        <v>292</v>
      </c>
      <c r="C35" s="0" t="s">
        <v>204</v>
      </c>
      <c r="D35" s="0" t="s">
        <v>3044</v>
      </c>
      <c r="E35" s="25" t="n">
        <v>0</v>
      </c>
    </row>
    <row r="36" customFormat="false" ht="15" hidden="false" customHeight="false" outlineLevel="0" collapsed="false">
      <c r="A36" s="0" t="s">
        <v>3051</v>
      </c>
      <c r="B36" s="0" t="s">
        <v>292</v>
      </c>
      <c r="C36" s="0" t="s">
        <v>205</v>
      </c>
      <c r="D36" s="0" t="s">
        <v>3071</v>
      </c>
      <c r="E36" s="25" t="n">
        <v>0.15</v>
      </c>
    </row>
    <row r="37" customFormat="false" ht="15" hidden="false" customHeight="false" outlineLevel="0" collapsed="false">
      <c r="A37" s="0" t="s">
        <v>3053</v>
      </c>
      <c r="B37" s="0" t="s">
        <v>292</v>
      </c>
      <c r="C37" s="0" t="s">
        <v>206</v>
      </c>
      <c r="D37" s="0" t="s">
        <v>3044</v>
      </c>
      <c r="E37" s="25" t="n">
        <v>0</v>
      </c>
    </row>
    <row r="38" customFormat="false" ht="15" hidden="false" customHeight="false" outlineLevel="0" collapsed="false">
      <c r="A38" s="0" t="s">
        <v>3054</v>
      </c>
      <c r="B38" s="0" t="s">
        <v>292</v>
      </c>
      <c r="C38" s="0" t="s">
        <v>207</v>
      </c>
      <c r="D38" s="0" t="s">
        <v>3044</v>
      </c>
      <c r="E38" s="25" t="n">
        <v>0</v>
      </c>
    </row>
    <row r="39" customFormat="false" ht="15" hidden="false" customHeight="false" outlineLevel="0" collapsed="false">
      <c r="A39" s="0" t="s">
        <v>3055</v>
      </c>
      <c r="B39" s="0" t="s">
        <v>292</v>
      </c>
      <c r="C39" s="0" t="s">
        <v>208</v>
      </c>
      <c r="D39" s="0" t="s">
        <v>3044</v>
      </c>
      <c r="E39" s="25" t="n">
        <v>0</v>
      </c>
    </row>
    <row r="40" customFormat="false" ht="15" hidden="false" customHeight="false" outlineLevel="0" collapsed="false">
      <c r="A40" s="0" t="s">
        <v>3056</v>
      </c>
      <c r="B40" s="0" t="s">
        <v>294</v>
      </c>
      <c r="C40" s="0" t="s">
        <v>210</v>
      </c>
      <c r="D40" s="0" t="s">
        <v>3044</v>
      </c>
      <c r="E40" s="25" t="n">
        <v>0</v>
      </c>
    </row>
    <row r="41" customFormat="false" ht="15" hidden="false" customHeight="false" outlineLevel="0" collapsed="false">
      <c r="A41" s="0" t="s">
        <v>3057</v>
      </c>
      <c r="B41" s="0" t="s">
        <v>294</v>
      </c>
      <c r="C41" s="0" t="s">
        <v>214</v>
      </c>
      <c r="D41" s="0" t="s">
        <v>3044</v>
      </c>
      <c r="E41" s="25" t="n">
        <v>0</v>
      </c>
    </row>
    <row r="42" customFormat="false" ht="15" hidden="false" customHeight="false" outlineLevel="0" collapsed="false">
      <c r="A42" s="0" t="s">
        <v>3058</v>
      </c>
      <c r="B42" s="0" t="s">
        <v>294</v>
      </c>
      <c r="C42" s="0" t="s">
        <v>218</v>
      </c>
      <c r="D42" s="0" t="s">
        <v>3044</v>
      </c>
      <c r="E42" s="25" t="n">
        <v>0</v>
      </c>
    </row>
    <row r="43" customFormat="false" ht="15" hidden="false" customHeight="false" outlineLevel="0" collapsed="false">
      <c r="A43" s="0" t="s">
        <v>3059</v>
      </c>
      <c r="B43" s="0" t="s">
        <v>294</v>
      </c>
      <c r="C43" s="0" t="s">
        <v>208</v>
      </c>
      <c r="D43" s="0" t="s">
        <v>3044</v>
      </c>
      <c r="E43" s="25" t="n">
        <v>0</v>
      </c>
    </row>
    <row r="44" customFormat="false" ht="15" hidden="false" customHeight="false" outlineLevel="0" collapsed="false">
      <c r="A44" s="0" t="s">
        <v>3060</v>
      </c>
      <c r="B44" s="0" t="s">
        <v>294</v>
      </c>
      <c r="C44" s="0" t="s">
        <v>219</v>
      </c>
      <c r="D44" s="0" t="s">
        <v>3071</v>
      </c>
      <c r="E44" s="25" t="n">
        <v>0.15</v>
      </c>
    </row>
    <row r="45" customFormat="false" ht="15" hidden="false" customHeight="false" outlineLevel="0" collapsed="false">
      <c r="A45" s="0" t="s">
        <v>3061</v>
      </c>
      <c r="B45" s="0" t="s">
        <v>294</v>
      </c>
      <c r="C45" s="0" t="s">
        <v>234</v>
      </c>
      <c r="D45" s="0" t="s">
        <v>3071</v>
      </c>
      <c r="E45" s="25" t="n">
        <v>0.15</v>
      </c>
    </row>
    <row r="46" customFormat="false" ht="15" hidden="false" customHeight="false" outlineLevel="0" collapsed="false">
      <c r="A46" s="0" t="s">
        <v>3062</v>
      </c>
      <c r="B46" s="0" t="s">
        <v>294</v>
      </c>
      <c r="C46" s="0" t="s">
        <v>238</v>
      </c>
      <c r="D46" s="0" t="s">
        <v>3071</v>
      </c>
      <c r="E46" s="25" t="n">
        <v>0.15</v>
      </c>
    </row>
    <row r="47" customFormat="false" ht="15" hidden="false" customHeight="false" outlineLevel="0" collapsed="false">
      <c r="A47" s="0" t="s">
        <v>3063</v>
      </c>
      <c r="B47" s="0" t="s">
        <v>294</v>
      </c>
      <c r="C47" s="0" t="s">
        <v>207</v>
      </c>
      <c r="D47" s="0" t="s">
        <v>3044</v>
      </c>
      <c r="E47" s="25" t="n">
        <v>0</v>
      </c>
    </row>
    <row r="48" customFormat="false" ht="15" hidden="false" customHeight="false" outlineLevel="0" collapsed="false">
      <c r="A48" s="0" t="s">
        <v>3064</v>
      </c>
      <c r="B48" s="0" t="s">
        <v>294</v>
      </c>
      <c r="C48" s="0" t="s">
        <v>239</v>
      </c>
      <c r="D48" s="0" t="s">
        <v>3071</v>
      </c>
      <c r="E48" s="25" t="n">
        <v>0.15</v>
      </c>
    </row>
    <row r="49" customFormat="false" ht="15" hidden="false" customHeight="false" outlineLevel="0" collapsed="false">
      <c r="A49" s="0" t="s">
        <v>3065</v>
      </c>
      <c r="B49" s="0" t="s">
        <v>294</v>
      </c>
      <c r="C49" s="0" t="s">
        <v>240</v>
      </c>
      <c r="D49" s="0" t="s">
        <v>3044</v>
      </c>
      <c r="E49" s="25" t="n">
        <v>0</v>
      </c>
    </row>
    <row r="50" customFormat="false" ht="15" hidden="false" customHeight="false" outlineLevel="0" collapsed="false">
      <c r="A50" s="0" t="s">
        <v>3066</v>
      </c>
      <c r="B50" s="0" t="s">
        <v>294</v>
      </c>
      <c r="C50" s="0" t="s">
        <v>241</v>
      </c>
      <c r="D50" s="0" t="s">
        <v>3044</v>
      </c>
      <c r="E50" s="25" t="n">
        <v>0</v>
      </c>
    </row>
    <row r="51" customFormat="false" ht="15" hidden="false" customHeight="false" outlineLevel="0" collapsed="false">
      <c r="A51" s="0" t="s">
        <v>3067</v>
      </c>
      <c r="B51" s="0" t="s">
        <v>294</v>
      </c>
      <c r="C51" s="0" t="s">
        <v>206</v>
      </c>
      <c r="D51" s="0" t="s">
        <v>3044</v>
      </c>
      <c r="E51" s="25" t="n">
        <v>0</v>
      </c>
    </row>
    <row r="52" customFormat="false" ht="15" hidden="false" customHeight="false" outlineLevel="0" collapsed="false">
      <c r="A52" s="0" t="s">
        <v>3068</v>
      </c>
      <c r="B52" s="0" t="s">
        <v>251</v>
      </c>
      <c r="C52" s="0" t="s">
        <v>252</v>
      </c>
      <c r="D52" s="0" t="s">
        <v>3044</v>
      </c>
      <c r="E52" s="25" t="n">
        <v>0</v>
      </c>
    </row>
    <row r="53" customFormat="false" ht="15" hidden="false" customHeight="false" outlineLevel="0" collapsed="false">
      <c r="A53" s="0" t="s">
        <v>3069</v>
      </c>
      <c r="B53" s="0" t="s">
        <v>251</v>
      </c>
      <c r="C53" s="0" t="s">
        <v>206</v>
      </c>
      <c r="D53" s="0" t="s">
        <v>3044</v>
      </c>
      <c r="E53" s="25" t="n">
        <v>0</v>
      </c>
    </row>
    <row r="54" customFormat="false" ht="15" hidden="false" customHeight="false" outlineLevel="0" collapsed="false">
      <c r="A54" s="0" t="s">
        <v>3070</v>
      </c>
      <c r="B54" s="0" t="s">
        <v>251</v>
      </c>
      <c r="C54" s="0" t="s">
        <v>208</v>
      </c>
      <c r="D54" s="0" t="s">
        <v>3044</v>
      </c>
      <c r="E54" s="25" t="n">
        <v>0</v>
      </c>
    </row>
    <row r="55" customFormat="false" ht="15" hidden="false" customHeight="false" outlineLevel="0" collapsed="false">
      <c r="A55" s="0" t="s">
        <v>3043</v>
      </c>
      <c r="B55" s="0" t="s">
        <v>292</v>
      </c>
      <c r="C55" s="0" t="s">
        <v>192</v>
      </c>
      <c r="D55" s="182" t="s">
        <v>3072</v>
      </c>
      <c r="E55" s="25" t="n">
        <v>0.15</v>
      </c>
    </row>
    <row r="56" customFormat="false" ht="15" hidden="false" customHeight="false" outlineLevel="0" collapsed="false">
      <c r="A56" s="0" t="s">
        <v>3045</v>
      </c>
      <c r="B56" s="0" t="s">
        <v>292</v>
      </c>
      <c r="C56" s="0" t="s">
        <v>195</v>
      </c>
      <c r="D56" s="182" t="s">
        <v>3072</v>
      </c>
      <c r="E56" s="25" t="n">
        <v>0.15</v>
      </c>
    </row>
    <row r="57" customFormat="false" ht="15" hidden="false" customHeight="false" outlineLevel="0" collapsed="false">
      <c r="A57" s="0" t="s">
        <v>3046</v>
      </c>
      <c r="B57" s="0" t="s">
        <v>292</v>
      </c>
      <c r="C57" s="0" t="s">
        <v>196</v>
      </c>
      <c r="D57" s="182" t="s">
        <v>3072</v>
      </c>
      <c r="E57" s="25" t="n">
        <v>0.15</v>
      </c>
    </row>
    <row r="58" customFormat="false" ht="15" hidden="false" customHeight="false" outlineLevel="0" collapsed="false">
      <c r="A58" s="0" t="s">
        <v>3047</v>
      </c>
      <c r="B58" s="0" t="s">
        <v>292</v>
      </c>
      <c r="C58" s="0" t="s">
        <v>201</v>
      </c>
      <c r="D58" s="182" t="s">
        <v>3072</v>
      </c>
      <c r="E58" s="25" t="n">
        <v>0.15</v>
      </c>
    </row>
    <row r="59" customFormat="false" ht="15" hidden="false" customHeight="false" outlineLevel="0" collapsed="false">
      <c r="A59" s="0" t="s">
        <v>3048</v>
      </c>
      <c r="B59" s="0" t="s">
        <v>292</v>
      </c>
      <c r="C59" s="0" t="s">
        <v>202</v>
      </c>
      <c r="D59" s="182" t="s">
        <v>3072</v>
      </c>
      <c r="E59" s="25" t="n">
        <v>0.15</v>
      </c>
    </row>
    <row r="60" customFormat="false" ht="15" hidden="false" customHeight="false" outlineLevel="0" collapsed="false">
      <c r="A60" s="0" t="s">
        <v>3049</v>
      </c>
      <c r="B60" s="0" t="s">
        <v>292</v>
      </c>
      <c r="C60" s="0" t="s">
        <v>203</v>
      </c>
      <c r="D60" s="182" t="s">
        <v>3072</v>
      </c>
      <c r="E60" s="25" t="n">
        <v>0.15</v>
      </c>
    </row>
    <row r="61" customFormat="false" ht="15" hidden="false" customHeight="false" outlineLevel="0" collapsed="false">
      <c r="A61" s="0" t="s">
        <v>3050</v>
      </c>
      <c r="B61" s="0" t="s">
        <v>292</v>
      </c>
      <c r="C61" s="0" t="s">
        <v>204</v>
      </c>
      <c r="D61" s="182" t="s">
        <v>3072</v>
      </c>
      <c r="E61" s="25" t="n">
        <v>0.15</v>
      </c>
    </row>
    <row r="62" customFormat="false" ht="15" hidden="false" customHeight="false" outlineLevel="0" collapsed="false">
      <c r="A62" s="0" t="s">
        <v>3051</v>
      </c>
      <c r="B62" s="0" t="s">
        <v>292</v>
      </c>
      <c r="C62" s="0" t="s">
        <v>205</v>
      </c>
      <c r="D62" s="182" t="s">
        <v>3072</v>
      </c>
      <c r="E62" s="28" t="n">
        <v>0.225</v>
      </c>
    </row>
    <row r="63" customFormat="false" ht="15" hidden="false" customHeight="false" outlineLevel="0" collapsed="false">
      <c r="A63" s="0" t="s">
        <v>3053</v>
      </c>
      <c r="B63" s="0" t="s">
        <v>292</v>
      </c>
      <c r="C63" s="0" t="s">
        <v>206</v>
      </c>
      <c r="D63" s="182" t="s">
        <v>3072</v>
      </c>
      <c r="E63" s="25" t="n">
        <v>0.15</v>
      </c>
    </row>
    <row r="64" customFormat="false" ht="15" hidden="false" customHeight="false" outlineLevel="0" collapsed="false">
      <c r="A64" s="0" t="s">
        <v>3054</v>
      </c>
      <c r="B64" s="0" t="s">
        <v>292</v>
      </c>
      <c r="C64" s="0" t="s">
        <v>207</v>
      </c>
      <c r="D64" s="182" t="s">
        <v>3072</v>
      </c>
      <c r="E64" s="25" t="n">
        <v>0.15</v>
      </c>
    </row>
    <row r="65" customFormat="false" ht="15" hidden="false" customHeight="false" outlineLevel="0" collapsed="false">
      <c r="A65" s="0" t="s">
        <v>3055</v>
      </c>
      <c r="B65" s="0" t="s">
        <v>292</v>
      </c>
      <c r="C65" s="0" t="s">
        <v>208</v>
      </c>
      <c r="D65" s="182" t="s">
        <v>3072</v>
      </c>
      <c r="E65" s="25" t="n">
        <v>0.15</v>
      </c>
    </row>
    <row r="66" customFormat="false" ht="15" hidden="false" customHeight="false" outlineLevel="0" collapsed="false">
      <c r="A66" s="0" t="s">
        <v>3056</v>
      </c>
      <c r="B66" s="0" t="s">
        <v>294</v>
      </c>
      <c r="C66" s="0" t="s">
        <v>210</v>
      </c>
      <c r="D66" s="182" t="s">
        <v>3072</v>
      </c>
      <c r="E66" s="25" t="n">
        <v>0.15</v>
      </c>
    </row>
    <row r="67" customFormat="false" ht="15" hidden="false" customHeight="false" outlineLevel="0" collapsed="false">
      <c r="A67" s="0" t="s">
        <v>3057</v>
      </c>
      <c r="B67" s="0" t="s">
        <v>294</v>
      </c>
      <c r="C67" s="0" t="s">
        <v>214</v>
      </c>
      <c r="D67" s="182" t="s">
        <v>3072</v>
      </c>
      <c r="E67" s="25" t="n">
        <v>0.15</v>
      </c>
    </row>
    <row r="68" customFormat="false" ht="15" hidden="false" customHeight="false" outlineLevel="0" collapsed="false">
      <c r="A68" s="0" t="s">
        <v>3058</v>
      </c>
      <c r="B68" s="0" t="s">
        <v>294</v>
      </c>
      <c r="C68" s="0" t="s">
        <v>218</v>
      </c>
      <c r="D68" s="182" t="s">
        <v>3072</v>
      </c>
      <c r="E68" s="25" t="n">
        <v>0.15</v>
      </c>
    </row>
    <row r="69" customFormat="false" ht="15" hidden="false" customHeight="false" outlineLevel="0" collapsed="false">
      <c r="A69" s="0" t="s">
        <v>3059</v>
      </c>
      <c r="B69" s="0" t="s">
        <v>294</v>
      </c>
      <c r="C69" s="0" t="s">
        <v>208</v>
      </c>
      <c r="D69" s="182" t="s">
        <v>3072</v>
      </c>
      <c r="E69" s="25" t="n">
        <v>0.15</v>
      </c>
    </row>
    <row r="70" customFormat="false" ht="15" hidden="false" customHeight="false" outlineLevel="0" collapsed="false">
      <c r="A70" s="0" t="s">
        <v>3060</v>
      </c>
      <c r="B70" s="0" t="s">
        <v>294</v>
      </c>
      <c r="C70" s="0" t="s">
        <v>219</v>
      </c>
      <c r="D70" s="182" t="s">
        <v>3072</v>
      </c>
      <c r="E70" s="28" t="n">
        <v>0.225</v>
      </c>
    </row>
    <row r="71" customFormat="false" ht="15" hidden="false" customHeight="false" outlineLevel="0" collapsed="false">
      <c r="A71" s="0" t="s">
        <v>3061</v>
      </c>
      <c r="B71" s="0" t="s">
        <v>294</v>
      </c>
      <c r="C71" s="0" t="s">
        <v>234</v>
      </c>
      <c r="D71" s="182" t="s">
        <v>3072</v>
      </c>
      <c r="E71" s="28" t="n">
        <v>0.225</v>
      </c>
    </row>
    <row r="72" customFormat="false" ht="15" hidden="false" customHeight="false" outlineLevel="0" collapsed="false">
      <c r="A72" s="0" t="s">
        <v>3062</v>
      </c>
      <c r="B72" s="0" t="s">
        <v>294</v>
      </c>
      <c r="C72" s="0" t="s">
        <v>238</v>
      </c>
      <c r="D72" s="182" t="s">
        <v>3072</v>
      </c>
      <c r="E72" s="28" t="n">
        <v>0.225</v>
      </c>
    </row>
    <row r="73" customFormat="false" ht="15" hidden="false" customHeight="false" outlineLevel="0" collapsed="false">
      <c r="A73" s="0" t="s">
        <v>3063</v>
      </c>
      <c r="B73" s="0" t="s">
        <v>294</v>
      </c>
      <c r="C73" s="0" t="s">
        <v>207</v>
      </c>
      <c r="D73" s="182" t="s">
        <v>3072</v>
      </c>
      <c r="E73" s="25" t="n">
        <v>0.15</v>
      </c>
    </row>
    <row r="74" customFormat="false" ht="15" hidden="false" customHeight="false" outlineLevel="0" collapsed="false">
      <c r="A74" s="0" t="s">
        <v>3064</v>
      </c>
      <c r="B74" s="0" t="s">
        <v>294</v>
      </c>
      <c r="C74" s="0" t="s">
        <v>239</v>
      </c>
      <c r="D74" s="182" t="s">
        <v>3072</v>
      </c>
      <c r="E74" s="28" t="n">
        <v>0.225</v>
      </c>
    </row>
    <row r="75" customFormat="false" ht="15" hidden="false" customHeight="false" outlineLevel="0" collapsed="false">
      <c r="A75" s="0" t="s">
        <v>3065</v>
      </c>
      <c r="B75" s="0" t="s">
        <v>294</v>
      </c>
      <c r="C75" s="0" t="s">
        <v>240</v>
      </c>
      <c r="D75" s="182" t="s">
        <v>3072</v>
      </c>
      <c r="E75" s="25" t="n">
        <v>0.15</v>
      </c>
    </row>
    <row r="76" customFormat="false" ht="15" hidden="false" customHeight="false" outlineLevel="0" collapsed="false">
      <c r="A76" s="0" t="s">
        <v>3066</v>
      </c>
      <c r="B76" s="0" t="s">
        <v>294</v>
      </c>
      <c r="C76" s="0" t="s">
        <v>241</v>
      </c>
      <c r="D76" s="182" t="s">
        <v>3072</v>
      </c>
      <c r="E76" s="25" t="n">
        <v>0.15</v>
      </c>
    </row>
    <row r="77" customFormat="false" ht="15" hidden="false" customHeight="false" outlineLevel="0" collapsed="false">
      <c r="A77" s="0" t="s">
        <v>3067</v>
      </c>
      <c r="B77" s="0" t="s">
        <v>294</v>
      </c>
      <c r="C77" s="0" t="s">
        <v>206</v>
      </c>
      <c r="D77" s="182" t="s">
        <v>3072</v>
      </c>
      <c r="E77" s="25" t="n">
        <v>0.15</v>
      </c>
    </row>
    <row r="78" customFormat="false" ht="15" hidden="false" customHeight="false" outlineLevel="0" collapsed="false">
      <c r="A78" s="0" t="s">
        <v>3068</v>
      </c>
      <c r="B78" s="0" t="s">
        <v>251</v>
      </c>
      <c r="C78" s="0" t="s">
        <v>252</v>
      </c>
      <c r="D78" s="182" t="s">
        <v>3072</v>
      </c>
      <c r="E78" s="25" t="n">
        <v>0.15</v>
      </c>
    </row>
    <row r="79" customFormat="false" ht="15" hidden="false" customHeight="false" outlineLevel="0" collapsed="false">
      <c r="A79" s="0" t="s">
        <v>3069</v>
      </c>
      <c r="B79" s="0" t="s">
        <v>251</v>
      </c>
      <c r="C79" s="0" t="s">
        <v>206</v>
      </c>
      <c r="D79" s="182" t="s">
        <v>3072</v>
      </c>
      <c r="E79" s="25" t="n">
        <v>0.15</v>
      </c>
    </row>
    <row r="80" customFormat="false" ht="15" hidden="false" customHeight="false" outlineLevel="0" collapsed="false">
      <c r="A80" s="0" t="s">
        <v>3070</v>
      </c>
      <c r="B80" s="0" t="s">
        <v>251</v>
      </c>
      <c r="C80" s="0" t="s">
        <v>208</v>
      </c>
      <c r="D80" s="182" t="s">
        <v>3072</v>
      </c>
      <c r="E80" s="25" t="n">
        <v>0.15</v>
      </c>
    </row>
    <row r="81" customFormat="false" ht="15" hidden="false" customHeight="false" outlineLevel="0" collapsed="false">
      <c r="A81" s="0" t="s">
        <v>3043</v>
      </c>
      <c r="B81" s="0" t="s">
        <v>292</v>
      </c>
      <c r="C81" s="0" t="s">
        <v>192</v>
      </c>
      <c r="D81" s="183" t="s">
        <v>3073</v>
      </c>
      <c r="E81" s="25" t="n">
        <v>0.25</v>
      </c>
    </row>
    <row r="82" customFormat="false" ht="15" hidden="false" customHeight="false" outlineLevel="0" collapsed="false">
      <c r="A82" s="0" t="s">
        <v>3045</v>
      </c>
      <c r="B82" s="0" t="s">
        <v>292</v>
      </c>
      <c r="C82" s="0" t="s">
        <v>195</v>
      </c>
      <c r="D82" s="183" t="s">
        <v>3073</v>
      </c>
      <c r="E82" s="25" t="n">
        <v>0.25</v>
      </c>
    </row>
    <row r="83" customFormat="false" ht="15" hidden="false" customHeight="false" outlineLevel="0" collapsed="false">
      <c r="A83" s="0" t="s">
        <v>3046</v>
      </c>
      <c r="B83" s="0" t="s">
        <v>292</v>
      </c>
      <c r="C83" s="0" t="s">
        <v>196</v>
      </c>
      <c r="D83" s="183" t="s">
        <v>3073</v>
      </c>
      <c r="E83" s="25" t="n">
        <v>0.25</v>
      </c>
    </row>
    <row r="84" customFormat="false" ht="15" hidden="false" customHeight="false" outlineLevel="0" collapsed="false">
      <c r="A84" s="0" t="s">
        <v>3047</v>
      </c>
      <c r="B84" s="0" t="s">
        <v>292</v>
      </c>
      <c r="C84" s="0" t="s">
        <v>201</v>
      </c>
      <c r="D84" s="183" t="s">
        <v>3073</v>
      </c>
      <c r="E84" s="25" t="n">
        <v>0.25</v>
      </c>
    </row>
    <row r="85" customFormat="false" ht="15" hidden="false" customHeight="false" outlineLevel="0" collapsed="false">
      <c r="A85" s="0" t="s">
        <v>3048</v>
      </c>
      <c r="B85" s="0" t="s">
        <v>292</v>
      </c>
      <c r="C85" s="0" t="s">
        <v>202</v>
      </c>
      <c r="D85" s="183" t="s">
        <v>3073</v>
      </c>
      <c r="E85" s="25" t="n">
        <v>0.25</v>
      </c>
    </row>
    <row r="86" customFormat="false" ht="15" hidden="false" customHeight="false" outlineLevel="0" collapsed="false">
      <c r="A86" s="0" t="s">
        <v>3049</v>
      </c>
      <c r="B86" s="0" t="s">
        <v>292</v>
      </c>
      <c r="C86" s="0" t="s">
        <v>203</v>
      </c>
      <c r="D86" s="183" t="s">
        <v>3073</v>
      </c>
      <c r="E86" s="25" t="n">
        <v>0.25</v>
      </c>
    </row>
    <row r="87" customFormat="false" ht="15" hidden="false" customHeight="false" outlineLevel="0" collapsed="false">
      <c r="A87" s="0" t="s">
        <v>3050</v>
      </c>
      <c r="B87" s="0" t="s">
        <v>292</v>
      </c>
      <c r="C87" s="0" t="s">
        <v>204</v>
      </c>
      <c r="D87" s="183" t="s">
        <v>3073</v>
      </c>
      <c r="E87" s="25" t="n">
        <v>0.25</v>
      </c>
    </row>
    <row r="88" customFormat="false" ht="15" hidden="false" customHeight="false" outlineLevel="0" collapsed="false">
      <c r="A88" s="0" t="s">
        <v>3051</v>
      </c>
      <c r="B88" s="0" t="s">
        <v>292</v>
      </c>
      <c r="C88" s="0" t="s">
        <v>205</v>
      </c>
      <c r="D88" s="183" t="s">
        <v>3073</v>
      </c>
      <c r="E88" s="28" t="n">
        <v>0.375</v>
      </c>
    </row>
    <row r="89" customFormat="false" ht="15" hidden="false" customHeight="false" outlineLevel="0" collapsed="false">
      <c r="A89" s="0" t="s">
        <v>3053</v>
      </c>
      <c r="B89" s="0" t="s">
        <v>292</v>
      </c>
      <c r="C89" s="0" t="s">
        <v>206</v>
      </c>
      <c r="D89" s="183" t="s">
        <v>3073</v>
      </c>
      <c r="E89" s="25" t="n">
        <v>0.25</v>
      </c>
    </row>
    <row r="90" customFormat="false" ht="15" hidden="false" customHeight="false" outlineLevel="0" collapsed="false">
      <c r="A90" s="0" t="s">
        <v>3054</v>
      </c>
      <c r="B90" s="0" t="s">
        <v>292</v>
      </c>
      <c r="C90" s="0" t="s">
        <v>207</v>
      </c>
      <c r="D90" s="183" t="s">
        <v>3073</v>
      </c>
      <c r="E90" s="25" t="n">
        <v>0.25</v>
      </c>
    </row>
    <row r="91" customFormat="false" ht="15" hidden="false" customHeight="false" outlineLevel="0" collapsed="false">
      <c r="A91" s="0" t="s">
        <v>3055</v>
      </c>
      <c r="B91" s="0" t="s">
        <v>292</v>
      </c>
      <c r="C91" s="0" t="s">
        <v>208</v>
      </c>
      <c r="D91" s="183" t="s">
        <v>3073</v>
      </c>
      <c r="E91" s="25" t="n">
        <v>0.25</v>
      </c>
    </row>
    <row r="92" customFormat="false" ht="15" hidden="false" customHeight="false" outlineLevel="0" collapsed="false">
      <c r="A92" s="0" t="s">
        <v>3056</v>
      </c>
      <c r="B92" s="0" t="s">
        <v>294</v>
      </c>
      <c r="C92" s="0" t="s">
        <v>210</v>
      </c>
      <c r="D92" s="183" t="s">
        <v>3073</v>
      </c>
      <c r="E92" s="25" t="n">
        <v>0.25</v>
      </c>
    </row>
    <row r="93" customFormat="false" ht="15" hidden="false" customHeight="false" outlineLevel="0" collapsed="false">
      <c r="A93" s="0" t="s">
        <v>3057</v>
      </c>
      <c r="B93" s="0" t="s">
        <v>294</v>
      </c>
      <c r="C93" s="0" t="s">
        <v>214</v>
      </c>
      <c r="D93" s="183" t="s">
        <v>3073</v>
      </c>
      <c r="E93" s="25" t="n">
        <v>0.25</v>
      </c>
    </row>
    <row r="94" customFormat="false" ht="15" hidden="false" customHeight="false" outlineLevel="0" collapsed="false">
      <c r="A94" s="0" t="s">
        <v>3058</v>
      </c>
      <c r="B94" s="0" t="s">
        <v>294</v>
      </c>
      <c r="C94" s="0" t="s">
        <v>218</v>
      </c>
      <c r="D94" s="183" t="s">
        <v>3073</v>
      </c>
      <c r="E94" s="25" t="n">
        <v>0.25</v>
      </c>
    </row>
    <row r="95" customFormat="false" ht="15" hidden="false" customHeight="false" outlineLevel="0" collapsed="false">
      <c r="A95" s="0" t="s">
        <v>3059</v>
      </c>
      <c r="B95" s="0" t="s">
        <v>294</v>
      </c>
      <c r="C95" s="0" t="s">
        <v>208</v>
      </c>
      <c r="D95" s="183" t="s">
        <v>3073</v>
      </c>
      <c r="E95" s="25" t="n">
        <v>0.25</v>
      </c>
    </row>
    <row r="96" customFormat="false" ht="15" hidden="false" customHeight="false" outlineLevel="0" collapsed="false">
      <c r="A96" s="0" t="s">
        <v>3060</v>
      </c>
      <c r="B96" s="0" t="s">
        <v>294</v>
      </c>
      <c r="C96" s="0" t="s">
        <v>219</v>
      </c>
      <c r="D96" s="183" t="s">
        <v>3073</v>
      </c>
      <c r="E96" s="28" t="n">
        <v>0.375</v>
      </c>
    </row>
    <row r="97" customFormat="false" ht="15" hidden="false" customHeight="false" outlineLevel="0" collapsed="false">
      <c r="A97" s="0" t="s">
        <v>3061</v>
      </c>
      <c r="B97" s="0" t="s">
        <v>294</v>
      </c>
      <c r="C97" s="0" t="s">
        <v>234</v>
      </c>
      <c r="D97" s="183" t="s">
        <v>3073</v>
      </c>
      <c r="E97" s="28" t="n">
        <v>0.375</v>
      </c>
    </row>
    <row r="98" customFormat="false" ht="15" hidden="false" customHeight="false" outlineLevel="0" collapsed="false">
      <c r="A98" s="0" t="s">
        <v>3062</v>
      </c>
      <c r="B98" s="0" t="s">
        <v>294</v>
      </c>
      <c r="C98" s="0" t="s">
        <v>238</v>
      </c>
      <c r="D98" s="183" t="s">
        <v>3073</v>
      </c>
      <c r="E98" s="28" t="n">
        <v>0.375</v>
      </c>
    </row>
    <row r="99" customFormat="false" ht="15" hidden="false" customHeight="false" outlineLevel="0" collapsed="false">
      <c r="A99" s="0" t="s">
        <v>3063</v>
      </c>
      <c r="B99" s="0" t="s">
        <v>294</v>
      </c>
      <c r="C99" s="0" t="s">
        <v>207</v>
      </c>
      <c r="D99" s="183" t="s">
        <v>3073</v>
      </c>
      <c r="E99" s="25" t="n">
        <v>0.25</v>
      </c>
    </row>
    <row r="100" customFormat="false" ht="15" hidden="false" customHeight="false" outlineLevel="0" collapsed="false">
      <c r="A100" s="0" t="s">
        <v>3064</v>
      </c>
      <c r="B100" s="0" t="s">
        <v>294</v>
      </c>
      <c r="C100" s="0" t="s">
        <v>239</v>
      </c>
      <c r="D100" s="183" t="s">
        <v>3073</v>
      </c>
      <c r="E100" s="28" t="n">
        <v>0.375</v>
      </c>
    </row>
    <row r="101" customFormat="false" ht="15" hidden="false" customHeight="false" outlineLevel="0" collapsed="false">
      <c r="A101" s="0" t="s">
        <v>3065</v>
      </c>
      <c r="B101" s="0" t="s">
        <v>294</v>
      </c>
      <c r="C101" s="0" t="s">
        <v>240</v>
      </c>
      <c r="D101" s="183" t="s">
        <v>3073</v>
      </c>
      <c r="E101" s="25" t="n">
        <v>0.25</v>
      </c>
    </row>
    <row r="102" customFormat="false" ht="15" hidden="false" customHeight="false" outlineLevel="0" collapsed="false">
      <c r="A102" s="0" t="s">
        <v>3066</v>
      </c>
      <c r="B102" s="0" t="s">
        <v>294</v>
      </c>
      <c r="C102" s="0" t="s">
        <v>241</v>
      </c>
      <c r="D102" s="183" t="s">
        <v>3073</v>
      </c>
      <c r="E102" s="25" t="n">
        <v>0.25</v>
      </c>
    </row>
    <row r="103" customFormat="false" ht="15" hidden="false" customHeight="false" outlineLevel="0" collapsed="false">
      <c r="A103" s="0" t="s">
        <v>3067</v>
      </c>
      <c r="B103" s="0" t="s">
        <v>294</v>
      </c>
      <c r="C103" s="0" t="s">
        <v>206</v>
      </c>
      <c r="D103" s="183" t="s">
        <v>3073</v>
      </c>
      <c r="E103" s="25" t="n">
        <v>0.25</v>
      </c>
    </row>
    <row r="104" customFormat="false" ht="15" hidden="false" customHeight="false" outlineLevel="0" collapsed="false">
      <c r="A104" s="0" t="s">
        <v>3068</v>
      </c>
      <c r="B104" s="0" t="s">
        <v>251</v>
      </c>
      <c r="C104" s="0" t="s">
        <v>252</v>
      </c>
      <c r="D104" s="183" t="s">
        <v>3073</v>
      </c>
      <c r="E104" s="25" t="n">
        <v>0.25</v>
      </c>
    </row>
    <row r="105" customFormat="false" ht="15" hidden="false" customHeight="false" outlineLevel="0" collapsed="false">
      <c r="A105" s="0" t="s">
        <v>3069</v>
      </c>
      <c r="B105" s="0" t="s">
        <v>251</v>
      </c>
      <c r="C105" s="0" t="s">
        <v>206</v>
      </c>
      <c r="D105" s="183" t="s">
        <v>3073</v>
      </c>
      <c r="E105" s="25" t="n">
        <v>0.25</v>
      </c>
    </row>
    <row r="106" customFormat="false" ht="15" hidden="false" customHeight="false" outlineLevel="0" collapsed="false">
      <c r="A106" s="0" t="s">
        <v>3070</v>
      </c>
      <c r="B106" s="0" t="s">
        <v>251</v>
      </c>
      <c r="C106" s="0" t="s">
        <v>208</v>
      </c>
      <c r="D106" s="183" t="s">
        <v>3073</v>
      </c>
      <c r="E106" s="25" t="n">
        <v>0.25</v>
      </c>
    </row>
    <row r="107" customFormat="false" ht="15" hidden="false" customHeight="false" outlineLevel="0" collapsed="false">
      <c r="A107" s="0" t="s">
        <v>3043</v>
      </c>
      <c r="B107" s="0" t="s">
        <v>292</v>
      </c>
      <c r="C107" s="0" t="s">
        <v>192</v>
      </c>
      <c r="D107" s="24" t="s">
        <v>3074</v>
      </c>
      <c r="E107" s="25" t="n">
        <v>0.35</v>
      </c>
    </row>
    <row r="108" customFormat="false" ht="15" hidden="false" customHeight="false" outlineLevel="0" collapsed="false">
      <c r="A108" s="0" t="s">
        <v>3045</v>
      </c>
      <c r="B108" s="0" t="s">
        <v>292</v>
      </c>
      <c r="C108" s="0" t="s">
        <v>195</v>
      </c>
      <c r="D108" s="24" t="s">
        <v>3074</v>
      </c>
      <c r="E108" s="25" t="n">
        <v>0.35</v>
      </c>
    </row>
    <row r="109" customFormat="false" ht="15" hidden="false" customHeight="false" outlineLevel="0" collapsed="false">
      <c r="A109" s="0" t="s">
        <v>3046</v>
      </c>
      <c r="B109" s="0" t="s">
        <v>292</v>
      </c>
      <c r="C109" s="0" t="s">
        <v>196</v>
      </c>
      <c r="D109" s="24" t="s">
        <v>3074</v>
      </c>
      <c r="E109" s="25" t="n">
        <v>0.35</v>
      </c>
    </row>
    <row r="110" customFormat="false" ht="15" hidden="false" customHeight="false" outlineLevel="0" collapsed="false">
      <c r="A110" s="0" t="s">
        <v>3047</v>
      </c>
      <c r="B110" s="0" t="s">
        <v>292</v>
      </c>
      <c r="C110" s="0" t="s">
        <v>201</v>
      </c>
      <c r="D110" s="24" t="s">
        <v>3074</v>
      </c>
      <c r="E110" s="25" t="n">
        <v>0.35</v>
      </c>
    </row>
    <row r="111" customFormat="false" ht="15" hidden="false" customHeight="false" outlineLevel="0" collapsed="false">
      <c r="A111" s="0" t="s">
        <v>3048</v>
      </c>
      <c r="B111" s="0" t="s">
        <v>292</v>
      </c>
      <c r="C111" s="0" t="s">
        <v>202</v>
      </c>
      <c r="D111" s="24" t="s">
        <v>3074</v>
      </c>
      <c r="E111" s="25" t="n">
        <v>0.35</v>
      </c>
    </row>
    <row r="112" customFormat="false" ht="15" hidden="false" customHeight="false" outlineLevel="0" collapsed="false">
      <c r="A112" s="0" t="s">
        <v>3049</v>
      </c>
      <c r="B112" s="0" t="s">
        <v>292</v>
      </c>
      <c r="C112" s="0" t="s">
        <v>203</v>
      </c>
      <c r="D112" s="24" t="s">
        <v>3074</v>
      </c>
      <c r="E112" s="25" t="n">
        <v>0.35</v>
      </c>
    </row>
    <row r="113" customFormat="false" ht="15" hidden="false" customHeight="false" outlineLevel="0" collapsed="false">
      <c r="A113" s="0" t="s">
        <v>3050</v>
      </c>
      <c r="B113" s="0" t="s">
        <v>292</v>
      </c>
      <c r="C113" s="0" t="s">
        <v>204</v>
      </c>
      <c r="D113" s="24" t="s">
        <v>3074</v>
      </c>
      <c r="E113" s="25" t="n">
        <v>0.35</v>
      </c>
    </row>
    <row r="114" customFormat="false" ht="15" hidden="false" customHeight="false" outlineLevel="0" collapsed="false">
      <c r="A114" s="0" t="s">
        <v>3051</v>
      </c>
      <c r="B114" s="0" t="s">
        <v>292</v>
      </c>
      <c r="C114" s="0" t="s">
        <v>205</v>
      </c>
      <c r="D114" s="24" t="s">
        <v>3074</v>
      </c>
      <c r="E114" s="28" t="n">
        <v>0.525</v>
      </c>
    </row>
    <row r="115" customFormat="false" ht="15" hidden="false" customHeight="false" outlineLevel="0" collapsed="false">
      <c r="A115" s="0" t="s">
        <v>3053</v>
      </c>
      <c r="B115" s="0" t="s">
        <v>292</v>
      </c>
      <c r="C115" s="0" t="s">
        <v>206</v>
      </c>
      <c r="D115" s="24" t="s">
        <v>3074</v>
      </c>
      <c r="E115" s="25" t="n">
        <v>0.35</v>
      </c>
    </row>
    <row r="116" customFormat="false" ht="15" hidden="false" customHeight="false" outlineLevel="0" collapsed="false">
      <c r="A116" s="0" t="s">
        <v>3054</v>
      </c>
      <c r="B116" s="0" t="s">
        <v>292</v>
      </c>
      <c r="C116" s="0" t="s">
        <v>207</v>
      </c>
      <c r="D116" s="24" t="s">
        <v>3074</v>
      </c>
      <c r="E116" s="25" t="n">
        <v>0.35</v>
      </c>
    </row>
    <row r="117" customFormat="false" ht="15" hidden="false" customHeight="false" outlineLevel="0" collapsed="false">
      <c r="A117" s="0" t="s">
        <v>3055</v>
      </c>
      <c r="B117" s="0" t="s">
        <v>292</v>
      </c>
      <c r="C117" s="0" t="s">
        <v>208</v>
      </c>
      <c r="D117" s="24" t="s">
        <v>3074</v>
      </c>
      <c r="E117" s="25" t="n">
        <v>0.35</v>
      </c>
    </row>
    <row r="118" customFormat="false" ht="15" hidden="false" customHeight="false" outlineLevel="0" collapsed="false">
      <c r="A118" s="0" t="s">
        <v>3056</v>
      </c>
      <c r="B118" s="0" t="s">
        <v>294</v>
      </c>
      <c r="C118" s="0" t="s">
        <v>210</v>
      </c>
      <c r="D118" s="24" t="s">
        <v>3074</v>
      </c>
      <c r="E118" s="25" t="n">
        <v>0.35</v>
      </c>
    </row>
    <row r="119" customFormat="false" ht="15" hidden="false" customHeight="false" outlineLevel="0" collapsed="false">
      <c r="A119" s="0" t="s">
        <v>3057</v>
      </c>
      <c r="B119" s="0" t="s">
        <v>294</v>
      </c>
      <c r="C119" s="0" t="s">
        <v>214</v>
      </c>
      <c r="D119" s="24" t="s">
        <v>3074</v>
      </c>
      <c r="E119" s="25" t="n">
        <v>0.35</v>
      </c>
    </row>
    <row r="120" customFormat="false" ht="15" hidden="false" customHeight="false" outlineLevel="0" collapsed="false">
      <c r="A120" s="0" t="s">
        <v>3058</v>
      </c>
      <c r="B120" s="0" t="s">
        <v>294</v>
      </c>
      <c r="C120" s="0" t="s">
        <v>218</v>
      </c>
      <c r="D120" s="24" t="s">
        <v>3074</v>
      </c>
      <c r="E120" s="25" t="n">
        <v>0.35</v>
      </c>
    </row>
    <row r="121" customFormat="false" ht="15" hidden="false" customHeight="false" outlineLevel="0" collapsed="false">
      <c r="A121" s="0" t="s">
        <v>3059</v>
      </c>
      <c r="B121" s="0" t="s">
        <v>294</v>
      </c>
      <c r="C121" s="0" t="s">
        <v>208</v>
      </c>
      <c r="D121" s="24" t="s">
        <v>3074</v>
      </c>
      <c r="E121" s="25" t="n">
        <v>0.35</v>
      </c>
    </row>
    <row r="122" customFormat="false" ht="15" hidden="false" customHeight="false" outlineLevel="0" collapsed="false">
      <c r="A122" s="0" t="s">
        <v>3060</v>
      </c>
      <c r="B122" s="0" t="s">
        <v>294</v>
      </c>
      <c r="C122" s="0" t="s">
        <v>219</v>
      </c>
      <c r="D122" s="24" t="s">
        <v>3074</v>
      </c>
      <c r="E122" s="28" t="n">
        <v>0.525</v>
      </c>
    </row>
    <row r="123" customFormat="false" ht="15" hidden="false" customHeight="false" outlineLevel="0" collapsed="false">
      <c r="A123" s="0" t="s">
        <v>3061</v>
      </c>
      <c r="B123" s="0" t="s">
        <v>294</v>
      </c>
      <c r="C123" s="0" t="s">
        <v>234</v>
      </c>
      <c r="D123" s="24" t="s">
        <v>3074</v>
      </c>
      <c r="E123" s="28" t="n">
        <v>0.525</v>
      </c>
    </row>
    <row r="124" customFormat="false" ht="15" hidden="false" customHeight="false" outlineLevel="0" collapsed="false">
      <c r="A124" s="0" t="s">
        <v>3062</v>
      </c>
      <c r="B124" s="0" t="s">
        <v>294</v>
      </c>
      <c r="C124" s="0" t="s">
        <v>238</v>
      </c>
      <c r="D124" s="24" t="s">
        <v>3074</v>
      </c>
      <c r="E124" s="28" t="n">
        <v>0.525</v>
      </c>
    </row>
    <row r="125" customFormat="false" ht="15" hidden="false" customHeight="false" outlineLevel="0" collapsed="false">
      <c r="A125" s="0" t="s">
        <v>3063</v>
      </c>
      <c r="B125" s="0" t="s">
        <v>294</v>
      </c>
      <c r="C125" s="0" t="s">
        <v>207</v>
      </c>
      <c r="D125" s="24" t="s">
        <v>3074</v>
      </c>
      <c r="E125" s="25" t="n">
        <v>0.35</v>
      </c>
    </row>
    <row r="126" customFormat="false" ht="15" hidden="false" customHeight="false" outlineLevel="0" collapsed="false">
      <c r="A126" s="0" t="s">
        <v>3064</v>
      </c>
      <c r="B126" s="0" t="s">
        <v>294</v>
      </c>
      <c r="C126" s="0" t="s">
        <v>239</v>
      </c>
      <c r="D126" s="24" t="s">
        <v>3074</v>
      </c>
      <c r="E126" s="28" t="n">
        <v>0.525</v>
      </c>
    </row>
    <row r="127" customFormat="false" ht="15" hidden="false" customHeight="false" outlineLevel="0" collapsed="false">
      <c r="A127" s="0" t="s">
        <v>3065</v>
      </c>
      <c r="B127" s="0" t="s">
        <v>294</v>
      </c>
      <c r="C127" s="0" t="s">
        <v>240</v>
      </c>
      <c r="D127" s="24" t="s">
        <v>3074</v>
      </c>
      <c r="E127" s="25" t="n">
        <v>0.35</v>
      </c>
    </row>
    <row r="128" customFormat="false" ht="15" hidden="false" customHeight="false" outlineLevel="0" collapsed="false">
      <c r="A128" s="0" t="s">
        <v>3066</v>
      </c>
      <c r="B128" s="0" t="s">
        <v>294</v>
      </c>
      <c r="C128" s="0" t="s">
        <v>241</v>
      </c>
      <c r="D128" s="24" t="s">
        <v>3074</v>
      </c>
      <c r="E128" s="25" t="n">
        <v>0.35</v>
      </c>
    </row>
    <row r="129" customFormat="false" ht="15" hidden="false" customHeight="false" outlineLevel="0" collapsed="false">
      <c r="A129" s="0" t="s">
        <v>3067</v>
      </c>
      <c r="B129" s="0" t="s">
        <v>294</v>
      </c>
      <c r="C129" s="0" t="s">
        <v>206</v>
      </c>
      <c r="D129" s="24" t="s">
        <v>3074</v>
      </c>
      <c r="E129" s="25" t="n">
        <v>0.35</v>
      </c>
    </row>
    <row r="130" customFormat="false" ht="15" hidden="false" customHeight="false" outlineLevel="0" collapsed="false">
      <c r="A130" s="0" t="s">
        <v>3068</v>
      </c>
      <c r="B130" s="0" t="s">
        <v>251</v>
      </c>
      <c r="C130" s="0" t="s">
        <v>252</v>
      </c>
      <c r="D130" s="24" t="s">
        <v>3074</v>
      </c>
      <c r="E130" s="25" t="n">
        <v>0.35</v>
      </c>
    </row>
    <row r="131" customFormat="false" ht="15" hidden="false" customHeight="false" outlineLevel="0" collapsed="false">
      <c r="A131" s="0" t="s">
        <v>3069</v>
      </c>
      <c r="B131" s="0" t="s">
        <v>251</v>
      </c>
      <c r="C131" s="0" t="s">
        <v>206</v>
      </c>
      <c r="D131" s="24" t="s">
        <v>3074</v>
      </c>
      <c r="E131" s="25" t="n">
        <v>0.35</v>
      </c>
    </row>
    <row r="132" customFormat="false" ht="15" hidden="false" customHeight="false" outlineLevel="0" collapsed="false">
      <c r="A132" s="0" t="s">
        <v>3070</v>
      </c>
      <c r="B132" s="0" t="s">
        <v>251</v>
      </c>
      <c r="C132" s="0" t="s">
        <v>208</v>
      </c>
      <c r="D132" s="24" t="s">
        <v>3074</v>
      </c>
      <c r="E132" s="25" t="n">
        <v>0.35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W158:X158 B6"/>
    </sheetView>
  </sheetViews>
  <sheetFormatPr defaultColWidth="8.55078125" defaultRowHeight="15" zeroHeight="false" outlineLevelRow="0" outlineLevelCol="0"/>
  <cols>
    <col collapsed="false" customWidth="true" hidden="false" outlineLevel="0" max="1" min="1" style="0" width="9.14"/>
    <col collapsed="false" customWidth="true" hidden="false" outlineLevel="0" max="2" min="2" style="0" width="80.43"/>
  </cols>
  <sheetData>
    <row r="1" customFormat="false" ht="15" hidden="false" customHeight="false" outlineLevel="0" collapsed="false">
      <c r="A1" s="24" t="s">
        <v>3075</v>
      </c>
      <c r="B1" s="24"/>
      <c r="C1" s="24"/>
    </row>
    <row r="2" customFormat="false" ht="30" hidden="false" customHeight="false" outlineLevel="0" collapsed="false">
      <c r="A2" s="24" t="n">
        <v>1</v>
      </c>
      <c r="B2" s="182" t="s">
        <v>3076</v>
      </c>
      <c r="C2" s="24"/>
    </row>
    <row r="3" customFormat="false" ht="15" hidden="false" customHeight="false" outlineLevel="0" collapsed="false">
      <c r="A3" s="24" t="n">
        <v>2</v>
      </c>
      <c r="B3" s="182" t="s">
        <v>3077</v>
      </c>
      <c r="C3" s="24"/>
    </row>
    <row r="4" customFormat="false" ht="15" hidden="false" customHeight="false" outlineLevel="0" collapsed="false">
      <c r="A4" s="24" t="n">
        <v>3</v>
      </c>
      <c r="B4" s="182" t="s">
        <v>3078</v>
      </c>
      <c r="C4" s="24"/>
    </row>
    <row r="5" customFormat="false" ht="15" hidden="false" customHeight="false" outlineLevel="0" collapsed="false">
      <c r="A5" s="24" t="n">
        <v>4</v>
      </c>
      <c r="B5" s="182" t="s">
        <v>3079</v>
      </c>
      <c r="C5" s="24"/>
    </row>
    <row r="6" customFormat="false" ht="15" hidden="false" customHeight="false" outlineLevel="0" collapsed="false">
      <c r="A6" s="24" t="n">
        <v>5</v>
      </c>
      <c r="B6" s="182" t="s">
        <v>3080</v>
      </c>
      <c r="C6" s="24"/>
    </row>
    <row r="7" customFormat="false" ht="15" hidden="false" customHeight="false" outlineLevel="0" collapsed="false">
      <c r="A7" s="24"/>
      <c r="B7" s="24"/>
      <c r="C7" s="24"/>
    </row>
    <row r="8" customFormat="false" ht="15" hidden="false" customHeight="false" outlineLevel="0" collapsed="false">
      <c r="A8" s="184" t="s">
        <v>3081</v>
      </c>
      <c r="B8" s="24"/>
      <c r="C8" s="24"/>
    </row>
    <row r="9" customFormat="false" ht="15" hidden="false" customHeight="false" outlineLevel="0" collapsed="false">
      <c r="A9" s="24"/>
      <c r="B9" s="182" t="s">
        <v>3082</v>
      </c>
      <c r="C9" s="24"/>
    </row>
    <row r="10" customFormat="false" ht="30" hidden="false" customHeight="false" outlineLevel="0" collapsed="false">
      <c r="A10" s="24"/>
      <c r="B10" s="182" t="s">
        <v>3083</v>
      </c>
      <c r="C10" s="24"/>
    </row>
    <row r="11" customFormat="false" ht="15" hidden="false" customHeight="false" outlineLevel="0" collapsed="false">
      <c r="A11" s="24"/>
      <c r="B11" s="24"/>
      <c r="C11" s="24"/>
    </row>
    <row r="12" customFormat="false" ht="15" hidden="false" customHeight="false" outlineLevel="0" collapsed="false">
      <c r="A12" s="24"/>
      <c r="B12" s="24"/>
      <c r="C12" s="24"/>
    </row>
    <row r="13" customFormat="false" ht="15" hidden="false" customHeight="false" outlineLevel="0" collapsed="false">
      <c r="A13" s="24"/>
      <c r="B13" s="24"/>
      <c r="C13" s="2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C41"/>
  <sheetViews>
    <sheetView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G33" activeCellId="1" sqref="W158:X158 G33"/>
    </sheetView>
  </sheetViews>
  <sheetFormatPr defaultColWidth="8.55078125" defaultRowHeight="15" zeroHeight="false" outlineLevelRow="0" outlineLevelCol="0"/>
  <sheetData>
    <row r="1" customFormat="false" ht="15" hidden="false" customHeight="false" outlineLevel="0" collapsed="false">
      <c r="A1" s="0" t="s">
        <v>148</v>
      </c>
    </row>
    <row r="2" customFormat="false" ht="15" hidden="false" customHeight="false" outlineLevel="0" collapsed="false">
      <c r="A2" s="37" t="s">
        <v>149</v>
      </c>
      <c r="B2" s="0" t="s">
        <v>150</v>
      </c>
    </row>
    <row r="3" customFormat="false" ht="15" hidden="false" customHeight="false" outlineLevel="0" collapsed="false">
      <c r="C3" s="0" t="s">
        <v>151</v>
      </c>
    </row>
    <row r="4" customFormat="false" ht="15" hidden="false" customHeight="false" outlineLevel="0" collapsed="false">
      <c r="B4" s="0" t="s">
        <v>152</v>
      </c>
    </row>
    <row r="5" customFormat="false" ht="15" hidden="false" customHeight="false" outlineLevel="0" collapsed="false">
      <c r="C5" s="0" t="s">
        <v>153</v>
      </c>
    </row>
    <row r="7" customFormat="false" ht="15" hidden="false" customHeight="false" outlineLevel="0" collapsed="false">
      <c r="A7" s="0" t="s">
        <v>154</v>
      </c>
    </row>
    <row r="8" customFormat="false" ht="15" hidden="false" customHeight="false" outlineLevel="0" collapsed="false">
      <c r="A8" s="38" t="s">
        <v>155</v>
      </c>
    </row>
    <row r="9" customFormat="false" ht="15" hidden="false" customHeight="false" outlineLevel="0" collapsed="false">
      <c r="A9" s="38" t="s">
        <v>156</v>
      </c>
    </row>
    <row r="10" customFormat="false" ht="15" hidden="false" customHeight="false" outlineLevel="0" collapsed="false">
      <c r="A10" s="38" t="s">
        <v>157</v>
      </c>
    </row>
    <row r="11" customFormat="false" ht="15" hidden="false" customHeight="false" outlineLevel="0" collapsed="false">
      <c r="B11" s="0" t="s">
        <v>158</v>
      </c>
      <c r="C11" s="0" t="s">
        <v>159</v>
      </c>
    </row>
    <row r="12" customFormat="false" ht="15" hidden="false" customHeight="false" outlineLevel="0" collapsed="false">
      <c r="B12" s="0" t="s">
        <v>160</v>
      </c>
    </row>
    <row r="13" customFormat="false" ht="15" hidden="false" customHeight="false" outlineLevel="0" collapsed="false">
      <c r="C13" s="0" t="s">
        <v>161</v>
      </c>
    </row>
    <row r="14" customFormat="false" ht="15" hidden="false" customHeight="false" outlineLevel="0" collapsed="false">
      <c r="C14" s="0" t="s">
        <v>162</v>
      </c>
    </row>
    <row r="16" customFormat="false" ht="15" hidden="false" customHeight="false" outlineLevel="0" collapsed="false">
      <c r="A16" s="0" t="s">
        <v>163</v>
      </c>
    </row>
    <row r="17" customFormat="false" ht="15" hidden="false" customHeight="false" outlineLevel="0" collapsed="false">
      <c r="A17" s="38" t="s">
        <v>164</v>
      </c>
    </row>
    <row r="18" customFormat="false" ht="15" hidden="false" customHeight="false" outlineLevel="0" collapsed="false">
      <c r="A18" s="38" t="s">
        <v>165</v>
      </c>
    </row>
    <row r="19" customFormat="false" ht="15" hidden="false" customHeight="false" outlineLevel="0" collapsed="false">
      <c r="A19" s="38"/>
    </row>
    <row r="20" customFormat="false" ht="15" hidden="false" customHeight="false" outlineLevel="0" collapsed="false">
      <c r="A20" s="0" t="s">
        <v>166</v>
      </c>
    </row>
    <row r="21" customFormat="false" ht="15" hidden="false" customHeight="false" outlineLevel="0" collapsed="false">
      <c r="A21" s="38" t="s">
        <v>167</v>
      </c>
    </row>
    <row r="22" customFormat="false" ht="15" hidden="false" customHeight="false" outlineLevel="0" collapsed="false">
      <c r="B22" s="0" t="s">
        <v>168</v>
      </c>
      <c r="C22" s="0" t="s">
        <v>169</v>
      </c>
    </row>
    <row r="23" customFormat="false" ht="15" hidden="false" customHeight="false" outlineLevel="0" collapsed="false">
      <c r="B23" s="0" t="n">
        <v>0</v>
      </c>
      <c r="C23" s="25" t="n">
        <v>0.3</v>
      </c>
    </row>
    <row r="24" customFormat="false" ht="15" hidden="false" customHeight="false" outlineLevel="0" collapsed="false">
      <c r="B24" s="0" t="n">
        <v>3</v>
      </c>
      <c r="C24" s="25" t="n">
        <v>0.6</v>
      </c>
    </row>
    <row r="25" customFormat="false" ht="15" hidden="false" customHeight="false" outlineLevel="0" collapsed="false">
      <c r="B25" s="0" t="n">
        <v>6</v>
      </c>
      <c r="C25" s="25" t="n">
        <v>0.9</v>
      </c>
    </row>
    <row r="26" customFormat="false" ht="15" hidden="false" customHeight="false" outlineLevel="0" collapsed="false">
      <c r="B26" s="0" t="n">
        <v>9</v>
      </c>
      <c r="C26" s="25" t="n">
        <v>1</v>
      </c>
    </row>
    <row r="27" customFormat="false" ht="15" hidden="false" customHeight="false" outlineLevel="0" collapsed="false">
      <c r="B27" s="0" t="n">
        <v>12</v>
      </c>
      <c r="C27" s="25" t="n">
        <v>1</v>
      </c>
    </row>
    <row r="29" customFormat="false" ht="15" hidden="false" customHeight="false" outlineLevel="0" collapsed="false">
      <c r="A29" s="38" t="s">
        <v>170</v>
      </c>
    </row>
    <row r="30" customFormat="false" ht="15" hidden="false" customHeight="false" outlineLevel="0" collapsed="false">
      <c r="B30" s="0" t="s">
        <v>171</v>
      </c>
    </row>
    <row r="31" customFormat="false" ht="15" hidden="false" customHeight="false" outlineLevel="0" collapsed="false">
      <c r="B31" s="0" t="s">
        <v>172</v>
      </c>
    </row>
    <row r="32" customFormat="false" ht="15" hidden="false" customHeight="false" outlineLevel="0" collapsed="false">
      <c r="B32" s="38" t="s">
        <v>173</v>
      </c>
      <c r="C32" s="0" t="s">
        <v>174</v>
      </c>
    </row>
    <row r="33" customFormat="false" ht="15" hidden="false" customHeight="false" outlineLevel="0" collapsed="false">
      <c r="C33" s="0" t="s">
        <v>175</v>
      </c>
    </row>
    <row r="34" customFormat="false" ht="15" hidden="false" customHeight="false" outlineLevel="0" collapsed="false">
      <c r="C34" s="0" t="s">
        <v>176</v>
      </c>
    </row>
    <row r="35" customFormat="false" ht="15" hidden="false" customHeight="false" outlineLevel="0" collapsed="false">
      <c r="C35" s="0" t="s">
        <v>177</v>
      </c>
    </row>
    <row r="37" customFormat="false" ht="15" hidden="false" customHeight="false" outlineLevel="0" collapsed="false">
      <c r="A37" s="0" t="s">
        <v>178</v>
      </c>
    </row>
    <row r="38" customFormat="false" ht="15" hidden="false" customHeight="false" outlineLevel="0" collapsed="false">
      <c r="A38" s="39" t="s">
        <v>149</v>
      </c>
      <c r="B38" s="0" t="s">
        <v>179</v>
      </c>
      <c r="C38" s="0" t="s">
        <v>180</v>
      </c>
    </row>
    <row r="39" customFormat="false" ht="15" hidden="false" customHeight="false" outlineLevel="0" collapsed="false">
      <c r="B39" s="0" t="s">
        <v>181</v>
      </c>
    </row>
    <row r="40" customFormat="false" ht="15" hidden="false" customHeight="false" outlineLevel="0" collapsed="false">
      <c r="A40" s="39" t="s">
        <v>149</v>
      </c>
      <c r="B40" s="0" t="s">
        <v>179</v>
      </c>
      <c r="C40" s="0" t="s">
        <v>182</v>
      </c>
    </row>
    <row r="41" customFormat="false" ht="15" hidden="false" customHeight="false" outlineLevel="0" collapsed="false">
      <c r="B41" s="0"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G1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7" activeCellId="1" sqref="W158:X158 C137"/>
    </sheetView>
  </sheetViews>
  <sheetFormatPr defaultColWidth="9.15625" defaultRowHeight="15" zeroHeight="false" outlineLevelRow="0" outlineLevelCol="0"/>
  <cols>
    <col collapsed="false" customWidth="true" hidden="false" outlineLevel="0" max="1" min="1" style="40" width="29.14"/>
    <col collapsed="false" customWidth="true" hidden="false" outlineLevel="0" max="2" min="2" style="40" width="53.99"/>
    <col collapsed="false" customWidth="true" hidden="false" outlineLevel="0" max="3" min="3" style="40" width="11.14"/>
    <col collapsed="false" customWidth="true" hidden="false" outlineLevel="0" max="4" min="4" style="40" width="10.14"/>
    <col collapsed="false" customWidth="true" hidden="false" outlineLevel="0" max="5" min="5" style="40" width="17"/>
    <col collapsed="false" customWidth="true" hidden="false" outlineLevel="0" max="6" min="6" style="41" width="34.71"/>
    <col collapsed="false" customWidth="true" hidden="false" outlineLevel="0" max="7" min="7" style="41" width="27.58"/>
    <col collapsed="false" customWidth="true" hidden="false" outlineLevel="0" max="8" min="8" style="40" width="13.29"/>
    <col collapsed="false" customWidth="false" hidden="false" outlineLevel="0" max="1024" min="9" style="40" width="9.14"/>
  </cols>
  <sheetData>
    <row r="2" s="44" customFormat="true" ht="15" hidden="false" customHeight="false" outlineLevel="0" collapsed="false">
      <c r="A2" s="42" t="s">
        <v>184</v>
      </c>
      <c r="B2" s="42" t="s">
        <v>185</v>
      </c>
      <c r="C2" s="42" t="s">
        <v>186</v>
      </c>
      <c r="D2" s="42" t="s">
        <v>187</v>
      </c>
      <c r="E2" s="42" t="s">
        <v>188</v>
      </c>
      <c r="F2" s="43" t="s">
        <v>189</v>
      </c>
      <c r="G2" s="43" t="s">
        <v>190</v>
      </c>
    </row>
    <row r="3" customFormat="false" ht="15" hidden="false" customHeight="false" outlineLevel="0" collapsed="false">
      <c r="A3" s="45" t="s">
        <v>191</v>
      </c>
      <c r="B3" s="46" t="s">
        <v>192</v>
      </c>
      <c r="C3" s="47" t="s">
        <v>193</v>
      </c>
      <c r="D3" s="48" t="s">
        <v>193</v>
      </c>
      <c r="E3" s="48" t="s">
        <v>193</v>
      </c>
      <c r="F3" s="49" t="s">
        <v>194</v>
      </c>
      <c r="G3" s="49" t="s">
        <v>194</v>
      </c>
    </row>
    <row r="4" customFormat="false" ht="15" hidden="false" customHeight="false" outlineLevel="0" collapsed="false">
      <c r="A4" s="45" t="s">
        <v>191</v>
      </c>
      <c r="B4" s="46" t="s">
        <v>195</v>
      </c>
      <c r="C4" s="47" t="s">
        <v>193</v>
      </c>
      <c r="D4" s="48" t="s">
        <v>193</v>
      </c>
      <c r="E4" s="48" t="s">
        <v>193</v>
      </c>
      <c r="F4" s="49" t="s">
        <v>194</v>
      </c>
      <c r="G4" s="49" t="s">
        <v>194</v>
      </c>
    </row>
    <row r="5" customFormat="false" ht="15" hidden="false" customHeight="false" outlineLevel="0" collapsed="false">
      <c r="A5" s="45" t="s">
        <v>191</v>
      </c>
      <c r="B5" s="50" t="s">
        <v>196</v>
      </c>
      <c r="C5" s="47" t="s">
        <v>193</v>
      </c>
      <c r="D5" s="48" t="s">
        <v>193</v>
      </c>
      <c r="E5" s="48" t="s">
        <v>197</v>
      </c>
      <c r="F5" s="51" t="n">
        <v>853000</v>
      </c>
      <c r="G5" s="51" t="n">
        <f aca="false">F5*1.1</f>
        <v>938300</v>
      </c>
    </row>
    <row r="6" customFormat="false" ht="15" hidden="false" customHeight="false" outlineLevel="0" collapsed="false">
      <c r="A6" s="45" t="s">
        <v>191</v>
      </c>
      <c r="B6" s="50" t="s">
        <v>196</v>
      </c>
      <c r="C6" s="47" t="s">
        <v>193</v>
      </c>
      <c r="D6" s="48" t="s">
        <v>193</v>
      </c>
      <c r="E6" s="48" t="s">
        <v>198</v>
      </c>
      <c r="F6" s="51" t="n">
        <v>1660000</v>
      </c>
      <c r="G6" s="51" t="n">
        <f aca="false">F6*1.1</f>
        <v>1826000</v>
      </c>
    </row>
    <row r="7" customFormat="false" ht="15" hidden="false" customHeight="false" outlineLevel="0" collapsed="false">
      <c r="A7" s="45" t="s">
        <v>191</v>
      </c>
      <c r="B7" s="50" t="s">
        <v>196</v>
      </c>
      <c r="C7" s="47" t="s">
        <v>193</v>
      </c>
      <c r="D7" s="48" t="s">
        <v>193</v>
      </c>
      <c r="E7" s="48" t="s">
        <v>199</v>
      </c>
      <c r="F7" s="51" t="n">
        <v>2746000</v>
      </c>
      <c r="G7" s="51" t="n">
        <f aca="false">F7*1.1</f>
        <v>3020600</v>
      </c>
    </row>
    <row r="8" customFormat="false" ht="15" hidden="false" customHeight="false" outlineLevel="0" collapsed="false">
      <c r="A8" s="45" t="s">
        <v>191</v>
      </c>
      <c r="B8" s="50" t="s">
        <v>196</v>
      </c>
      <c r="C8" s="47" t="s">
        <v>193</v>
      </c>
      <c r="D8" s="48" t="s">
        <v>193</v>
      </c>
      <c r="E8" s="48" t="s">
        <v>200</v>
      </c>
      <c r="F8" s="51" t="n">
        <v>3200000</v>
      </c>
      <c r="G8" s="51" t="n">
        <f aca="false">F8*1.1</f>
        <v>3520000</v>
      </c>
    </row>
    <row r="9" customFormat="false" ht="15" hidden="false" customHeight="false" outlineLevel="0" collapsed="false">
      <c r="A9" s="45" t="s">
        <v>191</v>
      </c>
      <c r="B9" s="46" t="s">
        <v>201</v>
      </c>
      <c r="C9" s="47" t="s">
        <v>193</v>
      </c>
      <c r="D9" s="48" t="s">
        <v>193</v>
      </c>
      <c r="E9" s="48" t="n">
        <v>0</v>
      </c>
      <c r="F9" s="51" t="n">
        <v>524400</v>
      </c>
      <c r="G9" s="51" t="n">
        <f aca="false">F9*1.1</f>
        <v>576840</v>
      </c>
    </row>
    <row r="10" customFormat="false" ht="15" hidden="false" customHeight="false" outlineLevel="0" collapsed="false">
      <c r="A10" s="45" t="s">
        <v>191</v>
      </c>
      <c r="B10" s="46" t="s">
        <v>202</v>
      </c>
      <c r="C10" s="47" t="s">
        <v>193</v>
      </c>
      <c r="D10" s="48" t="s">
        <v>193</v>
      </c>
      <c r="E10" s="48" t="n">
        <v>0</v>
      </c>
      <c r="F10" s="51" t="n">
        <v>1119600</v>
      </c>
      <c r="G10" s="51" t="n">
        <f aca="false">F10*1.1</f>
        <v>1231560</v>
      </c>
    </row>
    <row r="11" customFormat="false" ht="15" hidden="false" customHeight="false" outlineLevel="0" collapsed="false">
      <c r="A11" s="45" t="s">
        <v>191</v>
      </c>
      <c r="B11" s="50" t="s">
        <v>203</v>
      </c>
      <c r="C11" s="47" t="s">
        <v>193</v>
      </c>
      <c r="D11" s="48" t="s">
        <v>193</v>
      </c>
      <c r="E11" s="48" t="s">
        <v>197</v>
      </c>
      <c r="F11" s="51" t="n">
        <f aca="false">F5*1.2</f>
        <v>1023600</v>
      </c>
      <c r="G11" s="51" t="n">
        <f aca="false">F11*1.1</f>
        <v>1125960</v>
      </c>
    </row>
    <row r="12" customFormat="false" ht="15" hidden="false" customHeight="false" outlineLevel="0" collapsed="false">
      <c r="A12" s="45" t="s">
        <v>191</v>
      </c>
      <c r="B12" s="50" t="s">
        <v>203</v>
      </c>
      <c r="C12" s="47" t="s">
        <v>193</v>
      </c>
      <c r="D12" s="48" t="s">
        <v>193</v>
      </c>
      <c r="E12" s="48" t="s">
        <v>198</v>
      </c>
      <c r="F12" s="51" t="n">
        <f aca="false">F6*1.2</f>
        <v>1992000</v>
      </c>
      <c r="G12" s="51" t="n">
        <f aca="false">F12*1.1</f>
        <v>2191200</v>
      </c>
    </row>
    <row r="13" customFormat="false" ht="15" hidden="false" customHeight="false" outlineLevel="0" collapsed="false">
      <c r="A13" s="45" t="s">
        <v>191</v>
      </c>
      <c r="B13" s="50" t="s">
        <v>203</v>
      </c>
      <c r="C13" s="47" t="s">
        <v>193</v>
      </c>
      <c r="D13" s="48" t="s">
        <v>193</v>
      </c>
      <c r="E13" s="48" t="s">
        <v>199</v>
      </c>
      <c r="F13" s="51" t="n">
        <f aca="false">F7*1.2</f>
        <v>3295200</v>
      </c>
      <c r="G13" s="51" t="n">
        <f aca="false">F13*1.1</f>
        <v>3624720</v>
      </c>
    </row>
    <row r="14" customFormat="false" ht="15" hidden="false" customHeight="false" outlineLevel="0" collapsed="false">
      <c r="A14" s="45" t="s">
        <v>191</v>
      </c>
      <c r="B14" s="50" t="s">
        <v>203</v>
      </c>
      <c r="C14" s="47" t="s">
        <v>193</v>
      </c>
      <c r="D14" s="48" t="s">
        <v>193</v>
      </c>
      <c r="E14" s="48" t="s">
        <v>200</v>
      </c>
      <c r="F14" s="51" t="n">
        <f aca="false">F8*1.2</f>
        <v>3840000</v>
      </c>
      <c r="G14" s="51" t="n">
        <f aca="false">F14*1.1</f>
        <v>4224000</v>
      </c>
    </row>
    <row r="15" customFormat="false" ht="15" hidden="false" customHeight="false" outlineLevel="0" collapsed="false">
      <c r="A15" s="45" t="s">
        <v>191</v>
      </c>
      <c r="B15" s="50" t="s">
        <v>204</v>
      </c>
      <c r="C15" s="47" t="s">
        <v>193</v>
      </c>
      <c r="D15" s="48" t="s">
        <v>193</v>
      </c>
      <c r="E15" s="48" t="s">
        <v>197</v>
      </c>
      <c r="F15" s="51" t="n">
        <v>853000</v>
      </c>
      <c r="G15" s="51" t="n">
        <f aca="false">F15*1.1</f>
        <v>938300</v>
      </c>
    </row>
    <row r="16" customFormat="false" ht="15" hidden="false" customHeight="false" outlineLevel="0" collapsed="false">
      <c r="A16" s="45" t="s">
        <v>191</v>
      </c>
      <c r="B16" s="50" t="s">
        <v>204</v>
      </c>
      <c r="C16" s="47" t="s">
        <v>193</v>
      </c>
      <c r="D16" s="48" t="s">
        <v>193</v>
      </c>
      <c r="E16" s="48" t="s">
        <v>198</v>
      </c>
      <c r="F16" s="51" t="n">
        <v>1660000</v>
      </c>
      <c r="G16" s="51" t="n">
        <f aca="false">F16*1.1</f>
        <v>1826000</v>
      </c>
    </row>
    <row r="17" customFormat="false" ht="15" hidden="false" customHeight="false" outlineLevel="0" collapsed="false">
      <c r="A17" s="45" t="s">
        <v>191</v>
      </c>
      <c r="B17" s="50" t="s">
        <v>204</v>
      </c>
      <c r="C17" s="47" t="s">
        <v>193</v>
      </c>
      <c r="D17" s="48" t="s">
        <v>193</v>
      </c>
      <c r="E17" s="48" t="s">
        <v>199</v>
      </c>
      <c r="F17" s="51" t="n">
        <v>2746000</v>
      </c>
      <c r="G17" s="51" t="n">
        <f aca="false">F17*1.1</f>
        <v>3020600</v>
      </c>
    </row>
    <row r="18" customFormat="false" ht="15" hidden="false" customHeight="false" outlineLevel="0" collapsed="false">
      <c r="A18" s="45" t="s">
        <v>191</v>
      </c>
      <c r="B18" s="50" t="s">
        <v>204</v>
      </c>
      <c r="C18" s="47" t="s">
        <v>193</v>
      </c>
      <c r="D18" s="48" t="s">
        <v>193</v>
      </c>
      <c r="E18" s="48" t="s">
        <v>200</v>
      </c>
      <c r="F18" s="51" t="n">
        <v>3200000</v>
      </c>
      <c r="G18" s="51" t="n">
        <f aca="false">F18*1.1</f>
        <v>3520000</v>
      </c>
    </row>
    <row r="19" customFormat="false" ht="15" hidden="false" customHeight="false" outlineLevel="0" collapsed="false">
      <c r="A19" s="45" t="s">
        <v>191</v>
      </c>
      <c r="B19" s="46" t="s">
        <v>205</v>
      </c>
      <c r="C19" s="47" t="s">
        <v>193</v>
      </c>
      <c r="D19" s="48" t="s">
        <v>193</v>
      </c>
      <c r="E19" s="48" t="s">
        <v>193</v>
      </c>
      <c r="F19" s="51" t="n">
        <v>4800000</v>
      </c>
      <c r="G19" s="51" t="n">
        <f aca="false">F19*1.1</f>
        <v>5280000</v>
      </c>
    </row>
    <row r="20" customFormat="false" ht="15" hidden="false" customHeight="false" outlineLevel="0" collapsed="false">
      <c r="A20" s="45" t="s">
        <v>191</v>
      </c>
      <c r="B20" s="50" t="s">
        <v>206</v>
      </c>
      <c r="C20" s="47" t="s">
        <v>193</v>
      </c>
      <c r="D20" s="48" t="s">
        <v>193</v>
      </c>
      <c r="E20" s="48" t="s">
        <v>197</v>
      </c>
      <c r="F20" s="51" t="n">
        <v>853000</v>
      </c>
      <c r="G20" s="51" t="n">
        <f aca="false">F20*1.1</f>
        <v>938300</v>
      </c>
    </row>
    <row r="21" customFormat="false" ht="15" hidden="false" customHeight="false" outlineLevel="0" collapsed="false">
      <c r="A21" s="45" t="s">
        <v>191</v>
      </c>
      <c r="B21" s="50" t="s">
        <v>206</v>
      </c>
      <c r="C21" s="47" t="s">
        <v>193</v>
      </c>
      <c r="D21" s="48" t="s">
        <v>193</v>
      </c>
      <c r="E21" s="48" t="s">
        <v>198</v>
      </c>
      <c r="F21" s="51" t="n">
        <v>1660000</v>
      </c>
      <c r="G21" s="51" t="n">
        <f aca="false">F21*1.1</f>
        <v>1826000</v>
      </c>
    </row>
    <row r="22" customFormat="false" ht="15" hidden="false" customHeight="false" outlineLevel="0" collapsed="false">
      <c r="A22" s="45" t="s">
        <v>191</v>
      </c>
      <c r="B22" s="50" t="s">
        <v>206</v>
      </c>
      <c r="C22" s="47" t="s">
        <v>193</v>
      </c>
      <c r="D22" s="48" t="s">
        <v>193</v>
      </c>
      <c r="E22" s="48" t="s">
        <v>199</v>
      </c>
      <c r="F22" s="51" t="n">
        <v>2746000</v>
      </c>
      <c r="G22" s="51" t="n">
        <f aca="false">F22*1.1</f>
        <v>3020600</v>
      </c>
    </row>
    <row r="23" customFormat="false" ht="15" hidden="false" customHeight="false" outlineLevel="0" collapsed="false">
      <c r="A23" s="45" t="s">
        <v>191</v>
      </c>
      <c r="B23" s="50" t="s">
        <v>206</v>
      </c>
      <c r="C23" s="47" t="s">
        <v>193</v>
      </c>
      <c r="D23" s="48" t="s">
        <v>193</v>
      </c>
      <c r="E23" s="48" t="s">
        <v>200</v>
      </c>
      <c r="F23" s="51" t="n">
        <v>3200000</v>
      </c>
      <c r="G23" s="51" t="n">
        <f aca="false">F23*1.1</f>
        <v>3520000</v>
      </c>
    </row>
    <row r="24" customFormat="false" ht="15" hidden="false" customHeight="false" outlineLevel="0" collapsed="false">
      <c r="A24" s="45" t="s">
        <v>191</v>
      </c>
      <c r="B24" s="50" t="s">
        <v>207</v>
      </c>
      <c r="C24" s="47" t="s">
        <v>193</v>
      </c>
      <c r="D24" s="48" t="s">
        <v>193</v>
      </c>
      <c r="E24" s="48" t="s">
        <v>197</v>
      </c>
      <c r="F24" s="51" t="n">
        <v>1023600</v>
      </c>
      <c r="G24" s="51" t="n">
        <v>1125960</v>
      </c>
    </row>
    <row r="25" customFormat="false" ht="15" hidden="false" customHeight="false" outlineLevel="0" collapsed="false">
      <c r="A25" s="45" t="s">
        <v>191</v>
      </c>
      <c r="B25" s="50" t="s">
        <v>207</v>
      </c>
      <c r="C25" s="47" t="s">
        <v>193</v>
      </c>
      <c r="D25" s="48" t="s">
        <v>193</v>
      </c>
      <c r="E25" s="48" t="s">
        <v>198</v>
      </c>
      <c r="F25" s="51" t="n">
        <v>1992000</v>
      </c>
      <c r="G25" s="51" t="n">
        <v>2191200</v>
      </c>
    </row>
    <row r="26" customFormat="false" ht="15" hidden="false" customHeight="false" outlineLevel="0" collapsed="false">
      <c r="A26" s="45" t="s">
        <v>191</v>
      </c>
      <c r="B26" s="50" t="s">
        <v>207</v>
      </c>
      <c r="C26" s="47" t="s">
        <v>193</v>
      </c>
      <c r="D26" s="48" t="s">
        <v>193</v>
      </c>
      <c r="E26" s="48" t="s">
        <v>199</v>
      </c>
      <c r="F26" s="51" t="n">
        <v>3295200</v>
      </c>
      <c r="G26" s="51" t="n">
        <v>3624720</v>
      </c>
    </row>
    <row r="27" customFormat="false" ht="15" hidden="false" customHeight="false" outlineLevel="0" collapsed="false">
      <c r="A27" s="45" t="s">
        <v>191</v>
      </c>
      <c r="B27" s="50" t="s">
        <v>207</v>
      </c>
      <c r="C27" s="47" t="s">
        <v>193</v>
      </c>
      <c r="D27" s="48" t="s">
        <v>193</v>
      </c>
      <c r="E27" s="48" t="s">
        <v>200</v>
      </c>
      <c r="F27" s="51" t="n">
        <v>3840000</v>
      </c>
      <c r="G27" s="51" t="n">
        <v>4224000</v>
      </c>
    </row>
    <row r="28" customFormat="false" ht="15" hidden="false" customHeight="false" outlineLevel="0" collapsed="false">
      <c r="A28" s="45" t="s">
        <v>191</v>
      </c>
      <c r="B28" s="50" t="s">
        <v>208</v>
      </c>
      <c r="C28" s="47" t="s">
        <v>193</v>
      </c>
      <c r="D28" s="48" t="s">
        <v>193</v>
      </c>
      <c r="E28" s="48" t="s">
        <v>197</v>
      </c>
      <c r="F28" s="51" t="n">
        <v>853000</v>
      </c>
      <c r="G28" s="51" t="n">
        <v>938300</v>
      </c>
    </row>
    <row r="29" customFormat="false" ht="15" hidden="false" customHeight="false" outlineLevel="0" collapsed="false">
      <c r="A29" s="45" t="s">
        <v>191</v>
      </c>
      <c r="B29" s="50" t="s">
        <v>208</v>
      </c>
      <c r="C29" s="47" t="s">
        <v>193</v>
      </c>
      <c r="D29" s="48" t="s">
        <v>193</v>
      </c>
      <c r="E29" s="48" t="s">
        <v>198</v>
      </c>
      <c r="F29" s="51" t="n">
        <v>1660000</v>
      </c>
      <c r="G29" s="51" t="n">
        <v>1826000</v>
      </c>
    </row>
    <row r="30" customFormat="false" ht="15" hidden="false" customHeight="false" outlineLevel="0" collapsed="false">
      <c r="A30" s="45" t="s">
        <v>191</v>
      </c>
      <c r="B30" s="50" t="s">
        <v>208</v>
      </c>
      <c r="C30" s="47" t="s">
        <v>193</v>
      </c>
      <c r="D30" s="48" t="s">
        <v>193</v>
      </c>
      <c r="E30" s="48" t="s">
        <v>199</v>
      </c>
      <c r="F30" s="51" t="n">
        <v>2746000</v>
      </c>
      <c r="G30" s="51" t="n">
        <v>3020600</v>
      </c>
    </row>
    <row r="31" customFormat="false" ht="15" hidden="false" customHeight="false" outlineLevel="0" collapsed="false">
      <c r="A31" s="45" t="s">
        <v>191</v>
      </c>
      <c r="B31" s="50" t="s">
        <v>208</v>
      </c>
      <c r="C31" s="47" t="s">
        <v>193</v>
      </c>
      <c r="D31" s="48" t="s">
        <v>193</v>
      </c>
      <c r="E31" s="48" t="s">
        <v>200</v>
      </c>
      <c r="F31" s="51" t="n">
        <v>3200000</v>
      </c>
      <c r="G31" s="51" t="n">
        <v>3520000</v>
      </c>
    </row>
    <row r="32" customFormat="false" ht="15" hidden="false" customHeight="false" outlineLevel="0" collapsed="false">
      <c r="A32" s="52" t="s">
        <v>209</v>
      </c>
      <c r="B32" s="53" t="s">
        <v>210</v>
      </c>
      <c r="C32" s="54" t="s">
        <v>211</v>
      </c>
      <c r="D32" s="55" t="s">
        <v>212</v>
      </c>
      <c r="E32" s="55" t="n">
        <v>0</v>
      </c>
      <c r="F32" s="56" t="n">
        <v>437000</v>
      </c>
      <c r="G32" s="56" t="n">
        <f aca="false">F32*1.1</f>
        <v>480700</v>
      </c>
    </row>
    <row r="33" customFormat="false" ht="15" hidden="false" customHeight="false" outlineLevel="0" collapsed="false">
      <c r="A33" s="52" t="s">
        <v>209</v>
      </c>
      <c r="B33" s="53" t="s">
        <v>210</v>
      </c>
      <c r="C33" s="54" t="s">
        <v>211</v>
      </c>
      <c r="D33" s="55" t="s">
        <v>213</v>
      </c>
      <c r="E33" s="55" t="n">
        <v>0</v>
      </c>
      <c r="F33" s="56" t="n">
        <v>794000</v>
      </c>
      <c r="G33" s="56" t="n">
        <f aca="false">F33*1.1</f>
        <v>873400</v>
      </c>
    </row>
    <row r="34" customFormat="false" ht="15" hidden="false" customHeight="false" outlineLevel="0" collapsed="false">
      <c r="A34" s="52" t="s">
        <v>209</v>
      </c>
      <c r="B34" s="53" t="s">
        <v>214</v>
      </c>
      <c r="C34" s="54" t="s">
        <v>211</v>
      </c>
      <c r="D34" s="55" t="s">
        <v>215</v>
      </c>
      <c r="E34" s="55" t="n">
        <v>0</v>
      </c>
      <c r="F34" s="56" t="n">
        <v>794000</v>
      </c>
      <c r="G34" s="56" t="n">
        <f aca="false">F34*1.1</f>
        <v>873400</v>
      </c>
    </row>
    <row r="35" customFormat="false" ht="15" hidden="false" customHeight="false" outlineLevel="0" collapsed="false">
      <c r="A35" s="52" t="s">
        <v>209</v>
      </c>
      <c r="B35" s="53" t="s">
        <v>214</v>
      </c>
      <c r="C35" s="54" t="s">
        <v>211</v>
      </c>
      <c r="D35" s="55" t="s">
        <v>216</v>
      </c>
      <c r="E35" s="55" t="n">
        <v>0</v>
      </c>
      <c r="F35" s="56" t="n">
        <v>1270000</v>
      </c>
      <c r="G35" s="56" t="n">
        <f aca="false">F35*1.1</f>
        <v>1397000</v>
      </c>
    </row>
    <row r="36" customFormat="false" ht="15" hidden="false" customHeight="false" outlineLevel="0" collapsed="false">
      <c r="A36" s="52" t="s">
        <v>209</v>
      </c>
      <c r="B36" s="53" t="s">
        <v>214</v>
      </c>
      <c r="C36" s="54" t="s">
        <v>211</v>
      </c>
      <c r="D36" s="55" t="s">
        <v>217</v>
      </c>
      <c r="E36" s="55" t="n">
        <v>0</v>
      </c>
      <c r="F36" s="56" t="n">
        <v>1825000</v>
      </c>
      <c r="G36" s="56" t="n">
        <f aca="false">F36*1.1</f>
        <v>2007500</v>
      </c>
    </row>
    <row r="37" customFormat="false" ht="15" hidden="false" customHeight="false" outlineLevel="0" collapsed="false">
      <c r="A37" s="52" t="s">
        <v>209</v>
      </c>
      <c r="B37" s="53" t="s">
        <v>218</v>
      </c>
      <c r="C37" s="54" t="s">
        <v>193</v>
      </c>
      <c r="D37" s="55" t="s">
        <v>216</v>
      </c>
      <c r="E37" s="55" t="n">
        <v>0</v>
      </c>
      <c r="F37" s="56" t="n">
        <v>1270000</v>
      </c>
      <c r="G37" s="56" t="n">
        <f aca="false">F37*1.1</f>
        <v>1397000</v>
      </c>
    </row>
    <row r="38" customFormat="false" ht="15" hidden="false" customHeight="false" outlineLevel="0" collapsed="false">
      <c r="A38" s="52" t="s">
        <v>209</v>
      </c>
      <c r="B38" s="53" t="s">
        <v>218</v>
      </c>
      <c r="C38" s="54" t="s">
        <v>193</v>
      </c>
      <c r="D38" s="55" t="s">
        <v>217</v>
      </c>
      <c r="E38" s="55" t="n">
        <v>0</v>
      </c>
      <c r="F38" s="56" t="n">
        <v>1825000</v>
      </c>
      <c r="G38" s="56" t="n">
        <f aca="false">F38*1.1</f>
        <v>2007500</v>
      </c>
    </row>
    <row r="39" customFormat="false" ht="15" hidden="false" customHeight="false" outlineLevel="0" collapsed="false">
      <c r="A39" s="52" t="s">
        <v>209</v>
      </c>
      <c r="B39" s="53" t="s">
        <v>219</v>
      </c>
      <c r="C39" s="54" t="s">
        <v>220</v>
      </c>
      <c r="D39" s="55" t="s">
        <v>221</v>
      </c>
      <c r="E39" s="55" t="n">
        <v>0</v>
      </c>
      <c r="F39" s="56" t="n">
        <v>3054000</v>
      </c>
      <c r="G39" s="56" t="n">
        <f aca="false">F39*1.1</f>
        <v>3359400</v>
      </c>
    </row>
    <row r="40" customFormat="false" ht="15" hidden="false" customHeight="false" outlineLevel="0" collapsed="false">
      <c r="A40" s="52" t="s">
        <v>209</v>
      </c>
      <c r="B40" s="53" t="s">
        <v>219</v>
      </c>
      <c r="C40" s="54" t="s">
        <v>220</v>
      </c>
      <c r="D40" s="55" t="s">
        <v>222</v>
      </c>
      <c r="E40" s="55" t="n">
        <v>0</v>
      </c>
      <c r="F40" s="56" t="n">
        <v>2718000</v>
      </c>
      <c r="G40" s="56" t="n">
        <f aca="false">F40*1.1</f>
        <v>2989800</v>
      </c>
    </row>
    <row r="41" customFormat="false" ht="15" hidden="false" customHeight="false" outlineLevel="0" collapsed="false">
      <c r="A41" s="52" t="s">
        <v>209</v>
      </c>
      <c r="B41" s="53" t="s">
        <v>219</v>
      </c>
      <c r="C41" s="54" t="s">
        <v>220</v>
      </c>
      <c r="D41" s="55" t="s">
        <v>223</v>
      </c>
      <c r="E41" s="55" t="n">
        <v>0</v>
      </c>
      <c r="F41" s="56" t="n">
        <v>2869000</v>
      </c>
      <c r="G41" s="56" t="n">
        <f aca="false">F41*1.1</f>
        <v>3155900</v>
      </c>
    </row>
    <row r="42" customFormat="false" ht="15" hidden="false" customHeight="false" outlineLevel="0" collapsed="false">
      <c r="A42" s="52" t="s">
        <v>209</v>
      </c>
      <c r="B42" s="53" t="s">
        <v>219</v>
      </c>
      <c r="C42" s="54" t="s">
        <v>220</v>
      </c>
      <c r="D42" s="55" t="s">
        <v>224</v>
      </c>
      <c r="E42" s="55" t="n">
        <v>0</v>
      </c>
      <c r="F42" s="56" t="n">
        <v>3041000</v>
      </c>
      <c r="G42" s="56" t="n">
        <f aca="false">F42*1.1</f>
        <v>3345100</v>
      </c>
    </row>
    <row r="43" customFormat="false" ht="15" hidden="false" customHeight="false" outlineLevel="0" collapsed="false">
      <c r="A43" s="52" t="s">
        <v>209</v>
      </c>
      <c r="B43" s="53" t="s">
        <v>219</v>
      </c>
      <c r="C43" s="54" t="s">
        <v>220</v>
      </c>
      <c r="D43" s="55" t="s">
        <v>225</v>
      </c>
      <c r="E43" s="55" t="n">
        <v>0</v>
      </c>
      <c r="F43" s="56" t="n">
        <v>3191000</v>
      </c>
      <c r="G43" s="56" t="n">
        <f aca="false">F43*1.1</f>
        <v>3510100</v>
      </c>
    </row>
    <row r="44" customFormat="false" ht="15" hidden="false" customHeight="false" outlineLevel="0" collapsed="false">
      <c r="A44" s="52" t="s">
        <v>209</v>
      </c>
      <c r="B44" s="53" t="s">
        <v>219</v>
      </c>
      <c r="C44" s="54" t="s">
        <v>220</v>
      </c>
      <c r="D44" s="55" t="s">
        <v>226</v>
      </c>
      <c r="E44" s="55" t="n">
        <v>0</v>
      </c>
      <c r="F44" s="56" t="n">
        <v>3364000</v>
      </c>
      <c r="G44" s="56" t="n">
        <f aca="false">F44*1.1</f>
        <v>3700400</v>
      </c>
    </row>
    <row r="45" customFormat="false" ht="15" hidden="false" customHeight="false" outlineLevel="0" collapsed="false">
      <c r="A45" s="52" t="s">
        <v>209</v>
      </c>
      <c r="B45" s="53" t="s">
        <v>219</v>
      </c>
      <c r="C45" s="54" t="s">
        <v>220</v>
      </c>
      <c r="D45" s="55" t="s">
        <v>227</v>
      </c>
      <c r="E45" s="55" t="n">
        <v>0</v>
      </c>
      <c r="F45" s="56" t="n">
        <v>3515000</v>
      </c>
      <c r="G45" s="56" t="n">
        <f aca="false">F45*1.1</f>
        <v>3866500</v>
      </c>
    </row>
    <row r="46" customFormat="false" ht="15" hidden="false" customHeight="false" outlineLevel="0" collapsed="false">
      <c r="A46" s="52" t="s">
        <v>209</v>
      </c>
      <c r="B46" s="53" t="s">
        <v>219</v>
      </c>
      <c r="C46" s="54" t="s">
        <v>220</v>
      </c>
      <c r="D46" s="55" t="s">
        <v>228</v>
      </c>
      <c r="E46" s="55" t="n">
        <v>0</v>
      </c>
      <c r="F46" s="56" t="n">
        <v>3688000</v>
      </c>
      <c r="G46" s="56" t="n">
        <f aca="false">F46*1.1</f>
        <v>4056800</v>
      </c>
    </row>
    <row r="47" customFormat="false" ht="15" hidden="false" customHeight="false" outlineLevel="0" collapsed="false">
      <c r="A47" s="52" t="s">
        <v>209</v>
      </c>
      <c r="B47" s="53" t="s">
        <v>219</v>
      </c>
      <c r="C47" s="54" t="s">
        <v>220</v>
      </c>
      <c r="D47" s="55" t="s">
        <v>229</v>
      </c>
      <c r="E47" s="55" t="n">
        <v>0</v>
      </c>
      <c r="F47" s="56" t="n">
        <v>4632000</v>
      </c>
      <c r="G47" s="56" t="n">
        <f aca="false">F47*1.1</f>
        <v>5095200</v>
      </c>
    </row>
    <row r="48" customFormat="false" ht="15" hidden="false" customHeight="false" outlineLevel="0" collapsed="false">
      <c r="A48" s="52" t="s">
        <v>209</v>
      </c>
      <c r="B48" s="53" t="s">
        <v>219</v>
      </c>
      <c r="C48" s="54" t="s">
        <v>220</v>
      </c>
      <c r="D48" s="55" t="s">
        <v>230</v>
      </c>
      <c r="E48" s="55" t="n">
        <v>0</v>
      </c>
      <c r="F48" s="56" t="n">
        <v>4813000</v>
      </c>
      <c r="G48" s="56" t="n">
        <f aca="false">F48*1.1</f>
        <v>5294300</v>
      </c>
    </row>
    <row r="49" customFormat="false" ht="30" hidden="false" customHeight="false" outlineLevel="0" collapsed="false">
      <c r="A49" s="52" t="s">
        <v>209</v>
      </c>
      <c r="B49" s="53" t="s">
        <v>219</v>
      </c>
      <c r="C49" s="54" t="s">
        <v>220</v>
      </c>
      <c r="D49" s="55" t="s">
        <v>231</v>
      </c>
      <c r="E49" s="55" t="n">
        <v>0</v>
      </c>
      <c r="F49" s="56" t="s">
        <v>232</v>
      </c>
      <c r="G49" s="56" t="s">
        <v>233</v>
      </c>
    </row>
    <row r="50" customFormat="false" ht="15" hidden="false" customHeight="false" outlineLevel="0" collapsed="false">
      <c r="A50" s="52" t="s">
        <v>209</v>
      </c>
      <c r="B50" s="53" t="s">
        <v>234</v>
      </c>
      <c r="C50" s="54" t="s">
        <v>220</v>
      </c>
      <c r="D50" s="55" t="s">
        <v>212</v>
      </c>
      <c r="E50" s="55" t="n">
        <v>0</v>
      </c>
      <c r="F50" s="57" t="n">
        <v>1285200</v>
      </c>
      <c r="G50" s="56" t="n">
        <f aca="false">F50*1.1</f>
        <v>1413720</v>
      </c>
    </row>
    <row r="51" customFormat="false" ht="15" hidden="false" customHeight="false" outlineLevel="0" collapsed="false">
      <c r="A51" s="52" t="s">
        <v>209</v>
      </c>
      <c r="B51" s="53" t="s">
        <v>234</v>
      </c>
      <c r="C51" s="54" t="s">
        <v>220</v>
      </c>
      <c r="D51" s="55" t="s">
        <v>235</v>
      </c>
      <c r="E51" s="55" t="n">
        <v>0</v>
      </c>
      <c r="F51" s="57" t="n">
        <v>1579300</v>
      </c>
      <c r="G51" s="56" t="n">
        <f aca="false">F51*1.1</f>
        <v>1737230</v>
      </c>
    </row>
    <row r="52" customFormat="false" ht="15" hidden="false" customHeight="false" outlineLevel="0" collapsed="false">
      <c r="A52" s="52" t="s">
        <v>209</v>
      </c>
      <c r="B52" s="53" t="s">
        <v>234</v>
      </c>
      <c r="C52" s="54" t="s">
        <v>220</v>
      </c>
      <c r="D52" s="55" t="s">
        <v>236</v>
      </c>
      <c r="E52" s="55" t="n">
        <v>0</v>
      </c>
      <c r="F52" s="57" t="n">
        <v>1836000</v>
      </c>
      <c r="G52" s="56" t="n">
        <f aca="false">F52*1.1</f>
        <v>2019600</v>
      </c>
    </row>
    <row r="53" customFormat="false" ht="15" hidden="false" customHeight="false" outlineLevel="0" collapsed="false">
      <c r="A53" s="52" t="s">
        <v>209</v>
      </c>
      <c r="B53" s="53" t="s">
        <v>234</v>
      </c>
      <c r="C53" s="54" t="s">
        <v>220</v>
      </c>
      <c r="D53" s="55" t="s">
        <v>237</v>
      </c>
      <c r="E53" s="55" t="n">
        <v>0</v>
      </c>
      <c r="F53" s="57" t="n">
        <v>2130100</v>
      </c>
      <c r="G53" s="56" t="n">
        <f aca="false">F53*1.1</f>
        <v>2343110</v>
      </c>
    </row>
    <row r="54" customFormat="false" ht="15" hidden="false" customHeight="false" outlineLevel="0" collapsed="false">
      <c r="A54" s="52" t="s">
        <v>209</v>
      </c>
      <c r="B54" s="53" t="s">
        <v>238</v>
      </c>
      <c r="C54" s="54" t="s">
        <v>220</v>
      </c>
      <c r="D54" s="55" t="s">
        <v>212</v>
      </c>
      <c r="E54" s="55" t="n">
        <v>0</v>
      </c>
      <c r="F54" s="56" t="n">
        <v>756000</v>
      </c>
      <c r="G54" s="56" t="n">
        <f aca="false">F54*1.1</f>
        <v>831600</v>
      </c>
    </row>
    <row r="55" customFormat="false" ht="15" hidden="false" customHeight="false" outlineLevel="0" collapsed="false">
      <c r="A55" s="52" t="s">
        <v>209</v>
      </c>
      <c r="B55" s="53" t="s">
        <v>238</v>
      </c>
      <c r="C55" s="54" t="s">
        <v>220</v>
      </c>
      <c r="D55" s="55" t="s">
        <v>235</v>
      </c>
      <c r="E55" s="55" t="n">
        <v>0</v>
      </c>
      <c r="F55" s="56" t="n">
        <v>929000</v>
      </c>
      <c r="G55" s="56" t="n">
        <f aca="false">F55*1.1</f>
        <v>1021900</v>
      </c>
    </row>
    <row r="56" customFormat="false" ht="15" hidden="false" customHeight="false" outlineLevel="0" collapsed="false">
      <c r="A56" s="52" t="s">
        <v>209</v>
      </c>
      <c r="B56" s="53" t="s">
        <v>238</v>
      </c>
      <c r="C56" s="54" t="s">
        <v>220</v>
      </c>
      <c r="D56" s="55" t="s">
        <v>236</v>
      </c>
      <c r="E56" s="55" t="n">
        <v>0</v>
      </c>
      <c r="F56" s="56" t="n">
        <v>1080000</v>
      </c>
      <c r="G56" s="56" t="n">
        <f aca="false">F56*1.1</f>
        <v>1188000</v>
      </c>
    </row>
    <row r="57" customFormat="false" ht="15" hidden="false" customHeight="false" outlineLevel="0" collapsed="false">
      <c r="A57" s="52" t="s">
        <v>209</v>
      </c>
      <c r="B57" s="53" t="s">
        <v>238</v>
      </c>
      <c r="C57" s="54" t="s">
        <v>220</v>
      </c>
      <c r="D57" s="55" t="s">
        <v>237</v>
      </c>
      <c r="E57" s="55" t="n">
        <v>0</v>
      </c>
      <c r="F57" s="56" t="n">
        <v>1253000</v>
      </c>
      <c r="G57" s="56" t="n">
        <f aca="false">F57*1.1</f>
        <v>1378300</v>
      </c>
    </row>
    <row r="58" customFormat="false" ht="15" hidden="false" customHeight="false" outlineLevel="0" collapsed="false">
      <c r="A58" s="52" t="s">
        <v>209</v>
      </c>
      <c r="B58" s="53" t="s">
        <v>239</v>
      </c>
      <c r="C58" s="54" t="s">
        <v>220</v>
      </c>
      <c r="D58" s="55" t="s">
        <v>212</v>
      </c>
      <c r="E58" s="55" t="n">
        <v>0</v>
      </c>
      <c r="F58" s="56" t="n">
        <v>756000</v>
      </c>
      <c r="G58" s="56" t="n">
        <f aca="false">F58*1.1</f>
        <v>831600</v>
      </c>
    </row>
    <row r="59" customFormat="false" ht="15" hidden="false" customHeight="false" outlineLevel="0" collapsed="false">
      <c r="A59" s="52" t="s">
        <v>209</v>
      </c>
      <c r="B59" s="53" t="s">
        <v>239</v>
      </c>
      <c r="C59" s="54" t="s">
        <v>220</v>
      </c>
      <c r="D59" s="55" t="s">
        <v>235</v>
      </c>
      <c r="E59" s="55" t="n">
        <v>0</v>
      </c>
      <c r="F59" s="56" t="n">
        <v>929000</v>
      </c>
      <c r="G59" s="56" t="n">
        <f aca="false">F59*1.1</f>
        <v>1021900</v>
      </c>
    </row>
    <row r="60" customFormat="false" ht="15" hidden="false" customHeight="false" outlineLevel="0" collapsed="false">
      <c r="A60" s="52" t="s">
        <v>209</v>
      </c>
      <c r="B60" s="53" t="s">
        <v>239</v>
      </c>
      <c r="C60" s="54" t="s">
        <v>220</v>
      </c>
      <c r="D60" s="55" t="s">
        <v>236</v>
      </c>
      <c r="E60" s="55" t="n">
        <v>0</v>
      </c>
      <c r="F60" s="56" t="n">
        <v>1080000</v>
      </c>
      <c r="G60" s="56" t="n">
        <f aca="false">F60*1.1</f>
        <v>1188000</v>
      </c>
    </row>
    <row r="61" customFormat="false" ht="15" hidden="false" customHeight="false" outlineLevel="0" collapsed="false">
      <c r="A61" s="52" t="s">
        <v>209</v>
      </c>
      <c r="B61" s="53" t="s">
        <v>239</v>
      </c>
      <c r="C61" s="54" t="s">
        <v>220</v>
      </c>
      <c r="D61" s="55" t="s">
        <v>237</v>
      </c>
      <c r="E61" s="55" t="n">
        <v>0</v>
      </c>
      <c r="F61" s="56" t="n">
        <v>1253000</v>
      </c>
      <c r="G61" s="56" t="n">
        <f aca="false">F61*1.1</f>
        <v>1378300</v>
      </c>
    </row>
    <row r="62" customFormat="false" ht="15" hidden="false" customHeight="false" outlineLevel="0" collapsed="false">
      <c r="A62" s="52" t="s">
        <v>209</v>
      </c>
      <c r="B62" s="53" t="s">
        <v>240</v>
      </c>
      <c r="C62" s="54" t="s">
        <v>220</v>
      </c>
      <c r="D62" s="55" t="s">
        <v>212</v>
      </c>
      <c r="E62" s="55" t="n">
        <v>0</v>
      </c>
      <c r="F62" s="56" t="n">
        <v>756000</v>
      </c>
      <c r="G62" s="56" t="n">
        <f aca="false">F62*1.1</f>
        <v>831600</v>
      </c>
    </row>
    <row r="63" customFormat="false" ht="15" hidden="false" customHeight="false" outlineLevel="0" collapsed="false">
      <c r="A63" s="52" t="s">
        <v>209</v>
      </c>
      <c r="B63" s="53" t="s">
        <v>240</v>
      </c>
      <c r="C63" s="54" t="s">
        <v>220</v>
      </c>
      <c r="D63" s="55" t="s">
        <v>235</v>
      </c>
      <c r="E63" s="55" t="n">
        <v>0</v>
      </c>
      <c r="F63" s="56" t="n">
        <v>929000</v>
      </c>
      <c r="G63" s="56" t="n">
        <f aca="false">F63*1.1</f>
        <v>1021900</v>
      </c>
    </row>
    <row r="64" customFormat="false" ht="15" hidden="false" customHeight="false" outlineLevel="0" collapsed="false">
      <c r="A64" s="52" t="s">
        <v>209</v>
      </c>
      <c r="B64" s="53" t="s">
        <v>240</v>
      </c>
      <c r="C64" s="54" t="s">
        <v>220</v>
      </c>
      <c r="D64" s="55" t="s">
        <v>236</v>
      </c>
      <c r="E64" s="55" t="n">
        <v>0</v>
      </c>
      <c r="F64" s="56" t="n">
        <v>1080000</v>
      </c>
      <c r="G64" s="56" t="n">
        <f aca="false">F64*1.1</f>
        <v>1188000</v>
      </c>
    </row>
    <row r="65" customFormat="false" ht="15" hidden="false" customHeight="false" outlineLevel="0" collapsed="false">
      <c r="A65" s="52" t="s">
        <v>209</v>
      </c>
      <c r="B65" s="53" t="s">
        <v>240</v>
      </c>
      <c r="C65" s="54" t="s">
        <v>220</v>
      </c>
      <c r="D65" s="55" t="s">
        <v>237</v>
      </c>
      <c r="E65" s="55" t="n">
        <v>0</v>
      </c>
      <c r="F65" s="56" t="n">
        <v>1253000</v>
      </c>
      <c r="G65" s="56" t="n">
        <f aca="false">F65*1.1</f>
        <v>1378300</v>
      </c>
    </row>
    <row r="66" customFormat="false" ht="15" hidden="false" customHeight="false" outlineLevel="0" collapsed="false">
      <c r="A66" s="52" t="s">
        <v>209</v>
      </c>
      <c r="B66" s="53" t="s">
        <v>241</v>
      </c>
      <c r="C66" s="54" t="s">
        <v>220</v>
      </c>
      <c r="D66" s="55" t="s">
        <v>242</v>
      </c>
      <c r="E66" s="55" t="n">
        <v>0</v>
      </c>
      <c r="F66" s="56" t="n">
        <v>1404000</v>
      </c>
      <c r="G66" s="56" t="n">
        <f aca="false">F66*1.1</f>
        <v>1544400</v>
      </c>
    </row>
    <row r="67" customFormat="false" ht="15" hidden="false" customHeight="false" outlineLevel="0" collapsed="false">
      <c r="A67" s="52" t="s">
        <v>209</v>
      </c>
      <c r="B67" s="53" t="s">
        <v>241</v>
      </c>
      <c r="C67" s="54" t="s">
        <v>220</v>
      </c>
      <c r="D67" s="55" t="s">
        <v>243</v>
      </c>
      <c r="E67" s="55" t="n">
        <v>0</v>
      </c>
      <c r="F67" s="56" t="n">
        <v>1512000</v>
      </c>
      <c r="G67" s="56" t="n">
        <f aca="false">F67*1.1</f>
        <v>1663200</v>
      </c>
    </row>
    <row r="68" customFormat="false" ht="15" hidden="false" customHeight="false" outlineLevel="0" collapsed="false">
      <c r="A68" s="52" t="s">
        <v>209</v>
      </c>
      <c r="B68" s="53" t="s">
        <v>241</v>
      </c>
      <c r="C68" s="54" t="s">
        <v>220</v>
      </c>
      <c r="D68" s="55" t="s">
        <v>244</v>
      </c>
      <c r="E68" s="55" t="n">
        <v>0</v>
      </c>
      <c r="F68" s="56" t="n">
        <v>1656000</v>
      </c>
      <c r="G68" s="56" t="n">
        <f aca="false">F68*1.1</f>
        <v>1821600</v>
      </c>
    </row>
    <row r="69" customFormat="false" ht="15" hidden="false" customHeight="false" outlineLevel="0" collapsed="false">
      <c r="A69" s="52" t="s">
        <v>209</v>
      </c>
      <c r="B69" s="53" t="s">
        <v>241</v>
      </c>
      <c r="C69" s="54" t="s">
        <v>220</v>
      </c>
      <c r="D69" s="55" t="s">
        <v>245</v>
      </c>
      <c r="E69" s="55" t="n">
        <v>0</v>
      </c>
      <c r="F69" s="56" t="n">
        <v>1822000</v>
      </c>
      <c r="G69" s="56" t="n">
        <f aca="false">F69*1.1</f>
        <v>2004200</v>
      </c>
    </row>
    <row r="70" customFormat="false" ht="15" hidden="false" customHeight="false" outlineLevel="0" collapsed="false">
      <c r="A70" s="52" t="s">
        <v>209</v>
      </c>
      <c r="B70" s="53" t="s">
        <v>241</v>
      </c>
      <c r="C70" s="54" t="s">
        <v>220</v>
      </c>
      <c r="D70" s="55" t="s">
        <v>246</v>
      </c>
      <c r="E70" s="55" t="n">
        <v>0</v>
      </c>
      <c r="F70" s="56" t="n">
        <v>2049000</v>
      </c>
      <c r="G70" s="56" t="n">
        <f aca="false">F70*1.1</f>
        <v>2253900</v>
      </c>
    </row>
    <row r="71" customFormat="false" ht="15" hidden="false" customHeight="false" outlineLevel="0" collapsed="false">
      <c r="A71" s="52" t="s">
        <v>209</v>
      </c>
      <c r="B71" s="53" t="s">
        <v>241</v>
      </c>
      <c r="C71" s="54" t="s">
        <v>220</v>
      </c>
      <c r="D71" s="55" t="s">
        <v>247</v>
      </c>
      <c r="E71" s="55" t="n">
        <v>0</v>
      </c>
      <c r="F71" s="56" t="n">
        <v>2221000</v>
      </c>
      <c r="G71" s="56" t="n">
        <f aca="false">F71*1.1</f>
        <v>2443100</v>
      </c>
    </row>
    <row r="72" customFormat="false" ht="15" hidden="false" customHeight="false" outlineLevel="0" collapsed="false">
      <c r="A72" s="52" t="s">
        <v>209</v>
      </c>
      <c r="B72" s="53" t="s">
        <v>241</v>
      </c>
      <c r="C72" s="54" t="s">
        <v>220</v>
      </c>
      <c r="D72" s="55" t="s">
        <v>248</v>
      </c>
      <c r="E72" s="55" t="n">
        <v>0</v>
      </c>
      <c r="F72" s="56" t="n">
        <v>2394000</v>
      </c>
      <c r="G72" s="56" t="n">
        <f aca="false">F72*1.1</f>
        <v>2633400</v>
      </c>
    </row>
    <row r="73" customFormat="false" ht="15" hidden="false" customHeight="false" outlineLevel="0" collapsed="false">
      <c r="A73" s="52" t="s">
        <v>209</v>
      </c>
      <c r="B73" s="53" t="s">
        <v>241</v>
      </c>
      <c r="C73" s="54" t="s">
        <v>220</v>
      </c>
      <c r="D73" s="55" t="s">
        <v>221</v>
      </c>
      <c r="E73" s="55" t="n">
        <v>0</v>
      </c>
      <c r="F73" s="56" t="n">
        <v>3054000</v>
      </c>
      <c r="G73" s="56" t="n">
        <f aca="false">F73*1.1</f>
        <v>3359400</v>
      </c>
    </row>
    <row r="74" customFormat="false" ht="15" hidden="false" customHeight="false" outlineLevel="0" collapsed="false">
      <c r="A74" s="52" t="s">
        <v>209</v>
      </c>
      <c r="B74" s="53" t="s">
        <v>241</v>
      </c>
      <c r="C74" s="54" t="s">
        <v>220</v>
      </c>
      <c r="D74" s="55" t="s">
        <v>222</v>
      </c>
      <c r="E74" s="55" t="n">
        <v>0</v>
      </c>
      <c r="F74" s="56" t="n">
        <v>2718000</v>
      </c>
      <c r="G74" s="56" t="n">
        <f aca="false">F74*1.1</f>
        <v>2989800</v>
      </c>
    </row>
    <row r="75" customFormat="false" ht="15" hidden="false" customHeight="false" outlineLevel="0" collapsed="false">
      <c r="A75" s="52" t="s">
        <v>209</v>
      </c>
      <c r="B75" s="53" t="s">
        <v>241</v>
      </c>
      <c r="C75" s="54" t="s">
        <v>220</v>
      </c>
      <c r="D75" s="55" t="s">
        <v>223</v>
      </c>
      <c r="E75" s="55" t="n">
        <v>0</v>
      </c>
      <c r="F75" s="56" t="n">
        <v>2869000</v>
      </c>
      <c r="G75" s="56" t="n">
        <f aca="false">F75*1.1</f>
        <v>3155900</v>
      </c>
    </row>
    <row r="76" customFormat="false" ht="15" hidden="false" customHeight="false" outlineLevel="0" collapsed="false">
      <c r="A76" s="52" t="s">
        <v>209</v>
      </c>
      <c r="B76" s="53" t="s">
        <v>241</v>
      </c>
      <c r="C76" s="54" t="s">
        <v>220</v>
      </c>
      <c r="D76" s="55" t="s">
        <v>224</v>
      </c>
      <c r="E76" s="55" t="n">
        <v>0</v>
      </c>
      <c r="F76" s="56" t="n">
        <v>3041000</v>
      </c>
      <c r="G76" s="56" t="n">
        <f aca="false">F76*1.1</f>
        <v>3345100</v>
      </c>
    </row>
    <row r="77" customFormat="false" ht="15" hidden="false" customHeight="false" outlineLevel="0" collapsed="false">
      <c r="A77" s="52" t="s">
        <v>209</v>
      </c>
      <c r="B77" s="53" t="s">
        <v>241</v>
      </c>
      <c r="C77" s="54" t="s">
        <v>220</v>
      </c>
      <c r="D77" s="55" t="s">
        <v>225</v>
      </c>
      <c r="E77" s="55" t="n">
        <v>0</v>
      </c>
      <c r="F77" s="56" t="n">
        <v>3191000</v>
      </c>
      <c r="G77" s="56" t="n">
        <f aca="false">F77*1.1</f>
        <v>3510100</v>
      </c>
    </row>
    <row r="78" customFormat="false" ht="15" hidden="false" customHeight="false" outlineLevel="0" collapsed="false">
      <c r="A78" s="52" t="s">
        <v>209</v>
      </c>
      <c r="B78" s="53" t="s">
        <v>241</v>
      </c>
      <c r="C78" s="54" t="s">
        <v>220</v>
      </c>
      <c r="D78" s="55" t="s">
        <v>226</v>
      </c>
      <c r="E78" s="55" t="n">
        <v>0</v>
      </c>
      <c r="F78" s="56" t="n">
        <v>3364000</v>
      </c>
      <c r="G78" s="56" t="n">
        <f aca="false">F78*1.1</f>
        <v>3700400</v>
      </c>
    </row>
    <row r="79" customFormat="false" ht="15" hidden="false" customHeight="false" outlineLevel="0" collapsed="false">
      <c r="A79" s="52" t="s">
        <v>209</v>
      </c>
      <c r="B79" s="53" t="s">
        <v>241</v>
      </c>
      <c r="C79" s="54" t="s">
        <v>220</v>
      </c>
      <c r="D79" s="55" t="s">
        <v>227</v>
      </c>
      <c r="E79" s="55" t="n">
        <v>0</v>
      </c>
      <c r="F79" s="56" t="n">
        <v>3515000</v>
      </c>
      <c r="G79" s="56" t="n">
        <f aca="false">F79*1.1</f>
        <v>3866500</v>
      </c>
    </row>
    <row r="80" customFormat="false" ht="15" hidden="false" customHeight="false" outlineLevel="0" collapsed="false">
      <c r="A80" s="52" t="s">
        <v>209</v>
      </c>
      <c r="B80" s="53" t="s">
        <v>241</v>
      </c>
      <c r="C80" s="54" t="s">
        <v>220</v>
      </c>
      <c r="D80" s="55" t="s">
        <v>228</v>
      </c>
      <c r="E80" s="55" t="n">
        <v>0</v>
      </c>
      <c r="F80" s="56" t="n">
        <v>3688000</v>
      </c>
      <c r="G80" s="56" t="n">
        <f aca="false">F80*1.1</f>
        <v>4056800</v>
      </c>
    </row>
    <row r="81" customFormat="false" ht="15" hidden="false" customHeight="false" outlineLevel="0" collapsed="false">
      <c r="A81" s="52" t="s">
        <v>209</v>
      </c>
      <c r="B81" s="53" t="s">
        <v>241</v>
      </c>
      <c r="C81" s="54" t="s">
        <v>220</v>
      </c>
      <c r="D81" s="55" t="s">
        <v>229</v>
      </c>
      <c r="E81" s="55" t="n">
        <v>0</v>
      </c>
      <c r="F81" s="56" t="n">
        <v>4632000</v>
      </c>
      <c r="G81" s="56" t="n">
        <f aca="false">F81*1.1</f>
        <v>5095200</v>
      </c>
    </row>
    <row r="82" customFormat="false" ht="15" hidden="false" customHeight="false" outlineLevel="0" collapsed="false">
      <c r="A82" s="52" t="s">
        <v>209</v>
      </c>
      <c r="B82" s="53" t="s">
        <v>241</v>
      </c>
      <c r="C82" s="54" t="s">
        <v>220</v>
      </c>
      <c r="D82" s="55" t="s">
        <v>230</v>
      </c>
      <c r="E82" s="55" t="n">
        <v>0</v>
      </c>
      <c r="F82" s="56" t="n">
        <v>4813000</v>
      </c>
      <c r="G82" s="56" t="n">
        <f aca="false">F82*1.1</f>
        <v>5294300</v>
      </c>
    </row>
    <row r="83" customFormat="false" ht="30" hidden="false" customHeight="false" outlineLevel="0" collapsed="false">
      <c r="A83" s="52" t="s">
        <v>209</v>
      </c>
      <c r="B83" s="53" t="s">
        <v>241</v>
      </c>
      <c r="C83" s="54" t="s">
        <v>220</v>
      </c>
      <c r="D83" s="55" t="s">
        <v>231</v>
      </c>
      <c r="E83" s="55" t="n">
        <v>0</v>
      </c>
      <c r="F83" s="56" t="s">
        <v>232</v>
      </c>
      <c r="G83" s="56" t="s">
        <v>233</v>
      </c>
    </row>
    <row r="84" customFormat="false" ht="15" hidden="false" customHeight="false" outlineLevel="0" collapsed="false">
      <c r="A84" s="52" t="s">
        <v>209</v>
      </c>
      <c r="B84" s="53" t="s">
        <v>207</v>
      </c>
      <c r="C84" s="54" t="s">
        <v>193</v>
      </c>
      <c r="D84" s="55" t="s">
        <v>249</v>
      </c>
      <c r="E84" s="55" t="n">
        <v>0</v>
      </c>
      <c r="F84" s="57" t="n">
        <v>524400</v>
      </c>
      <c r="G84" s="56" t="n">
        <f aca="false">F84*1.1</f>
        <v>576840</v>
      </c>
    </row>
    <row r="85" customFormat="false" ht="15" hidden="false" customHeight="false" outlineLevel="0" collapsed="false">
      <c r="A85" s="52" t="s">
        <v>209</v>
      </c>
      <c r="B85" s="53" t="s">
        <v>207</v>
      </c>
      <c r="C85" s="54" t="s">
        <v>193</v>
      </c>
      <c r="D85" s="55" t="s">
        <v>250</v>
      </c>
      <c r="E85" s="55" t="n">
        <v>0</v>
      </c>
      <c r="F85" s="57" t="n">
        <v>952800</v>
      </c>
      <c r="G85" s="56" t="n">
        <f aca="false">F85*1.1</f>
        <v>1048080</v>
      </c>
    </row>
    <row r="86" customFormat="false" ht="15" hidden="false" customHeight="false" outlineLevel="0" collapsed="false">
      <c r="A86" s="52" t="s">
        <v>209</v>
      </c>
      <c r="B86" s="53" t="s">
        <v>207</v>
      </c>
      <c r="C86" s="54" t="s">
        <v>193</v>
      </c>
      <c r="D86" s="55" t="s">
        <v>216</v>
      </c>
      <c r="E86" s="55" t="n">
        <v>0</v>
      </c>
      <c r="F86" s="57" t="n">
        <v>1524000</v>
      </c>
      <c r="G86" s="56" t="n">
        <f aca="false">F86*1.1</f>
        <v>1676400</v>
      </c>
    </row>
    <row r="87" customFormat="false" ht="15" hidden="false" customHeight="false" outlineLevel="0" collapsed="false">
      <c r="A87" s="52" t="s">
        <v>209</v>
      </c>
      <c r="B87" s="53" t="s">
        <v>207</v>
      </c>
      <c r="C87" s="54" t="s">
        <v>193</v>
      </c>
      <c r="D87" s="55" t="s">
        <v>217</v>
      </c>
      <c r="E87" s="55" t="n">
        <v>0</v>
      </c>
      <c r="F87" s="57" t="n">
        <v>2190000</v>
      </c>
      <c r="G87" s="56" t="n">
        <f aca="false">F87*1.1</f>
        <v>2409000</v>
      </c>
    </row>
    <row r="88" customFormat="false" ht="15" hidden="false" customHeight="false" outlineLevel="0" collapsed="false">
      <c r="A88" s="52" t="s">
        <v>209</v>
      </c>
      <c r="B88" s="53" t="s">
        <v>208</v>
      </c>
      <c r="C88" s="54" t="s">
        <v>211</v>
      </c>
      <c r="D88" s="55" t="s">
        <v>249</v>
      </c>
      <c r="E88" s="55" t="n">
        <v>0</v>
      </c>
      <c r="F88" s="56" t="n">
        <v>437000</v>
      </c>
      <c r="G88" s="56" t="n">
        <f aca="false">F88*1.1</f>
        <v>480700</v>
      </c>
    </row>
    <row r="89" customFormat="false" ht="15" hidden="false" customHeight="false" outlineLevel="0" collapsed="false">
      <c r="A89" s="52" t="s">
        <v>209</v>
      </c>
      <c r="B89" s="53" t="s">
        <v>208</v>
      </c>
      <c r="C89" s="54" t="s">
        <v>211</v>
      </c>
      <c r="D89" s="55" t="s">
        <v>250</v>
      </c>
      <c r="E89" s="55" t="n">
        <v>0</v>
      </c>
      <c r="F89" s="56" t="n">
        <v>794000</v>
      </c>
      <c r="G89" s="56" t="n">
        <f aca="false">F89*1.1</f>
        <v>873400</v>
      </c>
    </row>
    <row r="90" customFormat="false" ht="15" hidden="false" customHeight="false" outlineLevel="0" collapsed="false">
      <c r="A90" s="52" t="s">
        <v>209</v>
      </c>
      <c r="B90" s="53" t="s">
        <v>208</v>
      </c>
      <c r="C90" s="54" t="s">
        <v>211</v>
      </c>
      <c r="D90" s="55" t="s">
        <v>216</v>
      </c>
      <c r="E90" s="55" t="n">
        <v>0</v>
      </c>
      <c r="F90" s="56" t="n">
        <v>1270000</v>
      </c>
      <c r="G90" s="56" t="n">
        <f aca="false">F90*1.1</f>
        <v>1397000</v>
      </c>
    </row>
    <row r="91" customFormat="false" ht="15" hidden="false" customHeight="false" outlineLevel="0" collapsed="false">
      <c r="A91" s="52" t="s">
        <v>209</v>
      </c>
      <c r="B91" s="53" t="s">
        <v>208</v>
      </c>
      <c r="C91" s="54" t="s">
        <v>211</v>
      </c>
      <c r="D91" s="55" t="s">
        <v>217</v>
      </c>
      <c r="E91" s="55" t="n">
        <v>0</v>
      </c>
      <c r="F91" s="56" t="n">
        <v>1825000</v>
      </c>
      <c r="G91" s="56" t="n">
        <f aca="false">F91*1.1</f>
        <v>2007500</v>
      </c>
    </row>
    <row r="92" customFormat="false" ht="15" hidden="false" customHeight="false" outlineLevel="0" collapsed="false">
      <c r="A92" s="52" t="s">
        <v>209</v>
      </c>
      <c r="B92" s="53" t="s">
        <v>208</v>
      </c>
      <c r="C92" s="54" t="s">
        <v>220</v>
      </c>
      <c r="D92" s="55" t="s">
        <v>212</v>
      </c>
      <c r="E92" s="55" t="n">
        <v>0</v>
      </c>
      <c r="F92" s="56" t="n">
        <v>756000</v>
      </c>
      <c r="G92" s="56" t="n">
        <f aca="false">F92*1.1</f>
        <v>831600</v>
      </c>
    </row>
    <row r="93" customFormat="false" ht="15" hidden="false" customHeight="false" outlineLevel="0" collapsed="false">
      <c r="A93" s="52" t="s">
        <v>209</v>
      </c>
      <c r="B93" s="53" t="s">
        <v>208</v>
      </c>
      <c r="C93" s="54" t="s">
        <v>220</v>
      </c>
      <c r="D93" s="55" t="s">
        <v>235</v>
      </c>
      <c r="E93" s="55" t="n">
        <v>0</v>
      </c>
      <c r="F93" s="56" t="n">
        <v>929000</v>
      </c>
      <c r="G93" s="56" t="n">
        <f aca="false">F93*1.1</f>
        <v>1021900</v>
      </c>
    </row>
    <row r="94" customFormat="false" ht="15" hidden="false" customHeight="false" outlineLevel="0" collapsed="false">
      <c r="A94" s="52" t="s">
        <v>209</v>
      </c>
      <c r="B94" s="53" t="s">
        <v>208</v>
      </c>
      <c r="C94" s="54" t="s">
        <v>220</v>
      </c>
      <c r="D94" s="55" t="s">
        <v>236</v>
      </c>
      <c r="E94" s="55" t="n">
        <v>0</v>
      </c>
      <c r="F94" s="56" t="n">
        <v>1080000</v>
      </c>
      <c r="G94" s="56" t="n">
        <f aca="false">F94*1.1</f>
        <v>1188000</v>
      </c>
    </row>
    <row r="95" customFormat="false" ht="15" hidden="false" customHeight="false" outlineLevel="0" collapsed="false">
      <c r="A95" s="52" t="s">
        <v>209</v>
      </c>
      <c r="B95" s="53" t="s">
        <v>208</v>
      </c>
      <c r="C95" s="54" t="s">
        <v>220</v>
      </c>
      <c r="D95" s="55" t="s">
        <v>237</v>
      </c>
      <c r="E95" s="55" t="n">
        <v>0</v>
      </c>
      <c r="F95" s="56" t="n">
        <v>1253000</v>
      </c>
      <c r="G95" s="56" t="n">
        <f aca="false">F95*1.1</f>
        <v>1378300</v>
      </c>
    </row>
    <row r="96" customFormat="false" ht="15" hidden="false" customHeight="false" outlineLevel="0" collapsed="false">
      <c r="A96" s="52" t="s">
        <v>209</v>
      </c>
      <c r="B96" s="53" t="s">
        <v>208</v>
      </c>
      <c r="C96" s="54" t="s">
        <v>220</v>
      </c>
      <c r="D96" s="55" t="s">
        <v>242</v>
      </c>
      <c r="E96" s="55" t="n">
        <v>0</v>
      </c>
      <c r="F96" s="56" t="n">
        <v>1404000</v>
      </c>
      <c r="G96" s="56" t="n">
        <f aca="false">F96*1.1</f>
        <v>1544400</v>
      </c>
    </row>
    <row r="97" customFormat="false" ht="15" hidden="false" customHeight="false" outlineLevel="0" collapsed="false">
      <c r="A97" s="52" t="s">
        <v>209</v>
      </c>
      <c r="B97" s="53" t="s">
        <v>208</v>
      </c>
      <c r="C97" s="54" t="s">
        <v>220</v>
      </c>
      <c r="D97" s="55" t="s">
        <v>243</v>
      </c>
      <c r="E97" s="55" t="n">
        <v>0</v>
      </c>
      <c r="F97" s="56" t="n">
        <v>1512000</v>
      </c>
      <c r="G97" s="56" t="n">
        <f aca="false">F97*1.1</f>
        <v>1663200</v>
      </c>
    </row>
    <row r="98" customFormat="false" ht="15" hidden="false" customHeight="false" outlineLevel="0" collapsed="false">
      <c r="A98" s="52" t="s">
        <v>209</v>
      </c>
      <c r="B98" s="53" t="s">
        <v>208</v>
      </c>
      <c r="C98" s="54" t="s">
        <v>220</v>
      </c>
      <c r="D98" s="55" t="s">
        <v>244</v>
      </c>
      <c r="E98" s="55" t="n">
        <v>0</v>
      </c>
      <c r="F98" s="56" t="n">
        <v>1656000</v>
      </c>
      <c r="G98" s="56" t="n">
        <f aca="false">F98*1.1</f>
        <v>1821600</v>
      </c>
    </row>
    <row r="99" customFormat="false" ht="15" hidden="false" customHeight="false" outlineLevel="0" collapsed="false">
      <c r="A99" s="52" t="s">
        <v>209</v>
      </c>
      <c r="B99" s="53" t="s">
        <v>208</v>
      </c>
      <c r="C99" s="54" t="s">
        <v>220</v>
      </c>
      <c r="D99" s="55" t="s">
        <v>245</v>
      </c>
      <c r="E99" s="55" t="n">
        <v>0</v>
      </c>
      <c r="F99" s="56" t="n">
        <v>1822000</v>
      </c>
      <c r="G99" s="56" t="n">
        <f aca="false">F99*1.1</f>
        <v>2004200</v>
      </c>
    </row>
    <row r="100" customFormat="false" ht="15" hidden="false" customHeight="false" outlineLevel="0" collapsed="false">
      <c r="A100" s="52" t="s">
        <v>209</v>
      </c>
      <c r="B100" s="53" t="s">
        <v>208</v>
      </c>
      <c r="C100" s="54" t="s">
        <v>220</v>
      </c>
      <c r="D100" s="55" t="s">
        <v>246</v>
      </c>
      <c r="E100" s="55" t="n">
        <v>0</v>
      </c>
      <c r="F100" s="56" t="n">
        <v>2049000</v>
      </c>
      <c r="G100" s="56" t="n">
        <f aca="false">F100*1.1</f>
        <v>2253900</v>
      </c>
    </row>
    <row r="101" customFormat="false" ht="15" hidden="false" customHeight="false" outlineLevel="0" collapsed="false">
      <c r="A101" s="52" t="s">
        <v>209</v>
      </c>
      <c r="B101" s="53" t="s">
        <v>208</v>
      </c>
      <c r="C101" s="54" t="s">
        <v>220</v>
      </c>
      <c r="D101" s="55" t="s">
        <v>247</v>
      </c>
      <c r="E101" s="55" t="n">
        <v>0</v>
      </c>
      <c r="F101" s="56" t="n">
        <v>2221000</v>
      </c>
      <c r="G101" s="56" t="n">
        <f aca="false">F101*1.1</f>
        <v>2443100</v>
      </c>
    </row>
    <row r="102" customFormat="false" ht="15" hidden="false" customHeight="false" outlineLevel="0" collapsed="false">
      <c r="A102" s="52" t="s">
        <v>209</v>
      </c>
      <c r="B102" s="53" t="s">
        <v>208</v>
      </c>
      <c r="C102" s="54" t="s">
        <v>220</v>
      </c>
      <c r="D102" s="55" t="s">
        <v>248</v>
      </c>
      <c r="E102" s="55" t="n">
        <v>0</v>
      </c>
      <c r="F102" s="56" t="n">
        <v>2394000</v>
      </c>
      <c r="G102" s="56" t="n">
        <f aca="false">F102*1.1</f>
        <v>2633400</v>
      </c>
    </row>
    <row r="103" customFormat="false" ht="15" hidden="false" customHeight="false" outlineLevel="0" collapsed="false">
      <c r="A103" s="52" t="s">
        <v>209</v>
      </c>
      <c r="B103" s="53" t="s">
        <v>208</v>
      </c>
      <c r="C103" s="54" t="s">
        <v>220</v>
      </c>
      <c r="D103" s="55" t="s">
        <v>221</v>
      </c>
      <c r="E103" s="55" t="n">
        <v>0</v>
      </c>
      <c r="F103" s="56" t="n">
        <v>3054000</v>
      </c>
      <c r="G103" s="56" t="n">
        <f aca="false">F103*1.1</f>
        <v>3359400</v>
      </c>
    </row>
    <row r="104" customFormat="false" ht="15" hidden="false" customHeight="false" outlineLevel="0" collapsed="false">
      <c r="A104" s="52" t="s">
        <v>209</v>
      </c>
      <c r="B104" s="53" t="s">
        <v>208</v>
      </c>
      <c r="C104" s="54" t="s">
        <v>220</v>
      </c>
      <c r="D104" s="55" t="s">
        <v>222</v>
      </c>
      <c r="E104" s="55" t="n">
        <v>0</v>
      </c>
      <c r="F104" s="56" t="n">
        <v>2718000</v>
      </c>
      <c r="G104" s="56" t="n">
        <f aca="false">F104*1.1</f>
        <v>2989800</v>
      </c>
    </row>
    <row r="105" customFormat="false" ht="15" hidden="false" customHeight="false" outlineLevel="0" collapsed="false">
      <c r="A105" s="52" t="s">
        <v>209</v>
      </c>
      <c r="B105" s="53" t="s">
        <v>208</v>
      </c>
      <c r="C105" s="54" t="s">
        <v>220</v>
      </c>
      <c r="D105" s="55" t="s">
        <v>223</v>
      </c>
      <c r="E105" s="55" t="n">
        <v>0</v>
      </c>
      <c r="F105" s="56" t="n">
        <v>2869000</v>
      </c>
      <c r="G105" s="56" t="n">
        <f aca="false">F105*1.1</f>
        <v>3155900</v>
      </c>
    </row>
    <row r="106" customFormat="false" ht="15" hidden="false" customHeight="false" outlineLevel="0" collapsed="false">
      <c r="A106" s="52" t="s">
        <v>209</v>
      </c>
      <c r="B106" s="53" t="s">
        <v>208</v>
      </c>
      <c r="C106" s="54" t="s">
        <v>220</v>
      </c>
      <c r="D106" s="55" t="s">
        <v>224</v>
      </c>
      <c r="E106" s="55" t="n">
        <v>0</v>
      </c>
      <c r="F106" s="56" t="n">
        <v>3041000</v>
      </c>
      <c r="G106" s="56" t="n">
        <f aca="false">F106*1.1</f>
        <v>3345100</v>
      </c>
    </row>
    <row r="107" customFormat="false" ht="15" hidden="false" customHeight="false" outlineLevel="0" collapsed="false">
      <c r="A107" s="52" t="s">
        <v>209</v>
      </c>
      <c r="B107" s="53" t="s">
        <v>208</v>
      </c>
      <c r="C107" s="54" t="s">
        <v>220</v>
      </c>
      <c r="D107" s="55" t="s">
        <v>225</v>
      </c>
      <c r="E107" s="55" t="n">
        <v>0</v>
      </c>
      <c r="F107" s="56" t="n">
        <v>3191000</v>
      </c>
      <c r="G107" s="56" t="n">
        <f aca="false">F107*1.1</f>
        <v>3510100</v>
      </c>
    </row>
    <row r="108" customFormat="false" ht="15" hidden="false" customHeight="false" outlineLevel="0" collapsed="false">
      <c r="A108" s="52" t="s">
        <v>209</v>
      </c>
      <c r="B108" s="53" t="s">
        <v>208</v>
      </c>
      <c r="C108" s="54" t="s">
        <v>220</v>
      </c>
      <c r="D108" s="55" t="s">
        <v>226</v>
      </c>
      <c r="E108" s="55" t="n">
        <v>0</v>
      </c>
      <c r="F108" s="56" t="n">
        <v>3364000</v>
      </c>
      <c r="G108" s="56" t="n">
        <f aca="false">F108*1.1</f>
        <v>3700400</v>
      </c>
    </row>
    <row r="109" customFormat="false" ht="15" hidden="false" customHeight="false" outlineLevel="0" collapsed="false">
      <c r="A109" s="52" t="s">
        <v>209</v>
      </c>
      <c r="B109" s="53" t="s">
        <v>208</v>
      </c>
      <c r="C109" s="54" t="s">
        <v>220</v>
      </c>
      <c r="D109" s="55" t="s">
        <v>227</v>
      </c>
      <c r="E109" s="55" t="n">
        <v>0</v>
      </c>
      <c r="F109" s="56" t="n">
        <v>3515000</v>
      </c>
      <c r="G109" s="56" t="n">
        <f aca="false">F109*1.1</f>
        <v>3866500</v>
      </c>
    </row>
    <row r="110" customFormat="false" ht="15" hidden="false" customHeight="false" outlineLevel="0" collapsed="false">
      <c r="A110" s="52" t="s">
        <v>209</v>
      </c>
      <c r="B110" s="53" t="s">
        <v>208</v>
      </c>
      <c r="C110" s="54" t="s">
        <v>220</v>
      </c>
      <c r="D110" s="55" t="s">
        <v>228</v>
      </c>
      <c r="E110" s="55" t="n">
        <v>0</v>
      </c>
      <c r="F110" s="56" t="n">
        <v>3688000</v>
      </c>
      <c r="G110" s="56" t="n">
        <f aca="false">F110*1.1</f>
        <v>4056800</v>
      </c>
    </row>
    <row r="111" customFormat="false" ht="15" hidden="false" customHeight="false" outlineLevel="0" collapsed="false">
      <c r="A111" s="52" t="s">
        <v>209</v>
      </c>
      <c r="B111" s="53" t="s">
        <v>208</v>
      </c>
      <c r="C111" s="54" t="s">
        <v>220</v>
      </c>
      <c r="D111" s="55" t="s">
        <v>229</v>
      </c>
      <c r="E111" s="55" t="n">
        <v>0</v>
      </c>
      <c r="F111" s="56" t="n">
        <v>4632000</v>
      </c>
      <c r="G111" s="56" t="n">
        <f aca="false">F111*1.1</f>
        <v>5095200</v>
      </c>
    </row>
    <row r="112" customFormat="false" ht="15" hidden="false" customHeight="false" outlineLevel="0" collapsed="false">
      <c r="A112" s="52" t="s">
        <v>209</v>
      </c>
      <c r="B112" s="53" t="s">
        <v>208</v>
      </c>
      <c r="C112" s="54" t="s">
        <v>220</v>
      </c>
      <c r="D112" s="55" t="s">
        <v>230</v>
      </c>
      <c r="E112" s="55" t="n">
        <v>0</v>
      </c>
      <c r="F112" s="56" t="n">
        <v>4813000</v>
      </c>
      <c r="G112" s="56" t="n">
        <f aca="false">F112*1.1</f>
        <v>5294300</v>
      </c>
    </row>
    <row r="113" customFormat="false" ht="30" hidden="false" customHeight="false" outlineLevel="0" collapsed="false">
      <c r="A113" s="52" t="s">
        <v>209</v>
      </c>
      <c r="B113" s="53" t="s">
        <v>208</v>
      </c>
      <c r="C113" s="54" t="s">
        <v>220</v>
      </c>
      <c r="D113" s="55" t="s">
        <v>231</v>
      </c>
      <c r="E113" s="55" t="n">
        <v>0</v>
      </c>
      <c r="F113" s="56" t="s">
        <v>232</v>
      </c>
      <c r="G113" s="56" t="s">
        <v>233</v>
      </c>
    </row>
    <row r="114" customFormat="false" ht="15" hidden="false" customHeight="false" outlineLevel="0" collapsed="false">
      <c r="A114" s="52" t="s">
        <v>209</v>
      </c>
      <c r="B114" s="53" t="s">
        <v>206</v>
      </c>
      <c r="C114" s="54" t="s">
        <v>211</v>
      </c>
      <c r="D114" s="55" t="s">
        <v>249</v>
      </c>
      <c r="E114" s="55" t="n">
        <v>0</v>
      </c>
      <c r="F114" s="56" t="n">
        <v>437000</v>
      </c>
      <c r="G114" s="56" t="n">
        <f aca="false">F114*1.1</f>
        <v>480700</v>
      </c>
    </row>
    <row r="115" customFormat="false" ht="15" hidden="false" customHeight="false" outlineLevel="0" collapsed="false">
      <c r="A115" s="52" t="s">
        <v>209</v>
      </c>
      <c r="B115" s="53" t="s">
        <v>206</v>
      </c>
      <c r="C115" s="54" t="s">
        <v>211</v>
      </c>
      <c r="D115" s="55" t="s">
        <v>250</v>
      </c>
      <c r="E115" s="55" t="n">
        <v>0</v>
      </c>
      <c r="F115" s="56" t="n">
        <v>794000</v>
      </c>
      <c r="G115" s="56" t="n">
        <f aca="false">F115*1.1</f>
        <v>873400</v>
      </c>
    </row>
    <row r="116" customFormat="false" ht="15" hidden="false" customHeight="false" outlineLevel="0" collapsed="false">
      <c r="A116" s="52" t="s">
        <v>209</v>
      </c>
      <c r="B116" s="53" t="s">
        <v>206</v>
      </c>
      <c r="C116" s="54" t="s">
        <v>211</v>
      </c>
      <c r="D116" s="55" t="s">
        <v>216</v>
      </c>
      <c r="E116" s="55" t="n">
        <v>0</v>
      </c>
      <c r="F116" s="56" t="n">
        <v>1270000</v>
      </c>
      <c r="G116" s="56" t="n">
        <f aca="false">F116*1.1</f>
        <v>1397000</v>
      </c>
    </row>
    <row r="117" customFormat="false" ht="15" hidden="false" customHeight="false" outlineLevel="0" collapsed="false">
      <c r="A117" s="52" t="s">
        <v>209</v>
      </c>
      <c r="B117" s="53" t="s">
        <v>206</v>
      </c>
      <c r="C117" s="54" t="s">
        <v>211</v>
      </c>
      <c r="D117" s="55" t="s">
        <v>217</v>
      </c>
      <c r="E117" s="55" t="n">
        <v>0</v>
      </c>
      <c r="F117" s="56" t="n">
        <v>1825000</v>
      </c>
      <c r="G117" s="56" t="n">
        <f aca="false">F117*1.1</f>
        <v>2007500</v>
      </c>
    </row>
    <row r="118" customFormat="false" ht="15" hidden="false" customHeight="false" outlineLevel="0" collapsed="false">
      <c r="A118" s="52" t="s">
        <v>209</v>
      </c>
      <c r="B118" s="53" t="s">
        <v>206</v>
      </c>
      <c r="C118" s="54" t="s">
        <v>220</v>
      </c>
      <c r="D118" s="55" t="s">
        <v>212</v>
      </c>
      <c r="E118" s="55" t="n">
        <v>0</v>
      </c>
      <c r="F118" s="56" t="n">
        <v>756000</v>
      </c>
      <c r="G118" s="56" t="n">
        <f aca="false">F118*1.1</f>
        <v>831600</v>
      </c>
    </row>
    <row r="119" customFormat="false" ht="15" hidden="false" customHeight="false" outlineLevel="0" collapsed="false">
      <c r="A119" s="52" t="s">
        <v>209</v>
      </c>
      <c r="B119" s="53" t="s">
        <v>206</v>
      </c>
      <c r="C119" s="54" t="s">
        <v>220</v>
      </c>
      <c r="D119" s="55" t="s">
        <v>235</v>
      </c>
      <c r="E119" s="55" t="n">
        <v>0</v>
      </c>
      <c r="F119" s="56" t="n">
        <v>929000</v>
      </c>
      <c r="G119" s="56" t="n">
        <f aca="false">F119*1.1</f>
        <v>1021900</v>
      </c>
    </row>
    <row r="120" customFormat="false" ht="15" hidden="false" customHeight="false" outlineLevel="0" collapsed="false">
      <c r="A120" s="52" t="s">
        <v>209</v>
      </c>
      <c r="B120" s="53" t="s">
        <v>206</v>
      </c>
      <c r="C120" s="54" t="s">
        <v>220</v>
      </c>
      <c r="D120" s="55" t="s">
        <v>236</v>
      </c>
      <c r="E120" s="55" t="n">
        <v>0</v>
      </c>
      <c r="F120" s="56" t="n">
        <v>1080000</v>
      </c>
      <c r="G120" s="56" t="n">
        <f aca="false">F120*1.1</f>
        <v>1188000</v>
      </c>
    </row>
    <row r="121" customFormat="false" ht="15" hidden="false" customHeight="false" outlineLevel="0" collapsed="false">
      <c r="A121" s="52" t="s">
        <v>209</v>
      </c>
      <c r="B121" s="53" t="s">
        <v>206</v>
      </c>
      <c r="C121" s="54" t="s">
        <v>220</v>
      </c>
      <c r="D121" s="55" t="s">
        <v>237</v>
      </c>
      <c r="E121" s="55" t="n">
        <v>0</v>
      </c>
      <c r="F121" s="56" t="n">
        <v>1253000</v>
      </c>
      <c r="G121" s="56" t="n">
        <f aca="false">F121*1.1</f>
        <v>1378300</v>
      </c>
    </row>
    <row r="122" customFormat="false" ht="15" hidden="false" customHeight="false" outlineLevel="0" collapsed="false">
      <c r="A122" s="52" t="s">
        <v>209</v>
      </c>
      <c r="B122" s="53" t="s">
        <v>206</v>
      </c>
      <c r="C122" s="54" t="s">
        <v>220</v>
      </c>
      <c r="D122" s="55" t="s">
        <v>242</v>
      </c>
      <c r="E122" s="55" t="n">
        <v>0</v>
      </c>
      <c r="F122" s="56" t="n">
        <v>1404000</v>
      </c>
      <c r="G122" s="56" t="n">
        <f aca="false">F122*1.1</f>
        <v>1544400</v>
      </c>
    </row>
    <row r="123" customFormat="false" ht="15" hidden="false" customHeight="false" outlineLevel="0" collapsed="false">
      <c r="A123" s="52" t="s">
        <v>209</v>
      </c>
      <c r="B123" s="53" t="s">
        <v>206</v>
      </c>
      <c r="C123" s="54" t="s">
        <v>220</v>
      </c>
      <c r="D123" s="55" t="s">
        <v>243</v>
      </c>
      <c r="E123" s="55" t="n">
        <v>0</v>
      </c>
      <c r="F123" s="56" t="n">
        <v>1512000</v>
      </c>
      <c r="G123" s="56" t="n">
        <f aca="false">F123*1.1</f>
        <v>1663200</v>
      </c>
    </row>
    <row r="124" customFormat="false" ht="15" hidden="false" customHeight="false" outlineLevel="0" collapsed="false">
      <c r="A124" s="52" t="s">
        <v>209</v>
      </c>
      <c r="B124" s="53" t="s">
        <v>206</v>
      </c>
      <c r="C124" s="54" t="s">
        <v>220</v>
      </c>
      <c r="D124" s="55" t="s">
        <v>244</v>
      </c>
      <c r="E124" s="55" t="n">
        <v>0</v>
      </c>
      <c r="F124" s="56" t="n">
        <v>1656000</v>
      </c>
      <c r="G124" s="56" t="n">
        <f aca="false">F124*1.1</f>
        <v>1821600</v>
      </c>
    </row>
    <row r="125" customFormat="false" ht="15" hidden="false" customHeight="false" outlineLevel="0" collapsed="false">
      <c r="A125" s="52" t="s">
        <v>209</v>
      </c>
      <c r="B125" s="53" t="s">
        <v>206</v>
      </c>
      <c r="C125" s="54" t="s">
        <v>220</v>
      </c>
      <c r="D125" s="55" t="s">
        <v>245</v>
      </c>
      <c r="E125" s="55" t="n">
        <v>0</v>
      </c>
      <c r="F125" s="56" t="n">
        <v>1822000</v>
      </c>
      <c r="G125" s="56" t="n">
        <f aca="false">F125*1.1</f>
        <v>2004200</v>
      </c>
    </row>
    <row r="126" customFormat="false" ht="15" hidden="false" customHeight="false" outlineLevel="0" collapsed="false">
      <c r="A126" s="52" t="s">
        <v>209</v>
      </c>
      <c r="B126" s="53" t="s">
        <v>206</v>
      </c>
      <c r="C126" s="54" t="s">
        <v>220</v>
      </c>
      <c r="D126" s="55" t="s">
        <v>246</v>
      </c>
      <c r="E126" s="55" t="n">
        <v>0</v>
      </c>
      <c r="F126" s="56" t="n">
        <v>2049000</v>
      </c>
      <c r="G126" s="56" t="n">
        <f aca="false">F126*1.1</f>
        <v>2253900</v>
      </c>
    </row>
    <row r="127" customFormat="false" ht="15" hidden="false" customHeight="false" outlineLevel="0" collapsed="false">
      <c r="A127" s="52" t="s">
        <v>209</v>
      </c>
      <c r="B127" s="53" t="s">
        <v>206</v>
      </c>
      <c r="C127" s="54" t="s">
        <v>220</v>
      </c>
      <c r="D127" s="55" t="s">
        <v>247</v>
      </c>
      <c r="E127" s="55" t="n">
        <v>0</v>
      </c>
      <c r="F127" s="56" t="n">
        <v>2221000</v>
      </c>
      <c r="G127" s="56" t="n">
        <f aca="false">F127*1.1</f>
        <v>2443100</v>
      </c>
    </row>
    <row r="128" customFormat="false" ht="15" hidden="false" customHeight="false" outlineLevel="0" collapsed="false">
      <c r="A128" s="52" t="s">
        <v>209</v>
      </c>
      <c r="B128" s="53" t="s">
        <v>206</v>
      </c>
      <c r="C128" s="54" t="s">
        <v>220</v>
      </c>
      <c r="D128" s="55" t="s">
        <v>248</v>
      </c>
      <c r="E128" s="55" t="n">
        <v>0</v>
      </c>
      <c r="F128" s="56" t="n">
        <v>2394000</v>
      </c>
      <c r="G128" s="56" t="n">
        <f aca="false">F128*1.1</f>
        <v>2633400</v>
      </c>
    </row>
    <row r="129" customFormat="false" ht="15" hidden="false" customHeight="false" outlineLevel="0" collapsed="false">
      <c r="A129" s="52" t="s">
        <v>209</v>
      </c>
      <c r="B129" s="53" t="s">
        <v>206</v>
      </c>
      <c r="C129" s="54" t="s">
        <v>220</v>
      </c>
      <c r="D129" s="55" t="s">
        <v>221</v>
      </c>
      <c r="E129" s="55" t="n">
        <v>0</v>
      </c>
      <c r="F129" s="56" t="n">
        <v>3054000</v>
      </c>
      <c r="G129" s="56" t="n">
        <f aca="false">F129*1.1</f>
        <v>3359400</v>
      </c>
    </row>
    <row r="130" customFormat="false" ht="15" hidden="false" customHeight="false" outlineLevel="0" collapsed="false">
      <c r="A130" s="52" t="s">
        <v>209</v>
      </c>
      <c r="B130" s="53" t="s">
        <v>206</v>
      </c>
      <c r="C130" s="54" t="s">
        <v>220</v>
      </c>
      <c r="D130" s="55" t="s">
        <v>222</v>
      </c>
      <c r="E130" s="55" t="n">
        <v>0</v>
      </c>
      <c r="F130" s="56" t="n">
        <v>2718000</v>
      </c>
      <c r="G130" s="56" t="n">
        <f aca="false">F130*1.1</f>
        <v>2989800</v>
      </c>
    </row>
    <row r="131" customFormat="false" ht="15" hidden="false" customHeight="false" outlineLevel="0" collapsed="false">
      <c r="A131" s="52" t="s">
        <v>209</v>
      </c>
      <c r="B131" s="53" t="s">
        <v>206</v>
      </c>
      <c r="C131" s="54" t="s">
        <v>220</v>
      </c>
      <c r="D131" s="55" t="s">
        <v>223</v>
      </c>
      <c r="E131" s="55" t="n">
        <v>0</v>
      </c>
      <c r="F131" s="56" t="n">
        <v>2869000</v>
      </c>
      <c r="G131" s="56" t="n">
        <f aca="false">F131*1.1</f>
        <v>3155900</v>
      </c>
    </row>
    <row r="132" customFormat="false" ht="15" hidden="false" customHeight="false" outlineLevel="0" collapsed="false">
      <c r="A132" s="52" t="s">
        <v>209</v>
      </c>
      <c r="B132" s="53" t="s">
        <v>206</v>
      </c>
      <c r="C132" s="54" t="s">
        <v>220</v>
      </c>
      <c r="D132" s="55" t="s">
        <v>224</v>
      </c>
      <c r="E132" s="55" t="n">
        <v>0</v>
      </c>
      <c r="F132" s="56" t="n">
        <v>3041000</v>
      </c>
      <c r="G132" s="56" t="n">
        <f aca="false">F132*1.1</f>
        <v>3345100</v>
      </c>
    </row>
    <row r="133" customFormat="false" ht="15" hidden="false" customHeight="false" outlineLevel="0" collapsed="false">
      <c r="A133" s="52" t="s">
        <v>209</v>
      </c>
      <c r="B133" s="53" t="s">
        <v>206</v>
      </c>
      <c r="C133" s="54" t="s">
        <v>220</v>
      </c>
      <c r="D133" s="55" t="s">
        <v>225</v>
      </c>
      <c r="E133" s="55" t="n">
        <v>0</v>
      </c>
      <c r="F133" s="56" t="n">
        <v>3191000</v>
      </c>
      <c r="G133" s="56" t="n">
        <f aca="false">F133*1.1</f>
        <v>3510100</v>
      </c>
    </row>
    <row r="134" customFormat="false" ht="15" hidden="false" customHeight="false" outlineLevel="0" collapsed="false">
      <c r="A134" s="52" t="s">
        <v>209</v>
      </c>
      <c r="B134" s="53" t="s">
        <v>206</v>
      </c>
      <c r="C134" s="54" t="s">
        <v>220</v>
      </c>
      <c r="D134" s="55" t="s">
        <v>226</v>
      </c>
      <c r="E134" s="55" t="n">
        <v>0</v>
      </c>
      <c r="F134" s="56" t="n">
        <v>3364000</v>
      </c>
      <c r="G134" s="56" t="n">
        <f aca="false">F134*1.1</f>
        <v>3700400</v>
      </c>
    </row>
    <row r="135" customFormat="false" ht="15" hidden="false" customHeight="false" outlineLevel="0" collapsed="false">
      <c r="A135" s="52" t="s">
        <v>209</v>
      </c>
      <c r="B135" s="53" t="s">
        <v>206</v>
      </c>
      <c r="C135" s="54" t="s">
        <v>220</v>
      </c>
      <c r="D135" s="55" t="s">
        <v>227</v>
      </c>
      <c r="E135" s="55" t="n">
        <v>0</v>
      </c>
      <c r="F135" s="56" t="n">
        <v>3515000</v>
      </c>
      <c r="G135" s="56" t="n">
        <f aca="false">F135*1.1</f>
        <v>3866500</v>
      </c>
    </row>
    <row r="136" customFormat="false" ht="15" hidden="false" customHeight="false" outlineLevel="0" collapsed="false">
      <c r="A136" s="52" t="s">
        <v>209</v>
      </c>
      <c r="B136" s="53" t="s">
        <v>206</v>
      </c>
      <c r="C136" s="54" t="s">
        <v>220</v>
      </c>
      <c r="D136" s="55" t="s">
        <v>228</v>
      </c>
      <c r="E136" s="55" t="n">
        <v>0</v>
      </c>
      <c r="F136" s="56" t="n">
        <v>3688000</v>
      </c>
      <c r="G136" s="56" t="n">
        <f aca="false">F136*1.1</f>
        <v>4056800</v>
      </c>
    </row>
    <row r="137" customFormat="false" ht="15" hidden="false" customHeight="false" outlineLevel="0" collapsed="false">
      <c r="A137" s="52" t="s">
        <v>209</v>
      </c>
      <c r="B137" s="53" t="s">
        <v>206</v>
      </c>
      <c r="C137" s="54" t="s">
        <v>220</v>
      </c>
      <c r="D137" s="55" t="s">
        <v>229</v>
      </c>
      <c r="E137" s="55" t="n">
        <v>0</v>
      </c>
      <c r="F137" s="56" t="n">
        <v>4632000</v>
      </c>
      <c r="G137" s="56" t="n">
        <f aca="false">F137*1.1</f>
        <v>5095200</v>
      </c>
    </row>
    <row r="138" customFormat="false" ht="15" hidden="false" customHeight="false" outlineLevel="0" collapsed="false">
      <c r="A138" s="52" t="s">
        <v>209</v>
      </c>
      <c r="B138" s="53" t="s">
        <v>206</v>
      </c>
      <c r="C138" s="54" t="s">
        <v>220</v>
      </c>
      <c r="D138" s="55" t="s">
        <v>230</v>
      </c>
      <c r="E138" s="55" t="n">
        <v>0</v>
      </c>
      <c r="F138" s="56" t="n">
        <v>4813000</v>
      </c>
      <c r="G138" s="56" t="n">
        <f aca="false">F138*1.1</f>
        <v>5294300</v>
      </c>
    </row>
    <row r="139" customFormat="false" ht="30" hidden="false" customHeight="false" outlineLevel="0" collapsed="false">
      <c r="A139" s="52" t="s">
        <v>209</v>
      </c>
      <c r="B139" s="53" t="s">
        <v>206</v>
      </c>
      <c r="C139" s="54" t="s">
        <v>220</v>
      </c>
      <c r="D139" s="55" t="s">
        <v>231</v>
      </c>
      <c r="E139" s="55" t="n">
        <v>0</v>
      </c>
      <c r="F139" s="56" t="s">
        <v>232</v>
      </c>
      <c r="G139" s="56" t="s">
        <v>233</v>
      </c>
    </row>
    <row r="140" customFormat="false" ht="15" hidden="false" customHeight="false" outlineLevel="0" collapsed="false">
      <c r="A140" s="58" t="s">
        <v>251</v>
      </c>
      <c r="B140" s="59" t="s">
        <v>252</v>
      </c>
      <c r="C140" s="60" t="s">
        <v>193</v>
      </c>
      <c r="D140" s="61" t="s">
        <v>193</v>
      </c>
      <c r="E140" s="61" t="s">
        <v>193</v>
      </c>
      <c r="F140" s="62" t="n">
        <v>933000</v>
      </c>
      <c r="G140" s="62" t="n">
        <f aca="false">F140*1.1</f>
        <v>1026300</v>
      </c>
    </row>
    <row r="141" customFormat="false" ht="15" hidden="false" customHeight="false" outlineLevel="0" collapsed="false">
      <c r="A141" s="58" t="s">
        <v>251</v>
      </c>
      <c r="B141" s="59" t="s">
        <v>206</v>
      </c>
      <c r="C141" s="60" t="s">
        <v>193</v>
      </c>
      <c r="D141" s="61" t="s">
        <v>193</v>
      </c>
      <c r="E141" s="61" t="s">
        <v>193</v>
      </c>
      <c r="F141" s="62" t="n">
        <v>933000</v>
      </c>
      <c r="G141" s="62" t="n">
        <f aca="false">F141*1.1</f>
        <v>1026300</v>
      </c>
    </row>
    <row r="142" customFormat="false" ht="15" hidden="false" customHeight="false" outlineLevel="0" collapsed="false">
      <c r="A142" s="58" t="s">
        <v>251</v>
      </c>
      <c r="B142" s="59" t="s">
        <v>208</v>
      </c>
      <c r="C142" s="60" t="s">
        <v>193</v>
      </c>
      <c r="D142" s="61" t="s">
        <v>193</v>
      </c>
      <c r="E142" s="61" t="s">
        <v>193</v>
      </c>
      <c r="F142" s="62" t="n">
        <v>933000</v>
      </c>
      <c r="G142" s="62" t="n">
        <f aca="false">F142*1.1</f>
        <v>1026300</v>
      </c>
    </row>
  </sheetData>
  <autoFilter ref="B2:G11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N5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21" activeCellId="1" sqref="W158:X158 C21"/>
    </sheetView>
  </sheetViews>
  <sheetFormatPr defaultColWidth="9.15625" defaultRowHeight="15" zeroHeight="false" outlineLevelRow="0" outlineLevelCol="0"/>
  <cols>
    <col collapsed="false" customWidth="true" hidden="false" outlineLevel="0" max="1" min="1" style="0" width="39.14"/>
    <col collapsed="false" customWidth="true" hidden="false" outlineLevel="0" max="2" min="2" style="0" width="29.14"/>
    <col collapsed="false" customWidth="true" hidden="false" outlineLevel="0" max="3" min="3" style="0" width="47.14"/>
    <col collapsed="false" customWidth="true" hidden="false" outlineLevel="0" max="5" min="4" style="0" width="11.71"/>
    <col collapsed="false" customWidth="true" hidden="false" outlineLevel="0" max="13" min="6" style="0" width="10"/>
    <col collapsed="false" customWidth="true" hidden="false" outlineLevel="0" max="14" min="14" style="0" width="13.29"/>
    <col collapsed="false" customWidth="true" hidden="false" outlineLevel="0" max="27" min="15" style="0" width="10"/>
    <col collapsed="false" customWidth="true" hidden="false" outlineLevel="0" max="28" min="28" style="63" width="18.71"/>
    <col collapsed="false" customWidth="true" hidden="false" outlineLevel="0" max="29" min="29" style="0" width="30.7"/>
    <col collapsed="false" customWidth="true" hidden="false" outlineLevel="0" max="35" min="32" style="0" width="10"/>
    <col collapsed="false" customWidth="true" hidden="false" outlineLevel="0" max="37" min="36" style="0" width="11.71"/>
    <col collapsed="false" customWidth="true" hidden="false" outlineLevel="0" max="40" min="38" style="0" width="10"/>
  </cols>
  <sheetData>
    <row r="1" customFormat="false" ht="15" hidden="false" customHeight="false" outlineLevel="0" collapsed="false">
      <c r="C1" s="64" t="s">
        <v>253</v>
      </c>
    </row>
    <row r="2" customFormat="false" ht="16.5" hidden="false" customHeight="true" outlineLevel="0" collapsed="false">
      <c r="B2" s="65" t="s">
        <v>254</v>
      </c>
      <c r="C2" s="66" t="s">
        <v>255</v>
      </c>
      <c r="D2" s="66" t="s">
        <v>256</v>
      </c>
      <c r="E2" s="66"/>
      <c r="F2" s="66"/>
      <c r="G2" s="66"/>
      <c r="H2" s="66"/>
      <c r="I2" s="66"/>
      <c r="J2" s="66"/>
      <c r="K2" s="66"/>
      <c r="L2" s="66"/>
      <c r="M2" s="66"/>
      <c r="N2" s="42" t="s">
        <v>257</v>
      </c>
      <c r="O2" s="66" t="s">
        <v>72</v>
      </c>
      <c r="P2" s="67" t="s">
        <v>73</v>
      </c>
      <c r="Q2" s="67"/>
      <c r="R2" s="67"/>
      <c r="S2" s="67"/>
      <c r="T2" s="67"/>
      <c r="U2" s="67"/>
      <c r="V2" s="67" t="s">
        <v>75</v>
      </c>
      <c r="W2" s="67"/>
      <c r="X2" s="67"/>
      <c r="Y2" s="67"/>
      <c r="Z2" s="67"/>
      <c r="AA2" s="67" t="s">
        <v>258</v>
      </c>
      <c r="AB2" s="68" t="s">
        <v>259</v>
      </c>
      <c r="AC2" s="69" t="s">
        <v>260</v>
      </c>
      <c r="AD2" s="69"/>
      <c r="AE2" s="69"/>
      <c r="AF2" s="67" t="s">
        <v>81</v>
      </c>
      <c r="AG2" s="67" t="s">
        <v>76</v>
      </c>
      <c r="AH2" s="67"/>
      <c r="AI2" s="67"/>
      <c r="AJ2" s="67" t="s">
        <v>261</v>
      </c>
      <c r="AK2" s="67"/>
      <c r="AL2" s="67"/>
      <c r="AM2" s="67"/>
      <c r="AN2" s="67"/>
    </row>
    <row r="3" customFormat="false" ht="15" hidden="false" customHeight="false" outlineLevel="0" collapsed="false">
      <c r="B3" s="65"/>
      <c r="C3" s="66"/>
      <c r="D3" s="66" t="s">
        <v>262</v>
      </c>
      <c r="E3" s="66"/>
      <c r="F3" s="66"/>
      <c r="G3" s="66"/>
      <c r="H3" s="66"/>
      <c r="I3" s="66" t="s">
        <v>263</v>
      </c>
      <c r="J3" s="66"/>
      <c r="K3" s="66"/>
      <c r="L3" s="66"/>
      <c r="M3" s="66"/>
      <c r="N3" s="42"/>
      <c r="O3" s="66"/>
      <c r="P3" s="67"/>
      <c r="Q3" s="67"/>
      <c r="R3" s="67"/>
      <c r="S3" s="67"/>
      <c r="T3" s="67"/>
      <c r="U3" s="67"/>
      <c r="V3" s="67"/>
      <c r="W3" s="67"/>
      <c r="X3" s="67"/>
      <c r="Y3" s="67"/>
      <c r="Z3" s="67"/>
      <c r="AA3" s="67"/>
      <c r="AB3" s="68"/>
      <c r="AC3" s="69"/>
      <c r="AD3" s="69"/>
      <c r="AE3" s="69"/>
      <c r="AF3" s="67"/>
      <c r="AG3" s="67"/>
      <c r="AH3" s="67"/>
      <c r="AI3" s="67"/>
      <c r="AJ3" s="67"/>
      <c r="AK3" s="67"/>
      <c r="AL3" s="67"/>
      <c r="AM3" s="67"/>
      <c r="AN3" s="67"/>
    </row>
    <row r="4" customFormat="false" ht="15" hidden="false" customHeight="false" outlineLevel="0" collapsed="false">
      <c r="B4" s="65"/>
      <c r="C4" s="66"/>
      <c r="D4" s="66" t="s">
        <v>264</v>
      </c>
      <c r="E4" s="66"/>
      <c r="F4" s="66"/>
      <c r="G4" s="66"/>
      <c r="H4" s="66"/>
      <c r="I4" s="66"/>
      <c r="J4" s="66"/>
      <c r="K4" s="66"/>
      <c r="L4" s="66"/>
      <c r="M4" s="66"/>
      <c r="N4" s="42"/>
      <c r="O4" s="66"/>
      <c r="P4" s="67"/>
      <c r="Q4" s="67"/>
      <c r="R4" s="67"/>
      <c r="S4" s="67"/>
      <c r="T4" s="67"/>
      <c r="U4" s="67"/>
      <c r="V4" s="67"/>
      <c r="W4" s="67"/>
      <c r="X4" s="67"/>
      <c r="Y4" s="67"/>
      <c r="Z4" s="67"/>
      <c r="AA4" s="67"/>
      <c r="AB4" s="68"/>
      <c r="AC4" s="69"/>
      <c r="AD4" s="69"/>
      <c r="AE4" s="69"/>
      <c r="AF4" s="67"/>
      <c r="AG4" s="67"/>
      <c r="AH4" s="67"/>
      <c r="AI4" s="67"/>
      <c r="AJ4" s="67"/>
      <c r="AK4" s="67"/>
      <c r="AL4" s="67"/>
      <c r="AM4" s="67"/>
      <c r="AN4" s="67"/>
    </row>
    <row r="5" customFormat="false" ht="105" hidden="false" customHeight="true" outlineLevel="0" collapsed="false">
      <c r="B5" s="65"/>
      <c r="C5" s="66"/>
      <c r="D5" s="70" t="s">
        <v>93</v>
      </c>
      <c r="E5" s="70" t="s">
        <v>93</v>
      </c>
      <c r="F5" s="70" t="s">
        <v>100</v>
      </c>
      <c r="G5" s="70" t="s">
        <v>101</v>
      </c>
      <c r="H5" s="70" t="s">
        <v>102</v>
      </c>
      <c r="I5" s="70" t="s">
        <v>93</v>
      </c>
      <c r="J5" s="70" t="s">
        <v>93</v>
      </c>
      <c r="K5" s="70" t="s">
        <v>100</v>
      </c>
      <c r="L5" s="70" t="s">
        <v>101</v>
      </c>
      <c r="M5" s="70" t="s">
        <v>102</v>
      </c>
      <c r="N5" s="42"/>
      <c r="O5" s="66"/>
      <c r="P5" s="70" t="s">
        <v>93</v>
      </c>
      <c r="Q5" s="70" t="s">
        <v>93</v>
      </c>
      <c r="R5" s="70" t="s">
        <v>100</v>
      </c>
      <c r="S5" s="70" t="s">
        <v>101</v>
      </c>
      <c r="T5" s="70" t="s">
        <v>265</v>
      </c>
      <c r="U5" s="70" t="s">
        <v>266</v>
      </c>
      <c r="V5" s="70" t="s">
        <v>93</v>
      </c>
      <c r="W5" s="70" t="s">
        <v>93</v>
      </c>
      <c r="X5" s="70" t="s">
        <v>100</v>
      </c>
      <c r="Y5" s="70" t="s">
        <v>267</v>
      </c>
      <c r="Z5" s="70" t="s">
        <v>267</v>
      </c>
      <c r="AA5" s="67"/>
      <c r="AB5" s="68"/>
      <c r="AC5" s="42" t="s">
        <v>268</v>
      </c>
      <c r="AD5" s="42"/>
      <c r="AE5" s="71" t="s">
        <v>269</v>
      </c>
      <c r="AF5" s="67"/>
      <c r="AG5" s="70"/>
      <c r="AH5" s="70"/>
      <c r="AI5" s="70"/>
      <c r="AJ5" s="70" t="s">
        <v>93</v>
      </c>
      <c r="AK5" s="70" t="s">
        <v>93</v>
      </c>
      <c r="AL5" s="70" t="s">
        <v>100</v>
      </c>
      <c r="AM5" s="70" t="s">
        <v>101</v>
      </c>
      <c r="AN5" s="70" t="s">
        <v>102</v>
      </c>
    </row>
    <row r="6" customFormat="false" ht="78.75" hidden="false" customHeight="true" outlineLevel="0" collapsed="false">
      <c r="B6" s="65"/>
      <c r="C6" s="66"/>
      <c r="D6" s="70" t="s">
        <v>270</v>
      </c>
      <c r="E6" s="70" t="s">
        <v>271</v>
      </c>
      <c r="F6" s="70" t="s">
        <v>272</v>
      </c>
      <c r="G6" s="70" t="s">
        <v>273</v>
      </c>
      <c r="H6" s="70" t="s">
        <v>274</v>
      </c>
      <c r="I6" s="70" t="s">
        <v>270</v>
      </c>
      <c r="J6" s="70" t="s">
        <v>271</v>
      </c>
      <c r="K6" s="70" t="s">
        <v>272</v>
      </c>
      <c r="L6" s="70" t="s">
        <v>273</v>
      </c>
      <c r="M6" s="70" t="s">
        <v>274</v>
      </c>
      <c r="N6" s="42"/>
      <c r="O6" s="72"/>
      <c r="P6" s="70" t="s">
        <v>270</v>
      </c>
      <c r="Q6" s="70" t="s">
        <v>271</v>
      </c>
      <c r="R6" s="70" t="s">
        <v>272</v>
      </c>
      <c r="S6" s="70" t="s">
        <v>273</v>
      </c>
      <c r="T6" s="70" t="s">
        <v>275</v>
      </c>
      <c r="U6" s="70" t="s">
        <v>276</v>
      </c>
      <c r="V6" s="70" t="s">
        <v>270</v>
      </c>
      <c r="W6" s="70" t="s">
        <v>271</v>
      </c>
      <c r="X6" s="70" t="s">
        <v>272</v>
      </c>
      <c r="Y6" s="70" t="s">
        <v>277</v>
      </c>
      <c r="Z6" s="70" t="s">
        <v>277</v>
      </c>
      <c r="AA6" s="70"/>
      <c r="AB6" s="73"/>
      <c r="AC6" s="65" t="s">
        <v>278</v>
      </c>
      <c r="AD6" s="74" t="s">
        <v>279</v>
      </c>
      <c r="AE6" s="74"/>
      <c r="AF6" s="71"/>
      <c r="AG6" s="70" t="s">
        <v>280</v>
      </c>
      <c r="AH6" s="70" t="s">
        <v>281</v>
      </c>
      <c r="AI6" s="70" t="s">
        <v>282</v>
      </c>
      <c r="AJ6" s="70" t="s">
        <v>270</v>
      </c>
      <c r="AK6" s="70" t="s">
        <v>271</v>
      </c>
      <c r="AL6" s="70" t="s">
        <v>272</v>
      </c>
      <c r="AM6" s="70" t="s">
        <v>273</v>
      </c>
      <c r="AN6" s="70" t="s">
        <v>274</v>
      </c>
    </row>
    <row r="7" customFormat="false" ht="15" hidden="false" customHeight="false" outlineLevel="0" collapsed="false">
      <c r="B7" s="75"/>
      <c r="C7" s="76"/>
      <c r="D7" s="1" t="s">
        <v>283</v>
      </c>
      <c r="E7" s="1" t="s">
        <v>284</v>
      </c>
      <c r="F7" s="1" t="s">
        <v>285</v>
      </c>
      <c r="G7" s="1" t="s">
        <v>286</v>
      </c>
      <c r="H7" s="1" t="s">
        <v>287</v>
      </c>
      <c r="I7" s="1" t="s">
        <v>283</v>
      </c>
      <c r="J7" s="1" t="s">
        <v>284</v>
      </c>
      <c r="K7" s="1" t="s">
        <v>285</v>
      </c>
      <c r="L7" s="1" t="s">
        <v>286</v>
      </c>
      <c r="M7" s="1" t="s">
        <v>287</v>
      </c>
      <c r="N7" s="42"/>
      <c r="O7" s="72"/>
      <c r="P7" s="1" t="s">
        <v>283</v>
      </c>
      <c r="Q7" s="1" t="s">
        <v>284</v>
      </c>
      <c r="R7" s="1" t="s">
        <v>285</v>
      </c>
      <c r="S7" s="1" t="s">
        <v>286</v>
      </c>
      <c r="T7" s="1" t="s">
        <v>287</v>
      </c>
      <c r="U7" s="70" t="s">
        <v>288</v>
      </c>
      <c r="V7" s="1" t="s">
        <v>283</v>
      </c>
      <c r="W7" s="1" t="s">
        <v>284</v>
      </c>
      <c r="X7" s="1" t="s">
        <v>285</v>
      </c>
      <c r="Y7" s="1" t="s">
        <v>286</v>
      </c>
      <c r="Z7" s="1" t="s">
        <v>287</v>
      </c>
      <c r="AA7" s="70"/>
      <c r="AB7" s="73"/>
      <c r="AC7" s="77"/>
      <c r="AD7" s="71"/>
      <c r="AE7" s="71"/>
      <c r="AF7" s="71"/>
      <c r="AG7" s="78" t="s">
        <v>289</v>
      </c>
      <c r="AH7" s="78" t="s">
        <v>290</v>
      </c>
      <c r="AI7" s="78" t="s">
        <v>291</v>
      </c>
      <c r="AJ7" s="1" t="s">
        <v>283</v>
      </c>
      <c r="AK7" s="1" t="s">
        <v>284</v>
      </c>
      <c r="AL7" s="1" t="s">
        <v>285</v>
      </c>
      <c r="AM7" s="1" t="s">
        <v>286</v>
      </c>
      <c r="AN7" s="1" t="s">
        <v>287</v>
      </c>
    </row>
    <row r="8" customFormat="false" ht="15" hidden="false" customHeight="true" outlineLevel="0" collapsed="false">
      <c r="A8" s="0" t="str">
        <f aca="false">B8&amp;" "&amp;C8</f>
        <v>Xe chở hàng Rơ mooc thông thường</v>
      </c>
      <c r="B8" s="45" t="s">
        <v>292</v>
      </c>
      <c r="C8" s="79" t="s">
        <v>192</v>
      </c>
      <c r="D8" s="80" t="n">
        <v>0.011</v>
      </c>
      <c r="E8" s="80" t="n">
        <v>0.011</v>
      </c>
      <c r="F8" s="80" t="n">
        <v>0.012</v>
      </c>
      <c r="G8" s="80" t="n">
        <v>0.014</v>
      </c>
      <c r="H8" s="80" t="n">
        <v>0.018</v>
      </c>
      <c r="I8" s="80" t="n">
        <v>0.011</v>
      </c>
      <c r="J8" s="80" t="n">
        <v>0.011</v>
      </c>
      <c r="K8" s="80" t="n">
        <v>0.012</v>
      </c>
      <c r="L8" s="80" t="n">
        <v>0.014</v>
      </c>
      <c r="M8" s="81" t="n">
        <v>0.018</v>
      </c>
      <c r="N8" s="82" t="n">
        <v>500000</v>
      </c>
      <c r="O8" s="81" t="n">
        <v>0.0005</v>
      </c>
      <c r="P8" s="80" t="n">
        <v>0</v>
      </c>
      <c r="Q8" s="80" t="n">
        <v>0</v>
      </c>
      <c r="R8" s="83" t="n">
        <v>0.001</v>
      </c>
      <c r="S8" s="83" t="n">
        <v>0.0015</v>
      </c>
      <c r="T8" s="83" t="n">
        <v>0.002</v>
      </c>
      <c r="U8" s="84" t="n">
        <f aca="false">T8+0.1%</f>
        <v>0.003</v>
      </c>
      <c r="V8" s="83" t="n">
        <v>0.001</v>
      </c>
      <c r="W8" s="83" t="n">
        <v>0.001</v>
      </c>
      <c r="X8" s="83" t="n">
        <v>0.002</v>
      </c>
      <c r="Y8" s="84" t="n">
        <f aca="false">X8+0.1%</f>
        <v>0.003</v>
      </c>
      <c r="Z8" s="84" t="n">
        <f aca="false">Y8+0.1%</f>
        <v>0.004</v>
      </c>
      <c r="AA8" s="83" t="n">
        <v>0</v>
      </c>
      <c r="AB8" s="84" t="n">
        <v>0.0025</v>
      </c>
      <c r="AC8" s="83" t="n">
        <v>0.0005</v>
      </c>
      <c r="AD8" s="83" t="n">
        <v>0.0005</v>
      </c>
      <c r="AE8" s="84" t="n">
        <f aca="false">AD8+0.1%</f>
        <v>0.0015</v>
      </c>
      <c r="AF8" s="83" t="n">
        <v>0.003</v>
      </c>
      <c r="AG8" s="85" t="n">
        <v>0.05</v>
      </c>
      <c r="AH8" s="85" t="n">
        <v>0.05</v>
      </c>
      <c r="AI8" s="85" t="n">
        <v>0.05</v>
      </c>
      <c r="AJ8" s="86" t="n">
        <v>0.0066</v>
      </c>
      <c r="AK8" s="86" t="n">
        <v>0.0066</v>
      </c>
      <c r="AL8" s="86" t="n">
        <v>0.0077</v>
      </c>
      <c r="AM8" s="86" t="n">
        <v>0.0088</v>
      </c>
      <c r="AN8" s="86" t="n">
        <v>0.011</v>
      </c>
    </row>
    <row r="9" customFormat="false" ht="15" hidden="false" customHeight="false" outlineLevel="0" collapsed="false">
      <c r="A9" s="0" t="str">
        <f aca="false">B9&amp;" "&amp;C9</f>
        <v>Xe chở hàng Rơ mooc tự đổ</v>
      </c>
      <c r="B9" s="45" t="s">
        <v>292</v>
      </c>
      <c r="C9" s="79" t="s">
        <v>195</v>
      </c>
      <c r="D9" s="80" t="n">
        <v>0.025</v>
      </c>
      <c r="E9" s="80" t="n">
        <v>0.025</v>
      </c>
      <c r="F9" s="80" t="n">
        <v>0.028</v>
      </c>
      <c r="G9" s="80" t="n">
        <v>0.0375</v>
      </c>
      <c r="H9" s="80" t="n">
        <v>0.042</v>
      </c>
      <c r="I9" s="80" t="n">
        <v>0.024</v>
      </c>
      <c r="J9" s="80" t="n">
        <v>0.024</v>
      </c>
      <c r="K9" s="80" t="n">
        <v>0.027</v>
      </c>
      <c r="L9" s="80" t="n">
        <v>0.029</v>
      </c>
      <c r="M9" s="81" t="n">
        <v>0.036</v>
      </c>
      <c r="N9" s="82" t="n">
        <v>1000000</v>
      </c>
      <c r="O9" s="81" t="n">
        <v>0.0005</v>
      </c>
      <c r="P9" s="80" t="n">
        <v>0</v>
      </c>
      <c r="Q9" s="80" t="n">
        <v>0</v>
      </c>
      <c r="R9" s="83" t="n">
        <v>0.002</v>
      </c>
      <c r="S9" s="83" t="n">
        <v>0.003</v>
      </c>
      <c r="T9" s="84" t="n">
        <f aca="false">S9+0.1%</f>
        <v>0.004</v>
      </c>
      <c r="U9" s="84" t="n">
        <f aca="false">T9+0.1%</f>
        <v>0.005</v>
      </c>
      <c r="V9" s="83" t="n">
        <v>0.001</v>
      </c>
      <c r="W9" s="83" t="n">
        <v>0.001</v>
      </c>
      <c r="X9" s="83" t="n">
        <v>0.002</v>
      </c>
      <c r="Y9" s="84" t="n">
        <f aca="false">X9+0.1%</f>
        <v>0.003</v>
      </c>
      <c r="Z9" s="84" t="n">
        <f aca="false">Y9+0.1%</f>
        <v>0.004</v>
      </c>
      <c r="AA9" s="83" t="n">
        <v>0</v>
      </c>
      <c r="AB9" s="84" t="n">
        <v>0.0025</v>
      </c>
      <c r="AC9" s="83" t="n">
        <v>0.0005</v>
      </c>
      <c r="AD9" s="83" t="n">
        <v>0.0005</v>
      </c>
      <c r="AE9" s="84" t="n">
        <f aca="false">AD9+0.1%</f>
        <v>0.0015</v>
      </c>
      <c r="AF9" s="83" t="n">
        <v>0.003</v>
      </c>
      <c r="AG9" s="85" t="n">
        <v>0.05</v>
      </c>
      <c r="AH9" s="85" t="n">
        <v>0.05</v>
      </c>
      <c r="AI9" s="85" t="n">
        <v>0.05</v>
      </c>
      <c r="AJ9" s="86" t="n">
        <v>0.0066</v>
      </c>
      <c r="AK9" s="86" t="n">
        <v>0.0066</v>
      </c>
      <c r="AL9" s="86" t="n">
        <v>0.0077</v>
      </c>
      <c r="AM9" s="86" t="n">
        <v>0.0088</v>
      </c>
      <c r="AN9" s="86" t="n">
        <v>0.011</v>
      </c>
    </row>
    <row r="10" customFormat="false" ht="15" hidden="false" customHeight="false" outlineLevel="0" collapsed="false">
      <c r="A10" s="0" t="str">
        <f aca="false">B10&amp;" "&amp;C10</f>
        <v>Xe chở hàng Xe tải</v>
      </c>
      <c r="B10" s="45" t="s">
        <v>292</v>
      </c>
      <c r="C10" s="79" t="s">
        <v>196</v>
      </c>
      <c r="D10" s="80" t="n">
        <v>0.0175</v>
      </c>
      <c r="E10" s="80" t="n">
        <v>0.0185</v>
      </c>
      <c r="F10" s="80" t="n">
        <v>0.02</v>
      </c>
      <c r="G10" s="80" t="n">
        <v>0.03</v>
      </c>
      <c r="H10" s="80" t="n">
        <v>0.033</v>
      </c>
      <c r="I10" s="80" t="n">
        <v>0.0175</v>
      </c>
      <c r="J10" s="80" t="n">
        <v>0.0175</v>
      </c>
      <c r="K10" s="80" t="n">
        <v>0.019</v>
      </c>
      <c r="L10" s="80" t="n">
        <v>0.021</v>
      </c>
      <c r="M10" s="81" t="n">
        <v>0.025</v>
      </c>
      <c r="N10" s="82" t="n">
        <v>500000</v>
      </c>
      <c r="O10" s="81" t="n">
        <v>0.0005</v>
      </c>
      <c r="P10" s="80" t="n">
        <v>0</v>
      </c>
      <c r="Q10" s="80" t="n">
        <v>0</v>
      </c>
      <c r="R10" s="83" t="n">
        <v>0.0015</v>
      </c>
      <c r="S10" s="83" t="n">
        <v>0.0025</v>
      </c>
      <c r="T10" s="83" t="n">
        <v>0.0035</v>
      </c>
      <c r="U10" s="84" t="n">
        <f aca="false">T10+0.1%</f>
        <v>0.0045</v>
      </c>
      <c r="V10" s="83" t="n">
        <v>0.001</v>
      </c>
      <c r="W10" s="83" t="n">
        <v>0.001</v>
      </c>
      <c r="X10" s="83" t="n">
        <v>0.0015</v>
      </c>
      <c r="Y10" s="84" t="n">
        <f aca="false">X10+0.1%</f>
        <v>0.0025</v>
      </c>
      <c r="Z10" s="84" t="n">
        <f aca="false">Y10+0.1%</f>
        <v>0.0035</v>
      </c>
      <c r="AA10" s="83" t="n">
        <v>0</v>
      </c>
      <c r="AB10" s="84" t="n">
        <v>0.0025</v>
      </c>
      <c r="AC10" s="83" t="n">
        <v>0.0005</v>
      </c>
      <c r="AD10" s="83" t="n">
        <v>0.0005</v>
      </c>
      <c r="AE10" s="84" t="n">
        <f aca="false">AD10+0.1%</f>
        <v>0.0015</v>
      </c>
      <c r="AF10" s="83" t="n">
        <v>0.003</v>
      </c>
      <c r="AG10" s="85" t="n">
        <v>0.05</v>
      </c>
      <c r="AH10" s="85" t="n">
        <v>0.05</v>
      </c>
      <c r="AI10" s="85" t="n">
        <v>0.05</v>
      </c>
      <c r="AJ10" s="86" t="n">
        <v>0.0121</v>
      </c>
      <c r="AK10" s="86" t="n">
        <v>0.0121</v>
      </c>
      <c r="AL10" s="86" t="n">
        <v>0.0132</v>
      </c>
      <c r="AM10" s="86" t="n">
        <v>0.0143</v>
      </c>
      <c r="AN10" s="86" t="n">
        <v>0.154</v>
      </c>
    </row>
    <row r="11" customFormat="false" ht="15" hidden="false" customHeight="false" outlineLevel="0" collapsed="false">
      <c r="A11" s="0" t="str">
        <f aca="false">B11&amp;" "&amp;C11</f>
        <v>Xe chở hàng Xe chở tiền</v>
      </c>
      <c r="B11" s="45" t="s">
        <v>292</v>
      </c>
      <c r="C11" s="79" t="s">
        <v>201</v>
      </c>
      <c r="D11" s="80" t="n">
        <v>0.0185</v>
      </c>
      <c r="E11" s="80" t="n">
        <v>0.0185</v>
      </c>
      <c r="F11" s="80" t="n">
        <v>0.02</v>
      </c>
      <c r="G11" s="80" t="n">
        <v>0.03</v>
      </c>
      <c r="H11" s="80" t="n">
        <v>0.033</v>
      </c>
      <c r="I11" s="80" t="n">
        <v>0.0175</v>
      </c>
      <c r="J11" s="80" t="n">
        <v>0.0175</v>
      </c>
      <c r="K11" s="80" t="n">
        <v>0.019</v>
      </c>
      <c r="L11" s="80" t="n">
        <v>0.021</v>
      </c>
      <c r="M11" s="81" t="n">
        <v>0.025</v>
      </c>
      <c r="N11" s="82" t="n">
        <v>500000</v>
      </c>
      <c r="O11" s="81" t="n">
        <v>0.0005</v>
      </c>
      <c r="P11" s="80" t="n">
        <v>0</v>
      </c>
      <c r="Q11" s="80" t="n">
        <v>0</v>
      </c>
      <c r="R11" s="83" t="n">
        <v>0.0015</v>
      </c>
      <c r="S11" s="83" t="n">
        <v>0.0025</v>
      </c>
      <c r="T11" s="83" t="n">
        <v>0.0035</v>
      </c>
      <c r="U11" s="84" t="n">
        <f aca="false">T11+0.1%</f>
        <v>0.0045</v>
      </c>
      <c r="V11" s="83" t="n">
        <v>0.001</v>
      </c>
      <c r="W11" s="83" t="n">
        <v>0.001</v>
      </c>
      <c r="X11" s="83" t="n">
        <v>0.0015</v>
      </c>
      <c r="Y11" s="84" t="n">
        <f aca="false">X11+0.1%</f>
        <v>0.0025</v>
      </c>
      <c r="Z11" s="84" t="n">
        <f aca="false">Y11+0.1%</f>
        <v>0.0035</v>
      </c>
      <c r="AA11" s="83" t="n">
        <v>0</v>
      </c>
      <c r="AB11" s="84" t="n">
        <v>0.0025</v>
      </c>
      <c r="AC11" s="83" t="n">
        <v>0.0005</v>
      </c>
      <c r="AD11" s="83" t="n">
        <v>0.0005</v>
      </c>
      <c r="AE11" s="84" t="n">
        <f aca="false">AD11+0.1%</f>
        <v>0.0015</v>
      </c>
      <c r="AF11" s="83" t="n">
        <v>0.003</v>
      </c>
      <c r="AG11" s="85" t="n">
        <v>0.05</v>
      </c>
      <c r="AH11" s="85" t="n">
        <v>0.05</v>
      </c>
      <c r="AI11" s="85" t="n">
        <v>0.05</v>
      </c>
      <c r="AJ11" s="86" t="n">
        <v>0.0121</v>
      </c>
      <c r="AK11" s="86" t="n">
        <v>0.0121</v>
      </c>
      <c r="AL11" s="86" t="n">
        <v>0.0132</v>
      </c>
      <c r="AM11" s="86" t="n">
        <v>0.0143</v>
      </c>
      <c r="AN11" s="86" t="n">
        <v>0.154</v>
      </c>
    </row>
    <row r="12" customFormat="false" ht="15" hidden="false" customHeight="false" outlineLevel="0" collapsed="false">
      <c r="A12" s="0" t="str">
        <f aca="false">B12&amp;" "&amp;C12</f>
        <v>Xe chở hàng Xe cứu thương</v>
      </c>
      <c r="B12" s="45" t="s">
        <v>292</v>
      </c>
      <c r="C12" s="79" t="s">
        <v>202</v>
      </c>
      <c r="D12" s="80" t="n">
        <v>0.0185</v>
      </c>
      <c r="E12" s="80" t="n">
        <v>0.0185</v>
      </c>
      <c r="F12" s="80" t="n">
        <v>0.02</v>
      </c>
      <c r="G12" s="80" t="n">
        <v>0.03</v>
      </c>
      <c r="H12" s="80" t="n">
        <v>0.033</v>
      </c>
      <c r="I12" s="80" t="n">
        <v>0.0175</v>
      </c>
      <c r="J12" s="80" t="n">
        <v>0.0175</v>
      </c>
      <c r="K12" s="80" t="n">
        <v>0.019</v>
      </c>
      <c r="L12" s="80" t="n">
        <v>0.021</v>
      </c>
      <c r="M12" s="81" t="n">
        <v>0.025</v>
      </c>
      <c r="N12" s="82" t="n">
        <v>500000</v>
      </c>
      <c r="O12" s="81" t="n">
        <v>0.0005</v>
      </c>
      <c r="P12" s="80" t="n">
        <v>0</v>
      </c>
      <c r="Q12" s="80" t="n">
        <v>0</v>
      </c>
      <c r="R12" s="83" t="n">
        <v>0.0015</v>
      </c>
      <c r="S12" s="83" t="n">
        <v>0.0025</v>
      </c>
      <c r="T12" s="83" t="n">
        <v>0.0035</v>
      </c>
      <c r="U12" s="84" t="n">
        <f aca="false">T12+0.1%</f>
        <v>0.0045</v>
      </c>
      <c r="V12" s="83" t="n">
        <v>0.001</v>
      </c>
      <c r="W12" s="83" t="n">
        <v>0.001</v>
      </c>
      <c r="X12" s="83" t="n">
        <v>0.0015</v>
      </c>
      <c r="Y12" s="84" t="n">
        <f aca="false">X12+0.1%</f>
        <v>0.0025</v>
      </c>
      <c r="Z12" s="84" t="n">
        <f aca="false">Y12+0.1%</f>
        <v>0.0035</v>
      </c>
      <c r="AA12" s="83" t="n">
        <v>0</v>
      </c>
      <c r="AB12" s="84" t="n">
        <v>0.0025</v>
      </c>
      <c r="AC12" s="83" t="n">
        <v>0.0005</v>
      </c>
      <c r="AD12" s="83" t="n">
        <v>0.0005</v>
      </c>
      <c r="AE12" s="84" t="n">
        <f aca="false">AD12+0.1%</f>
        <v>0.0015</v>
      </c>
      <c r="AF12" s="83" t="n">
        <v>0.003</v>
      </c>
      <c r="AG12" s="85" t="n">
        <v>0.05</v>
      </c>
      <c r="AH12" s="85" t="n">
        <v>0.05</v>
      </c>
      <c r="AI12" s="85" t="n">
        <v>0.05</v>
      </c>
      <c r="AJ12" s="86" t="n">
        <v>0.0121</v>
      </c>
      <c r="AK12" s="86" t="n">
        <v>0.0121</v>
      </c>
      <c r="AL12" s="86" t="n">
        <v>0.0132</v>
      </c>
      <c r="AM12" s="86" t="n">
        <v>0.0143</v>
      </c>
      <c r="AN12" s="86" t="n">
        <v>0.154</v>
      </c>
    </row>
    <row r="13" customFormat="false" ht="15" hidden="false" customHeight="false" outlineLevel="0" collapsed="false">
      <c r="A13" s="0" t="str">
        <f aca="false">B13&amp;" "&amp;C13</f>
        <v>Xe chở hàng Xe chuyên dùng còn lại</v>
      </c>
      <c r="B13" s="45" t="s">
        <v>292</v>
      </c>
      <c r="C13" s="79" t="s">
        <v>203</v>
      </c>
      <c r="D13" s="80" t="n">
        <v>0.0185</v>
      </c>
      <c r="E13" s="80" t="n">
        <v>0.0185</v>
      </c>
      <c r="F13" s="80" t="n">
        <v>0.02</v>
      </c>
      <c r="G13" s="80" t="n">
        <v>0.03</v>
      </c>
      <c r="H13" s="80" t="n">
        <v>0.033</v>
      </c>
      <c r="I13" s="80" t="n">
        <v>0.0175</v>
      </c>
      <c r="J13" s="80" t="n">
        <v>0.0175</v>
      </c>
      <c r="K13" s="80" t="n">
        <v>0.019</v>
      </c>
      <c r="L13" s="80" t="n">
        <v>0.021</v>
      </c>
      <c r="M13" s="81" t="n">
        <v>0.025</v>
      </c>
      <c r="N13" s="82" t="n">
        <v>500000</v>
      </c>
      <c r="O13" s="81" t="n">
        <v>0.0005</v>
      </c>
      <c r="P13" s="80" t="n">
        <v>0</v>
      </c>
      <c r="Q13" s="80" t="n">
        <v>0</v>
      </c>
      <c r="R13" s="83" t="n">
        <v>0.0015</v>
      </c>
      <c r="S13" s="83" t="n">
        <v>0.0025</v>
      </c>
      <c r="T13" s="83" t="n">
        <v>0.0035</v>
      </c>
      <c r="U13" s="84" t="n">
        <f aca="false">T13+0.1%</f>
        <v>0.0045</v>
      </c>
      <c r="V13" s="83" t="n">
        <v>0.001</v>
      </c>
      <c r="W13" s="83" t="n">
        <v>0.001</v>
      </c>
      <c r="X13" s="83" t="n">
        <v>0.0015</v>
      </c>
      <c r="Y13" s="84" t="n">
        <f aca="false">X13+0.1%</f>
        <v>0.0025</v>
      </c>
      <c r="Z13" s="84" t="n">
        <f aca="false">Y13+0.1%</f>
        <v>0.0035</v>
      </c>
      <c r="AA13" s="83" t="n">
        <v>0</v>
      </c>
      <c r="AB13" s="84" t="n">
        <v>0.0025</v>
      </c>
      <c r="AC13" s="83" t="n">
        <v>0.0005</v>
      </c>
      <c r="AD13" s="83" t="n">
        <v>0.0005</v>
      </c>
      <c r="AE13" s="84" t="n">
        <f aca="false">AD13+0.1%</f>
        <v>0.0015</v>
      </c>
      <c r="AF13" s="83" t="n">
        <v>0.003</v>
      </c>
      <c r="AG13" s="85" t="n">
        <v>0.05</v>
      </c>
      <c r="AH13" s="85" t="n">
        <v>0.05</v>
      </c>
      <c r="AI13" s="85" t="n">
        <v>0.05</v>
      </c>
      <c r="AJ13" s="86" t="n">
        <v>0.0121</v>
      </c>
      <c r="AK13" s="86" t="n">
        <v>0.0121</v>
      </c>
      <c r="AL13" s="86" t="n">
        <v>0.0132</v>
      </c>
      <c r="AM13" s="86" t="n">
        <v>0.0143</v>
      </c>
      <c r="AN13" s="86" t="n">
        <v>0.154</v>
      </c>
    </row>
    <row r="14" customFormat="false" ht="15" hidden="false" customHeight="false" outlineLevel="0" collapsed="false">
      <c r="A14" s="0" t="str">
        <f aca="false">B14&amp;" "&amp;C14</f>
        <v>Xe chở hàng Xe đông lạnh</v>
      </c>
      <c r="B14" s="45" t="s">
        <v>292</v>
      </c>
      <c r="C14" s="79" t="s">
        <v>204</v>
      </c>
      <c r="D14" s="80" t="n">
        <v>0.025</v>
      </c>
      <c r="E14" s="80" t="n">
        <v>0.025</v>
      </c>
      <c r="F14" s="80" t="n">
        <v>0.028</v>
      </c>
      <c r="G14" s="80" t="n">
        <v>0.0375</v>
      </c>
      <c r="H14" s="80" t="n">
        <v>0.042</v>
      </c>
      <c r="I14" s="80" t="n">
        <v>0.024</v>
      </c>
      <c r="J14" s="80" t="n">
        <v>0.024</v>
      </c>
      <c r="K14" s="80" t="n">
        <v>0.027</v>
      </c>
      <c r="L14" s="80" t="n">
        <v>0.029</v>
      </c>
      <c r="M14" s="81" t="n">
        <v>0.036</v>
      </c>
      <c r="N14" s="82" t="n">
        <v>1000000</v>
      </c>
      <c r="O14" s="81" t="n">
        <v>0.0005</v>
      </c>
      <c r="P14" s="80" t="n">
        <v>0</v>
      </c>
      <c r="Q14" s="80" t="n">
        <v>0</v>
      </c>
      <c r="R14" s="83" t="n">
        <v>0.002</v>
      </c>
      <c r="S14" s="83" t="n">
        <v>0.003</v>
      </c>
      <c r="T14" s="84" t="n">
        <f aca="false">S14+0.1%</f>
        <v>0.004</v>
      </c>
      <c r="U14" s="84" t="n">
        <f aca="false">T14+0.1%</f>
        <v>0.005</v>
      </c>
      <c r="V14" s="83" t="n">
        <v>0.001</v>
      </c>
      <c r="W14" s="83" t="n">
        <v>0.001</v>
      </c>
      <c r="X14" s="83" t="n">
        <v>0.002</v>
      </c>
      <c r="Y14" s="84" t="n">
        <f aca="false">X14+0.1%</f>
        <v>0.003</v>
      </c>
      <c r="Z14" s="84" t="n">
        <f aca="false">Y14+0.1%</f>
        <v>0.004</v>
      </c>
      <c r="AA14" s="83" t="n">
        <v>0</v>
      </c>
      <c r="AB14" s="84" t="n">
        <v>0.0025</v>
      </c>
      <c r="AC14" s="83" t="n">
        <v>0.0005</v>
      </c>
      <c r="AD14" s="83" t="n">
        <v>0.0005</v>
      </c>
      <c r="AE14" s="84" t="n">
        <f aca="false">AD14+0.1%</f>
        <v>0.0015</v>
      </c>
      <c r="AF14" s="83" t="n">
        <v>0.003</v>
      </c>
      <c r="AG14" s="85" t="n">
        <v>0.05</v>
      </c>
      <c r="AH14" s="85" t="n">
        <v>0.05</v>
      </c>
      <c r="AI14" s="85" t="n">
        <v>0.05</v>
      </c>
      <c r="AJ14" s="86" t="n">
        <v>0.0165</v>
      </c>
      <c r="AK14" s="86" t="n">
        <v>0.0165</v>
      </c>
      <c r="AL14" s="86" t="n">
        <v>0.0176</v>
      </c>
      <c r="AM14" s="86" t="n">
        <v>0.0187</v>
      </c>
      <c r="AN14" s="86" t="n">
        <v>0.0209</v>
      </c>
    </row>
    <row r="15" customFormat="false" ht="15" hidden="false" customHeight="false" outlineLevel="0" collapsed="false">
      <c r="A15" s="0" t="str">
        <f aca="false">B15&amp;" "&amp;C15</f>
        <v>Xe chở hàng Xe đầu kéo</v>
      </c>
      <c r="B15" s="45" t="s">
        <v>292</v>
      </c>
      <c r="C15" s="79" t="s">
        <v>205</v>
      </c>
      <c r="D15" s="80" t="n">
        <v>0.025</v>
      </c>
      <c r="E15" s="80" t="n">
        <v>0.025</v>
      </c>
      <c r="F15" s="80" t="n">
        <v>0.028</v>
      </c>
      <c r="G15" s="80" t="n">
        <v>0.0375</v>
      </c>
      <c r="H15" s="80" t="n">
        <v>0.042</v>
      </c>
      <c r="I15" s="80" t="n">
        <v>0.024</v>
      </c>
      <c r="J15" s="80" t="n">
        <v>0.024</v>
      </c>
      <c r="K15" s="80" t="n">
        <v>0.027</v>
      </c>
      <c r="L15" s="80" t="n">
        <v>0.029</v>
      </c>
      <c r="M15" s="81" t="n">
        <v>0.036</v>
      </c>
      <c r="N15" s="82" t="n">
        <v>1000000</v>
      </c>
      <c r="O15" s="81" t="n">
        <v>0.0005</v>
      </c>
      <c r="P15" s="80" t="n">
        <v>0</v>
      </c>
      <c r="Q15" s="80" t="n">
        <v>0</v>
      </c>
      <c r="R15" s="83" t="n">
        <v>0.002</v>
      </c>
      <c r="S15" s="83" t="n">
        <v>0.003</v>
      </c>
      <c r="T15" s="84" t="n">
        <f aca="false">S15+0.1%</f>
        <v>0.004</v>
      </c>
      <c r="U15" s="84" t="n">
        <f aca="false">T15+0.1%</f>
        <v>0.005</v>
      </c>
      <c r="V15" s="83" t="n">
        <v>0.001</v>
      </c>
      <c r="W15" s="83" t="n">
        <v>0.001</v>
      </c>
      <c r="X15" s="83" t="n">
        <v>0.002</v>
      </c>
      <c r="Y15" s="84" t="n">
        <f aca="false">X15+0.1%</f>
        <v>0.003</v>
      </c>
      <c r="Z15" s="84" t="n">
        <f aca="false">Y15+0.1%</f>
        <v>0.004</v>
      </c>
      <c r="AA15" s="83" t="n">
        <v>0</v>
      </c>
      <c r="AB15" s="84" t="n">
        <v>0.0025</v>
      </c>
      <c r="AC15" s="83" t="n">
        <v>0.0005</v>
      </c>
      <c r="AD15" s="83" t="n">
        <v>0.0005</v>
      </c>
      <c r="AE15" s="84" t="n">
        <f aca="false">AD15+0.1%</f>
        <v>0.0015</v>
      </c>
      <c r="AF15" s="83" t="n">
        <v>0.003</v>
      </c>
      <c r="AG15" s="85" t="n">
        <v>0.05</v>
      </c>
      <c r="AH15" s="85" t="n">
        <v>0.05</v>
      </c>
      <c r="AI15" s="85" t="n">
        <v>0.05</v>
      </c>
      <c r="AJ15" s="86" t="n">
        <v>0.0165</v>
      </c>
      <c r="AK15" s="86" t="n">
        <v>0.0165</v>
      </c>
      <c r="AL15" s="86" t="n">
        <v>0.0176</v>
      </c>
      <c r="AM15" s="86" t="n">
        <v>0.0187</v>
      </c>
      <c r="AN15" s="86" t="n">
        <v>0.0209</v>
      </c>
    </row>
    <row r="16" customFormat="false" ht="15" hidden="false" customHeight="false" outlineLevel="0" collapsed="false">
      <c r="A16" s="0" t="str">
        <f aca="false">B16&amp;" "&amp;C16</f>
        <v>Xe chở hàng Xe hoạt động trong vùng khai thác khoáng sản</v>
      </c>
      <c r="B16" s="45" t="s">
        <v>292</v>
      </c>
      <c r="C16" s="79" t="s">
        <v>206</v>
      </c>
      <c r="D16" s="80" t="n">
        <v>0.025</v>
      </c>
      <c r="E16" s="80" t="n">
        <v>0.025</v>
      </c>
      <c r="F16" s="80" t="n">
        <v>0.028</v>
      </c>
      <c r="G16" s="80" t="n">
        <v>0.045</v>
      </c>
      <c r="H16" s="80" t="n">
        <v>0.05</v>
      </c>
      <c r="I16" s="80" t="n">
        <v>0.024</v>
      </c>
      <c r="J16" s="80" t="n">
        <v>0.024</v>
      </c>
      <c r="K16" s="80" t="n">
        <v>0.026</v>
      </c>
      <c r="L16" s="80" t="n">
        <v>0.028</v>
      </c>
      <c r="M16" s="81" t="n">
        <v>0.03</v>
      </c>
      <c r="N16" s="82" t="n">
        <v>500000</v>
      </c>
      <c r="O16" s="81" t="n">
        <v>0.0005</v>
      </c>
      <c r="P16" s="80" t="n">
        <v>0</v>
      </c>
      <c r="Q16" s="80" t="n">
        <v>0</v>
      </c>
      <c r="R16" s="83" t="n">
        <v>0.0015</v>
      </c>
      <c r="S16" s="83" t="n">
        <v>0.0025</v>
      </c>
      <c r="T16" s="83" t="n">
        <v>0.0035</v>
      </c>
      <c r="U16" s="84" t="n">
        <f aca="false">T16+0.1%</f>
        <v>0.0045</v>
      </c>
      <c r="V16" s="83" t="n">
        <v>0.001</v>
      </c>
      <c r="W16" s="83" t="n">
        <v>0.001</v>
      </c>
      <c r="X16" s="83" t="n">
        <v>0.0015</v>
      </c>
      <c r="Y16" s="84" t="n">
        <f aca="false">X16+0.1%</f>
        <v>0.0025</v>
      </c>
      <c r="Z16" s="84" t="n">
        <f aca="false">Y16+0.1%</f>
        <v>0.0035</v>
      </c>
      <c r="AA16" s="83" t="n">
        <v>0</v>
      </c>
      <c r="AB16" s="84" t="n">
        <v>0.0025</v>
      </c>
      <c r="AC16" s="83" t="n">
        <v>0.0005</v>
      </c>
      <c r="AD16" s="83" t="n">
        <v>0.0005</v>
      </c>
      <c r="AE16" s="84" t="n">
        <f aca="false">AD16+0.1%</f>
        <v>0.0015</v>
      </c>
      <c r="AF16" s="83" t="n">
        <v>0.003</v>
      </c>
      <c r="AG16" s="85" t="n">
        <v>0.05</v>
      </c>
      <c r="AH16" s="85" t="n">
        <v>0.05</v>
      </c>
      <c r="AI16" s="85" t="n">
        <v>0.05</v>
      </c>
      <c r="AJ16" s="86" t="n">
        <v>0.0165</v>
      </c>
      <c r="AK16" s="86" t="n">
        <v>0.0165</v>
      </c>
      <c r="AL16" s="86" t="n">
        <v>0.0176</v>
      </c>
      <c r="AM16" s="86" t="n">
        <v>0.0187</v>
      </c>
      <c r="AN16" s="86" t="n">
        <v>0.0209</v>
      </c>
    </row>
    <row r="17" customFormat="false" ht="15" hidden="false" customHeight="false" outlineLevel="0" collapsed="false">
      <c r="A17" s="0" t="str">
        <f aca="false">B17&amp;" "&amp;C17</f>
        <v>Xe chở hàng Xe tập lái</v>
      </c>
      <c r="B17" s="45" t="s">
        <v>292</v>
      </c>
      <c r="C17" s="79" t="s">
        <v>207</v>
      </c>
      <c r="D17" s="80" t="n">
        <v>0.032</v>
      </c>
      <c r="E17" s="80" t="n">
        <v>0.032</v>
      </c>
      <c r="F17" s="80" t="n">
        <v>0.038</v>
      </c>
      <c r="G17" s="85" t="n">
        <v>0.055</v>
      </c>
      <c r="H17" s="85" t="n">
        <v>0.06</v>
      </c>
      <c r="I17" s="80" t="n">
        <v>0.028</v>
      </c>
      <c r="J17" s="80" t="n">
        <v>0.028</v>
      </c>
      <c r="K17" s="80" t="n">
        <v>0.035</v>
      </c>
      <c r="L17" s="80" t="n">
        <v>0.05</v>
      </c>
      <c r="M17" s="87" t="n">
        <v>0.055</v>
      </c>
      <c r="N17" s="82" t="s">
        <v>293</v>
      </c>
      <c r="O17" s="81" t="n">
        <v>0.0005</v>
      </c>
      <c r="P17" s="80" t="n">
        <v>0</v>
      </c>
      <c r="Q17" s="80" t="n">
        <v>0</v>
      </c>
      <c r="R17" s="83" t="n">
        <v>0.003</v>
      </c>
      <c r="S17" s="83" t="n">
        <v>0.004</v>
      </c>
      <c r="T17" s="84" t="n">
        <f aca="false">S17+0.1%</f>
        <v>0.005</v>
      </c>
      <c r="U17" s="84" t="n">
        <f aca="false">T17+0.1%</f>
        <v>0.006</v>
      </c>
      <c r="V17" s="83" t="n">
        <v>0.0025</v>
      </c>
      <c r="W17" s="83" t="n">
        <v>0.0025</v>
      </c>
      <c r="X17" s="84" t="n">
        <f aca="false">W17+0.1%</f>
        <v>0.0035</v>
      </c>
      <c r="Y17" s="84" t="n">
        <f aca="false">X17+0.1%</f>
        <v>0.0045</v>
      </c>
      <c r="Z17" s="84" t="n">
        <f aca="false">Y17+0.1%</f>
        <v>0.0055</v>
      </c>
      <c r="AA17" s="83" t="n">
        <v>0</v>
      </c>
      <c r="AB17" s="84" t="n">
        <v>0.0025</v>
      </c>
      <c r="AC17" s="83" t="n">
        <v>0.0005</v>
      </c>
      <c r="AD17" s="83" t="n">
        <v>0.0005</v>
      </c>
      <c r="AE17" s="84" t="n">
        <f aca="false">AD17+0.1%</f>
        <v>0.0015</v>
      </c>
      <c r="AF17" s="83" t="n">
        <v>0.003</v>
      </c>
      <c r="AG17" s="85" t="n">
        <v>0.05</v>
      </c>
      <c r="AH17" s="85" t="n">
        <v>0.05</v>
      </c>
      <c r="AI17" s="85" t="n">
        <v>0.05</v>
      </c>
      <c r="AJ17" s="88" t="n">
        <v>0.0099</v>
      </c>
      <c r="AK17" s="88" t="n">
        <v>0.0099</v>
      </c>
      <c r="AL17" s="88" t="n">
        <v>0.011</v>
      </c>
      <c r="AM17" s="88" t="n">
        <v>0.0121</v>
      </c>
      <c r="AN17" s="88" t="n">
        <v>0.0132</v>
      </c>
    </row>
    <row r="18" customFormat="false" ht="15" hidden="false" customHeight="false" outlineLevel="0" collapsed="false">
      <c r="A18" s="0" t="str">
        <f aca="false">B18&amp;" "&amp;C18</f>
        <v>Xe chở hàng Xe hoạt động trong nội cảng, khu công nghiệp, sân bay</v>
      </c>
      <c r="B18" s="45" t="s">
        <v>292</v>
      </c>
      <c r="C18" s="79" t="s">
        <v>208</v>
      </c>
      <c r="D18" s="80" t="n">
        <v>0.025</v>
      </c>
      <c r="E18" s="80" t="n">
        <v>0.025</v>
      </c>
      <c r="F18" s="80" t="n">
        <v>0.0275</v>
      </c>
      <c r="G18" s="80" t="n">
        <v>0.041</v>
      </c>
      <c r="H18" s="80" t="n">
        <v>0.044</v>
      </c>
      <c r="I18" s="80" t="n">
        <v>0.015</v>
      </c>
      <c r="J18" s="80" t="n">
        <v>0.015</v>
      </c>
      <c r="K18" s="80" t="n">
        <v>0.016</v>
      </c>
      <c r="L18" s="80" t="n">
        <v>0.0175</v>
      </c>
      <c r="M18" s="81" t="n">
        <v>0.019</v>
      </c>
      <c r="N18" s="82" t="n">
        <v>500000</v>
      </c>
      <c r="O18" s="81" t="n">
        <v>0.0005</v>
      </c>
      <c r="P18" s="80" t="n">
        <v>0</v>
      </c>
      <c r="Q18" s="80" t="n">
        <v>0</v>
      </c>
      <c r="R18" s="83" t="n">
        <v>0.001</v>
      </c>
      <c r="S18" s="83" t="n">
        <v>0.002</v>
      </c>
      <c r="T18" s="83" t="n">
        <v>0.003</v>
      </c>
      <c r="U18" s="84" t="n">
        <f aca="false">T18+0.1%</f>
        <v>0.004</v>
      </c>
      <c r="V18" s="83" t="n">
        <v>0.001</v>
      </c>
      <c r="W18" s="83" t="n">
        <v>0.001</v>
      </c>
      <c r="X18" s="83" t="n">
        <v>0.0015</v>
      </c>
      <c r="Y18" s="84" t="n">
        <f aca="false">X18+0.1%</f>
        <v>0.0025</v>
      </c>
      <c r="Z18" s="84" t="n">
        <f aca="false">Y18+0.1%</f>
        <v>0.0035</v>
      </c>
      <c r="AA18" s="83" t="n">
        <v>0</v>
      </c>
      <c r="AB18" s="84" t="n">
        <v>0.0025</v>
      </c>
      <c r="AC18" s="83" t="n">
        <v>0.0015</v>
      </c>
      <c r="AD18" s="83" t="n">
        <v>0.0005</v>
      </c>
      <c r="AE18" s="84" t="n">
        <f aca="false">AD18+0.1%</f>
        <v>0.0015</v>
      </c>
      <c r="AF18" s="83" t="n">
        <v>0.003</v>
      </c>
      <c r="AG18" s="85" t="n">
        <v>0.05</v>
      </c>
      <c r="AH18" s="85" t="n">
        <v>0.05</v>
      </c>
      <c r="AI18" s="85" t="n">
        <v>0.05</v>
      </c>
      <c r="AJ18" s="88" t="n">
        <v>0.0099</v>
      </c>
      <c r="AK18" s="88" t="n">
        <v>0.0099</v>
      </c>
      <c r="AL18" s="88" t="n">
        <v>0.011</v>
      </c>
      <c r="AM18" s="88" t="n">
        <v>0.0121</v>
      </c>
      <c r="AN18" s="88" t="n">
        <v>0.0132</v>
      </c>
    </row>
    <row r="19" customFormat="false" ht="15" hidden="false" customHeight="false" outlineLevel="0" collapsed="false">
      <c r="A19" s="0" t="str">
        <f aca="false">B19&amp;" "&amp;C19</f>
        <v>Xe chở người Xe không kinh doanh đến 08 chỗ</v>
      </c>
      <c r="B19" s="52" t="s">
        <v>294</v>
      </c>
      <c r="C19" s="89" t="s">
        <v>210</v>
      </c>
      <c r="D19" s="90" t="n">
        <v>0.0175</v>
      </c>
      <c r="E19" s="90" t="n">
        <v>0.0175</v>
      </c>
      <c r="F19" s="90" t="n">
        <v>0.019</v>
      </c>
      <c r="G19" s="90" t="n">
        <v>0.022</v>
      </c>
      <c r="H19" s="90" t="n">
        <v>0.025</v>
      </c>
      <c r="I19" s="90" t="n">
        <v>0.015</v>
      </c>
      <c r="J19" s="90" t="n">
        <v>0.015</v>
      </c>
      <c r="K19" s="90" t="n">
        <v>0.016</v>
      </c>
      <c r="L19" s="90" t="n">
        <v>0.0175</v>
      </c>
      <c r="M19" s="91" t="n">
        <v>0.019</v>
      </c>
      <c r="N19" s="92" t="n">
        <v>500000</v>
      </c>
      <c r="O19" s="91" t="n">
        <v>0.0005</v>
      </c>
      <c r="P19" s="90" t="n">
        <v>0</v>
      </c>
      <c r="Q19" s="90" t="n">
        <v>0</v>
      </c>
      <c r="R19" s="93" t="n">
        <v>0.001</v>
      </c>
      <c r="S19" s="93" t="n">
        <v>0.002</v>
      </c>
      <c r="T19" s="93" t="n">
        <v>0.003</v>
      </c>
      <c r="U19" s="94" t="n">
        <f aca="false">T19+0.1%</f>
        <v>0.004</v>
      </c>
      <c r="V19" s="93" t="n">
        <v>0.0015</v>
      </c>
      <c r="W19" s="93" t="n">
        <v>0.0015</v>
      </c>
      <c r="X19" s="93" t="n">
        <v>0.002</v>
      </c>
      <c r="Y19" s="94" t="n">
        <f aca="false">X19+0.1%</f>
        <v>0.003</v>
      </c>
      <c r="Z19" s="94" t="n">
        <f aca="false">Y19+0.1%</f>
        <v>0.004</v>
      </c>
      <c r="AA19" s="93" t="n">
        <v>0</v>
      </c>
      <c r="AB19" s="93" t="n">
        <v>0.0015</v>
      </c>
      <c r="AC19" s="93" t="n">
        <v>0.0015</v>
      </c>
      <c r="AD19" s="93" t="n">
        <v>0.0005</v>
      </c>
      <c r="AE19" s="94" t="n">
        <f aca="false">AD19+0.1%</f>
        <v>0.0015</v>
      </c>
      <c r="AF19" s="93" t="n">
        <v>0.003</v>
      </c>
      <c r="AG19" s="95" t="n">
        <v>0.04</v>
      </c>
      <c r="AH19" s="96" t="n">
        <v>0.05</v>
      </c>
      <c r="AI19" s="96" t="n">
        <v>0.05</v>
      </c>
      <c r="AJ19" s="97" t="n">
        <v>0.0099</v>
      </c>
      <c r="AK19" s="97" t="n">
        <v>0.0099</v>
      </c>
      <c r="AL19" s="97" t="n">
        <v>0.011</v>
      </c>
      <c r="AM19" s="97" t="n">
        <v>0.0121</v>
      </c>
      <c r="AN19" s="97" t="n">
        <v>0.0132</v>
      </c>
    </row>
    <row r="20" customFormat="false" ht="15" hidden="false" customHeight="false" outlineLevel="0" collapsed="false">
      <c r="A20" s="0" t="str">
        <f aca="false">B20&amp;" "&amp;C20</f>
        <v>Xe chở người Xe không kinh doanh trên 08 chỗ</v>
      </c>
      <c r="B20" s="52" t="s">
        <v>294</v>
      </c>
      <c r="C20" s="89" t="s">
        <v>214</v>
      </c>
      <c r="D20" s="90" t="n">
        <v>0.016</v>
      </c>
      <c r="E20" s="90" t="n">
        <v>0.016</v>
      </c>
      <c r="F20" s="90" t="n">
        <v>0.017</v>
      </c>
      <c r="G20" s="90" t="n">
        <v>0.019</v>
      </c>
      <c r="H20" s="90" t="n">
        <v>0.021</v>
      </c>
      <c r="I20" s="90" t="n">
        <v>0.015</v>
      </c>
      <c r="J20" s="90" t="n">
        <v>0.015</v>
      </c>
      <c r="K20" s="90" t="n">
        <v>0.016</v>
      </c>
      <c r="L20" s="90" t="n">
        <v>0.0175</v>
      </c>
      <c r="M20" s="91" t="n">
        <v>0.019</v>
      </c>
      <c r="N20" s="92" t="n">
        <v>500000</v>
      </c>
      <c r="O20" s="91" t="n">
        <v>0.0005</v>
      </c>
      <c r="P20" s="90" t="n">
        <v>0</v>
      </c>
      <c r="Q20" s="90" t="n">
        <v>0</v>
      </c>
      <c r="R20" s="93" t="n">
        <v>0.001</v>
      </c>
      <c r="S20" s="93" t="n">
        <v>0.002</v>
      </c>
      <c r="T20" s="93" t="n">
        <v>0.003</v>
      </c>
      <c r="U20" s="94" t="n">
        <f aca="false">T20+0.1%</f>
        <v>0.004</v>
      </c>
      <c r="V20" s="93" t="n">
        <v>0.0015</v>
      </c>
      <c r="W20" s="93" t="n">
        <v>0.0015</v>
      </c>
      <c r="X20" s="93" t="n">
        <v>0.002</v>
      </c>
      <c r="Y20" s="94" t="n">
        <f aca="false">X20+0.1%</f>
        <v>0.003</v>
      </c>
      <c r="Z20" s="94" t="n">
        <f aca="false">Y20+0.1%</f>
        <v>0.004</v>
      </c>
      <c r="AA20" s="93" t="n">
        <v>0</v>
      </c>
      <c r="AB20" s="93" t="n">
        <v>0.0015</v>
      </c>
      <c r="AC20" s="93" t="n">
        <v>0.0005</v>
      </c>
      <c r="AD20" s="93" t="n">
        <v>0.0005</v>
      </c>
      <c r="AE20" s="94" t="n">
        <f aca="false">AD20+0.1%</f>
        <v>0.0015</v>
      </c>
      <c r="AF20" s="93" t="n">
        <v>0.003</v>
      </c>
      <c r="AG20" s="95" t="n">
        <v>0.04</v>
      </c>
      <c r="AH20" s="95" t="n">
        <v>0.035</v>
      </c>
      <c r="AI20" s="95" t="n">
        <v>0.03</v>
      </c>
      <c r="AJ20" s="97" t="n">
        <v>0.0099</v>
      </c>
      <c r="AK20" s="97" t="n">
        <v>0.0099</v>
      </c>
      <c r="AL20" s="97" t="n">
        <v>0.011</v>
      </c>
      <c r="AM20" s="97" t="n">
        <v>0.0121</v>
      </c>
      <c r="AN20" s="97" t="n">
        <v>0.0132</v>
      </c>
    </row>
    <row r="21" customFormat="false" ht="15" hidden="false" customHeight="false" outlineLevel="0" collapsed="false">
      <c r="A21" s="0" t="str">
        <f aca="false">B21&amp;" "&amp;C21</f>
        <v>Xe chở người Xe bus</v>
      </c>
      <c r="B21" s="52" t="s">
        <v>294</v>
      </c>
      <c r="C21" s="98" t="s">
        <v>218</v>
      </c>
      <c r="D21" s="90" t="n">
        <v>0.017</v>
      </c>
      <c r="E21" s="90" t="n">
        <v>0.017</v>
      </c>
      <c r="F21" s="90" t="n">
        <v>0.019</v>
      </c>
      <c r="G21" s="90" t="n">
        <v>0.041</v>
      </c>
      <c r="H21" s="90" t="n">
        <v>0.044</v>
      </c>
      <c r="I21" s="90" t="n">
        <v>0.015</v>
      </c>
      <c r="J21" s="90" t="n">
        <v>0.015</v>
      </c>
      <c r="K21" s="90" t="n">
        <v>0.016</v>
      </c>
      <c r="L21" s="90" t="n">
        <v>0.0175</v>
      </c>
      <c r="M21" s="91" t="n">
        <v>0.019</v>
      </c>
      <c r="N21" s="92" t="n">
        <v>500000</v>
      </c>
      <c r="O21" s="91" t="n">
        <v>0.0005</v>
      </c>
      <c r="P21" s="90" t="n">
        <v>0</v>
      </c>
      <c r="Q21" s="90" t="n">
        <v>0</v>
      </c>
      <c r="R21" s="93" t="n">
        <v>0.001</v>
      </c>
      <c r="S21" s="93" t="n">
        <v>0.002</v>
      </c>
      <c r="T21" s="93" t="n">
        <v>0.003</v>
      </c>
      <c r="U21" s="94" t="n">
        <f aca="false">T21+0.1%</f>
        <v>0.004</v>
      </c>
      <c r="V21" s="93" t="n">
        <v>0.001</v>
      </c>
      <c r="W21" s="93" t="n">
        <v>0.001</v>
      </c>
      <c r="X21" s="93" t="n">
        <v>0.0015</v>
      </c>
      <c r="Y21" s="94" t="n">
        <f aca="false">X21+0.1%</f>
        <v>0.0025</v>
      </c>
      <c r="Z21" s="94" t="n">
        <f aca="false">Y21+0.1%</f>
        <v>0.0035</v>
      </c>
      <c r="AA21" s="93" t="n">
        <v>0</v>
      </c>
      <c r="AB21" s="93" t="n">
        <v>0.0015</v>
      </c>
      <c r="AC21" s="93" t="n">
        <v>0.0005</v>
      </c>
      <c r="AD21" s="93" t="n">
        <v>0.0005</v>
      </c>
      <c r="AE21" s="94" t="n">
        <f aca="false">AD21+0.1%</f>
        <v>0.0015</v>
      </c>
      <c r="AF21" s="93" t="n">
        <v>0.003</v>
      </c>
      <c r="AG21" s="96" t="n">
        <v>0.05</v>
      </c>
      <c r="AH21" s="96" t="n">
        <v>0.05</v>
      </c>
      <c r="AI21" s="96" t="n">
        <v>0.05</v>
      </c>
      <c r="AJ21" s="97" t="n">
        <v>0.0099</v>
      </c>
      <c r="AK21" s="97" t="n">
        <v>0.0099</v>
      </c>
      <c r="AL21" s="97" t="n">
        <v>0.011</v>
      </c>
      <c r="AM21" s="97" t="n">
        <v>0.0121</v>
      </c>
      <c r="AN21" s="97" t="n">
        <v>0.0132</v>
      </c>
    </row>
    <row r="22" customFormat="false" ht="15" hidden="false" customHeight="false" outlineLevel="0" collapsed="false">
      <c r="A22" s="0" t="str">
        <f aca="false">B22&amp;" "&amp;C22</f>
        <v>Xe chở người Xe hoạt động trong nội cảng, khu công nghiệp, sân bay</v>
      </c>
      <c r="B22" s="52" t="s">
        <v>294</v>
      </c>
      <c r="C22" s="98" t="s">
        <v>208</v>
      </c>
      <c r="D22" s="90" t="n">
        <v>0.025</v>
      </c>
      <c r="E22" s="90" t="n">
        <v>0.025</v>
      </c>
      <c r="F22" s="90" t="n">
        <v>0.0275</v>
      </c>
      <c r="G22" s="90" t="n">
        <v>0.041</v>
      </c>
      <c r="H22" s="90" t="n">
        <v>0.044</v>
      </c>
      <c r="I22" s="90" t="n">
        <v>0.015</v>
      </c>
      <c r="J22" s="90" t="n">
        <v>0.015</v>
      </c>
      <c r="K22" s="90" t="n">
        <v>0.016</v>
      </c>
      <c r="L22" s="90" t="n">
        <v>0.0175</v>
      </c>
      <c r="M22" s="91" t="n">
        <v>0.019</v>
      </c>
      <c r="N22" s="92" t="n">
        <v>500000</v>
      </c>
      <c r="O22" s="91" t="n">
        <v>0.0005</v>
      </c>
      <c r="P22" s="90" t="n">
        <v>0</v>
      </c>
      <c r="Q22" s="90" t="n">
        <v>0</v>
      </c>
      <c r="R22" s="93" t="n">
        <v>0.001</v>
      </c>
      <c r="S22" s="93" t="n">
        <v>0.002</v>
      </c>
      <c r="T22" s="93" t="n">
        <v>0.003</v>
      </c>
      <c r="U22" s="94" t="n">
        <f aca="false">T22+0.1%</f>
        <v>0.004</v>
      </c>
      <c r="V22" s="93" t="n">
        <v>0.001</v>
      </c>
      <c r="W22" s="93" t="n">
        <v>0.001</v>
      </c>
      <c r="X22" s="93" t="n">
        <v>0.0015</v>
      </c>
      <c r="Y22" s="94" t="n">
        <f aca="false">X22+0.1%</f>
        <v>0.0025</v>
      </c>
      <c r="Z22" s="94" t="n">
        <f aca="false">Y22+0.1%</f>
        <v>0.0035</v>
      </c>
      <c r="AA22" s="93" t="n">
        <v>0</v>
      </c>
      <c r="AB22" s="94" t="n">
        <v>0.0025</v>
      </c>
      <c r="AC22" s="93" t="n">
        <v>0.0015</v>
      </c>
      <c r="AD22" s="93" t="n">
        <v>0.0005</v>
      </c>
      <c r="AE22" s="94" t="n">
        <f aca="false">AD22+0.1%</f>
        <v>0.0015</v>
      </c>
      <c r="AF22" s="93" t="n">
        <v>0.003</v>
      </c>
      <c r="AG22" s="96" t="n">
        <v>0.05</v>
      </c>
      <c r="AH22" s="96" t="n">
        <v>0.05</v>
      </c>
      <c r="AI22" s="96" t="n">
        <v>0.05</v>
      </c>
      <c r="AJ22" s="97" t="n">
        <v>0.0099</v>
      </c>
      <c r="AK22" s="97" t="n">
        <v>0.0099</v>
      </c>
      <c r="AL22" s="97" t="n">
        <v>0.011</v>
      </c>
      <c r="AM22" s="97" t="n">
        <v>0.0121</v>
      </c>
      <c r="AN22" s="97" t="n">
        <v>0.0132</v>
      </c>
    </row>
    <row r="23" customFormat="false" ht="15" hidden="false" customHeight="false" outlineLevel="0" collapsed="false">
      <c r="A23" s="0" t="str">
        <f aca="false">B23&amp;" "&amp;C23</f>
        <v>Xe chở người Xe kinh doanh vận tải hành khách liên tỉnh, Xe giường nằm</v>
      </c>
      <c r="B23" s="52" t="s">
        <v>294</v>
      </c>
      <c r="C23" s="89" t="s">
        <v>219</v>
      </c>
      <c r="D23" s="90" t="n">
        <v>0.027</v>
      </c>
      <c r="E23" s="90" t="n">
        <v>0.027</v>
      </c>
      <c r="F23" s="90" t="n">
        <v>0.029</v>
      </c>
      <c r="G23" s="90" t="n">
        <v>0.052</v>
      </c>
      <c r="H23" s="96" t="n">
        <v>0.06</v>
      </c>
      <c r="I23" s="90" t="n">
        <v>0.022</v>
      </c>
      <c r="J23" s="90" t="n">
        <v>0.022</v>
      </c>
      <c r="K23" s="90" t="n">
        <v>0.025</v>
      </c>
      <c r="L23" s="90" t="n">
        <v>0.027</v>
      </c>
      <c r="M23" s="91" t="n">
        <v>0.03</v>
      </c>
      <c r="N23" s="92" t="n">
        <v>1000000</v>
      </c>
      <c r="O23" s="91" t="n">
        <v>0.0005</v>
      </c>
      <c r="P23" s="90" t="n">
        <v>0</v>
      </c>
      <c r="Q23" s="90" t="n">
        <v>0</v>
      </c>
      <c r="R23" s="93" t="n">
        <v>0.002</v>
      </c>
      <c r="S23" s="93" t="n">
        <v>0.003</v>
      </c>
      <c r="T23" s="94" t="n">
        <f aca="false">S23+0.1%</f>
        <v>0.004</v>
      </c>
      <c r="U23" s="94" t="n">
        <f aca="false">T23+0.1%</f>
        <v>0.005</v>
      </c>
      <c r="V23" s="93" t="n">
        <v>0.001</v>
      </c>
      <c r="W23" s="93" t="n">
        <v>0.001</v>
      </c>
      <c r="X23" s="93" t="n">
        <v>0.002</v>
      </c>
      <c r="Y23" s="94" t="n">
        <f aca="false">X23+0.1%</f>
        <v>0.003</v>
      </c>
      <c r="Z23" s="94" t="n">
        <f aca="false">Y23+0.1%</f>
        <v>0.004</v>
      </c>
      <c r="AA23" s="93" t="n">
        <v>0</v>
      </c>
      <c r="AB23" s="94" t="n">
        <v>0.0025</v>
      </c>
      <c r="AC23" s="93" t="n">
        <v>0.0005</v>
      </c>
      <c r="AD23" s="93" t="n">
        <v>0.0005</v>
      </c>
      <c r="AE23" s="94" t="n">
        <f aca="false">AD23+0.1%</f>
        <v>0.0015</v>
      </c>
      <c r="AF23" s="93" t="n">
        <v>0.003</v>
      </c>
      <c r="AG23" s="96" t="n">
        <v>0.05</v>
      </c>
      <c r="AH23" s="95" t="n">
        <v>0.035</v>
      </c>
      <c r="AI23" s="95" t="n">
        <v>0.03</v>
      </c>
      <c r="AJ23" s="97" t="n">
        <v>0.0132</v>
      </c>
      <c r="AK23" s="97" t="n">
        <v>0.0132</v>
      </c>
      <c r="AL23" s="97" t="n">
        <v>0.0143</v>
      </c>
      <c r="AM23" s="97" t="n">
        <v>0.0154</v>
      </c>
      <c r="AN23" s="97" t="n">
        <v>0.0165</v>
      </c>
    </row>
    <row r="24" customFormat="false" ht="15" hidden="false" customHeight="false" outlineLevel="0" collapsed="false">
      <c r="A24" s="0" t="str">
        <f aca="false">B24&amp;" "&amp;C24</f>
        <v>Xe chở người Xe taxi truyền thống</v>
      </c>
      <c r="B24" s="52" t="s">
        <v>294</v>
      </c>
      <c r="C24" s="99" t="s">
        <v>234</v>
      </c>
      <c r="D24" s="90" t="n">
        <v>0.036</v>
      </c>
      <c r="E24" s="90" t="n">
        <v>0.036</v>
      </c>
      <c r="F24" s="90" t="n">
        <v>0.038</v>
      </c>
      <c r="G24" s="96" t="n">
        <v>0.055</v>
      </c>
      <c r="H24" s="96" t="n">
        <v>0.06</v>
      </c>
      <c r="I24" s="90" t="n">
        <v>0.026</v>
      </c>
      <c r="J24" s="90" t="n">
        <v>0.026</v>
      </c>
      <c r="K24" s="90" t="n">
        <v>0.037</v>
      </c>
      <c r="L24" s="90" t="n">
        <v>0.053</v>
      </c>
      <c r="M24" s="96" t="n">
        <v>0.055</v>
      </c>
      <c r="N24" s="92" t="s">
        <v>293</v>
      </c>
      <c r="O24" s="91" t="n">
        <v>0.0005</v>
      </c>
      <c r="P24" s="90" t="n">
        <v>0</v>
      </c>
      <c r="Q24" s="90" t="n">
        <v>0</v>
      </c>
      <c r="R24" s="93" t="n">
        <v>0.004</v>
      </c>
      <c r="S24" s="94" t="n">
        <f aca="false">R24+0.1%</f>
        <v>0.005</v>
      </c>
      <c r="T24" s="94" t="n">
        <f aca="false">S24+0.1%</f>
        <v>0.006</v>
      </c>
      <c r="U24" s="94" t="n">
        <f aca="false">T24+0.1%</f>
        <v>0.007</v>
      </c>
      <c r="V24" s="94" t="n">
        <v>0.0025</v>
      </c>
      <c r="W24" s="94" t="n">
        <v>0.0025</v>
      </c>
      <c r="X24" s="94" t="n">
        <f aca="false">W24+0.1%</f>
        <v>0.0035</v>
      </c>
      <c r="Y24" s="94" t="n">
        <f aca="false">X24+0.1%</f>
        <v>0.0045</v>
      </c>
      <c r="Z24" s="94" t="n">
        <f aca="false">Y24+0.1%</f>
        <v>0.0055</v>
      </c>
      <c r="AA24" s="93" t="n">
        <v>0</v>
      </c>
      <c r="AB24" s="94" t="n">
        <v>0.0025</v>
      </c>
      <c r="AC24" s="93" t="n">
        <v>0.002</v>
      </c>
      <c r="AD24" s="93" t="n">
        <v>0.002</v>
      </c>
      <c r="AE24" s="94" t="n">
        <f aca="false">AD24+0.1%</f>
        <v>0.003</v>
      </c>
      <c r="AF24" s="93" t="n">
        <v>0.003</v>
      </c>
      <c r="AG24" s="96" t="n">
        <v>0.05</v>
      </c>
      <c r="AH24" s="96" t="n">
        <v>0.05</v>
      </c>
      <c r="AI24" s="96" t="n">
        <v>0.05</v>
      </c>
      <c r="AJ24" s="97" t="n">
        <v>0.0176</v>
      </c>
      <c r="AK24" s="97" t="n">
        <v>0.0176</v>
      </c>
      <c r="AL24" s="97" t="n">
        <v>0.0187</v>
      </c>
      <c r="AM24" s="97" t="n">
        <v>0.0198</v>
      </c>
      <c r="AN24" s="97" t="n">
        <v>0.0209</v>
      </c>
    </row>
    <row r="25" customFormat="false" ht="15" hidden="false" customHeight="false" outlineLevel="0" collapsed="false">
      <c r="A25" s="0" t="str">
        <f aca="false">B25&amp;" "&amp;C25</f>
        <v>Xe chở người Xe taxi công nghệ </v>
      </c>
      <c r="B25" s="52" t="s">
        <v>294</v>
      </c>
      <c r="C25" s="99" t="s">
        <v>238</v>
      </c>
      <c r="D25" s="90" t="n">
        <v>0.036</v>
      </c>
      <c r="E25" s="90" t="n">
        <v>0.036</v>
      </c>
      <c r="F25" s="90" t="n">
        <v>0.038</v>
      </c>
      <c r="G25" s="96" t="n">
        <v>0.055</v>
      </c>
      <c r="H25" s="96" t="n">
        <v>0.06</v>
      </c>
      <c r="I25" s="90" t="n">
        <v>0.026</v>
      </c>
      <c r="J25" s="90" t="n">
        <v>0.026</v>
      </c>
      <c r="K25" s="90" t="n">
        <v>0.037</v>
      </c>
      <c r="L25" s="90" t="n">
        <v>0.053</v>
      </c>
      <c r="M25" s="96" t="n">
        <v>0.055</v>
      </c>
      <c r="N25" s="92" t="s">
        <v>293</v>
      </c>
      <c r="O25" s="91" t="n">
        <v>0.0005</v>
      </c>
      <c r="P25" s="90" t="n">
        <v>0</v>
      </c>
      <c r="Q25" s="90" t="n">
        <v>0</v>
      </c>
      <c r="R25" s="93" t="n">
        <v>0.003</v>
      </c>
      <c r="S25" s="93" t="n">
        <v>0.004</v>
      </c>
      <c r="T25" s="94" t="n">
        <f aca="false">S25+0.1%</f>
        <v>0.005</v>
      </c>
      <c r="U25" s="94" t="n">
        <f aca="false">T25+0.1%</f>
        <v>0.006</v>
      </c>
      <c r="V25" s="94" t="n">
        <v>0.0025</v>
      </c>
      <c r="W25" s="94" t="n">
        <v>0.0025</v>
      </c>
      <c r="X25" s="94" t="n">
        <f aca="false">W25+0.1%</f>
        <v>0.0035</v>
      </c>
      <c r="Y25" s="94" t="n">
        <f aca="false">X25+0.1%</f>
        <v>0.0045</v>
      </c>
      <c r="Z25" s="94" t="n">
        <f aca="false">Y25+0.1%</f>
        <v>0.0055</v>
      </c>
      <c r="AA25" s="93" t="n">
        <v>0</v>
      </c>
      <c r="AB25" s="94" t="n">
        <v>0.0025</v>
      </c>
      <c r="AC25" s="93" t="n">
        <v>0.002</v>
      </c>
      <c r="AD25" s="93" t="n">
        <v>0.002</v>
      </c>
      <c r="AE25" s="94" t="n">
        <f aca="false">AD25+0.1%</f>
        <v>0.003</v>
      </c>
      <c r="AF25" s="93" t="n">
        <v>0.003</v>
      </c>
      <c r="AG25" s="96" t="n">
        <v>0.05</v>
      </c>
      <c r="AH25" s="96" t="n">
        <v>0.05</v>
      </c>
      <c r="AI25" s="96" t="n">
        <v>0.05</v>
      </c>
      <c r="AJ25" s="97" t="n">
        <v>0.011</v>
      </c>
      <c r="AK25" s="97" t="n">
        <v>0.011</v>
      </c>
      <c r="AL25" s="97" t="n">
        <v>0.0121</v>
      </c>
      <c r="AM25" s="97" t="n">
        <v>0.0132</v>
      </c>
      <c r="AN25" s="97" t="n">
        <v>0.0143</v>
      </c>
    </row>
    <row r="26" customFormat="false" ht="15" hidden="false" customHeight="false" outlineLevel="0" collapsed="false">
      <c r="A26" s="0" t="str">
        <f aca="false">B26&amp;" "&amp;C26</f>
        <v>Xe chở người Xe tập lái</v>
      </c>
      <c r="B26" s="52" t="s">
        <v>294</v>
      </c>
      <c r="C26" s="98" t="s">
        <v>207</v>
      </c>
      <c r="D26" s="90" t="n">
        <v>0.032</v>
      </c>
      <c r="E26" s="90" t="n">
        <v>0.032</v>
      </c>
      <c r="F26" s="90" t="n">
        <v>0.038</v>
      </c>
      <c r="G26" s="96" t="n">
        <v>0.055</v>
      </c>
      <c r="H26" s="96" t="n">
        <v>0.06</v>
      </c>
      <c r="I26" s="90" t="n">
        <v>0.028</v>
      </c>
      <c r="J26" s="90" t="n">
        <v>0.028</v>
      </c>
      <c r="K26" s="90" t="n">
        <v>0.035</v>
      </c>
      <c r="L26" s="90" t="n">
        <v>0.05</v>
      </c>
      <c r="M26" s="96" t="n">
        <v>0.055</v>
      </c>
      <c r="N26" s="92" t="s">
        <v>293</v>
      </c>
      <c r="O26" s="91" t="n">
        <v>0.0005</v>
      </c>
      <c r="P26" s="90" t="n">
        <v>0</v>
      </c>
      <c r="Q26" s="90" t="n">
        <v>0</v>
      </c>
      <c r="R26" s="93" t="n">
        <v>0.003</v>
      </c>
      <c r="S26" s="93" t="n">
        <v>0.004</v>
      </c>
      <c r="T26" s="94" t="n">
        <f aca="false">S26+0.1%</f>
        <v>0.005</v>
      </c>
      <c r="U26" s="94" t="n">
        <f aca="false">T26+0.1%</f>
        <v>0.006</v>
      </c>
      <c r="V26" s="93" t="n">
        <v>0.0025</v>
      </c>
      <c r="W26" s="93" t="n">
        <v>0.0025</v>
      </c>
      <c r="X26" s="94" t="n">
        <f aca="false">W26+0.1%</f>
        <v>0.0035</v>
      </c>
      <c r="Y26" s="94" t="n">
        <f aca="false">X26+0.1%</f>
        <v>0.0045</v>
      </c>
      <c r="Z26" s="94" t="n">
        <f aca="false">Y26+0.1%</f>
        <v>0.0055</v>
      </c>
      <c r="AA26" s="93" t="n">
        <v>0</v>
      </c>
      <c r="AB26" s="94" t="n">
        <v>0.0025</v>
      </c>
      <c r="AC26" s="93" t="n">
        <v>0.0005</v>
      </c>
      <c r="AD26" s="93" t="n">
        <v>0.0005</v>
      </c>
      <c r="AE26" s="94" t="n">
        <f aca="false">AD26+0.1%</f>
        <v>0.0015</v>
      </c>
      <c r="AF26" s="93" t="n">
        <v>0.003</v>
      </c>
      <c r="AG26" s="96" t="n">
        <v>0.05</v>
      </c>
      <c r="AH26" s="96" t="n">
        <v>0.05</v>
      </c>
      <c r="AI26" s="96" t="n">
        <v>0.05</v>
      </c>
      <c r="AJ26" s="97" t="n">
        <v>0.0099</v>
      </c>
      <c r="AK26" s="97" t="n">
        <v>0.0099</v>
      </c>
      <c r="AL26" s="97" t="n">
        <v>0.011</v>
      </c>
      <c r="AM26" s="97" t="n">
        <v>0.0121</v>
      </c>
      <c r="AN26" s="97" t="n">
        <v>0.0132</v>
      </c>
    </row>
    <row r="27" customFormat="false" ht="15" hidden="false" customHeight="false" outlineLevel="0" collapsed="false">
      <c r="A27" s="0" t="str">
        <f aca="false">B27&amp;" "&amp;C27</f>
        <v>Xe chở người Xe cho thuê tự lái</v>
      </c>
      <c r="B27" s="52" t="s">
        <v>294</v>
      </c>
      <c r="C27" s="99" t="s">
        <v>239</v>
      </c>
      <c r="D27" s="90" t="n">
        <v>0.0352</v>
      </c>
      <c r="E27" s="90" t="n">
        <v>0.0352</v>
      </c>
      <c r="F27" s="90" t="n">
        <v>0.038</v>
      </c>
      <c r="G27" s="96" t="n">
        <v>0.055</v>
      </c>
      <c r="H27" s="96" t="n">
        <v>0.06</v>
      </c>
      <c r="I27" s="90" t="n">
        <v>0.026</v>
      </c>
      <c r="J27" s="90" t="n">
        <v>0.026</v>
      </c>
      <c r="K27" s="90" t="n">
        <v>0.035</v>
      </c>
      <c r="L27" s="90" t="n">
        <v>0.05</v>
      </c>
      <c r="M27" s="96" t="n">
        <v>0.055</v>
      </c>
      <c r="N27" s="92" t="s">
        <v>293</v>
      </c>
      <c r="O27" s="91" t="n">
        <v>0.0005</v>
      </c>
      <c r="P27" s="90" t="n">
        <v>0</v>
      </c>
      <c r="Q27" s="90" t="n">
        <v>0</v>
      </c>
      <c r="R27" s="93" t="n">
        <v>0.004</v>
      </c>
      <c r="S27" s="94" t="n">
        <f aca="false">R27+0.1%</f>
        <v>0.005</v>
      </c>
      <c r="T27" s="94" t="n">
        <f aca="false">S27+0.1%</f>
        <v>0.006</v>
      </c>
      <c r="U27" s="94" t="n">
        <f aca="false">T27+0.1%</f>
        <v>0.007</v>
      </c>
      <c r="V27" s="94" t="n">
        <v>0.0025</v>
      </c>
      <c r="W27" s="94" t="n">
        <v>0.0025</v>
      </c>
      <c r="X27" s="94" t="n">
        <f aca="false">W27+0.1%</f>
        <v>0.0035</v>
      </c>
      <c r="Y27" s="94" t="n">
        <f aca="false">X27+0.1%</f>
        <v>0.0045</v>
      </c>
      <c r="Z27" s="94" t="n">
        <f aca="false">Y27+0.1%</f>
        <v>0.0055</v>
      </c>
      <c r="AA27" s="93" t="n">
        <v>0</v>
      </c>
      <c r="AB27" s="94" t="n">
        <v>0.0025</v>
      </c>
      <c r="AC27" s="93" t="n">
        <v>0.002</v>
      </c>
      <c r="AD27" s="93" t="n">
        <v>0.002</v>
      </c>
      <c r="AE27" s="94" t="n">
        <f aca="false">AD27+0.1%</f>
        <v>0.003</v>
      </c>
      <c r="AF27" s="93" t="n">
        <v>0.003</v>
      </c>
      <c r="AG27" s="96" t="n">
        <v>0.05</v>
      </c>
      <c r="AH27" s="96" t="n">
        <v>0.05</v>
      </c>
      <c r="AI27" s="96" t="n">
        <v>0.05</v>
      </c>
      <c r="AJ27" s="97" t="n">
        <v>0.011</v>
      </c>
      <c r="AK27" s="97" t="n">
        <v>0.011</v>
      </c>
      <c r="AL27" s="97" t="n">
        <v>0.0121</v>
      </c>
      <c r="AM27" s="97" t="n">
        <v>0.0132</v>
      </c>
      <c r="AN27" s="97" t="n">
        <v>0.0143</v>
      </c>
    </row>
    <row r="28" customFormat="false" ht="15" hidden="false" customHeight="false" outlineLevel="0" collapsed="false">
      <c r="A28" s="0" t="str">
        <f aca="false">B28&amp;" "&amp;C28</f>
        <v>Xe chở người Xe kinh doanh chở người đến 08 chỗ</v>
      </c>
      <c r="B28" s="52" t="s">
        <v>294</v>
      </c>
      <c r="C28" s="89" t="s">
        <v>240</v>
      </c>
      <c r="D28" s="90" t="n">
        <v>0.028</v>
      </c>
      <c r="E28" s="90" t="n">
        <v>0.028</v>
      </c>
      <c r="F28" s="90" t="n">
        <v>0.032</v>
      </c>
      <c r="G28" s="90" t="n">
        <v>0.052</v>
      </c>
      <c r="H28" s="96" t="n">
        <v>0.06</v>
      </c>
      <c r="I28" s="90" t="n">
        <v>0.022</v>
      </c>
      <c r="J28" s="90" t="n">
        <v>0.022</v>
      </c>
      <c r="K28" s="90" t="n">
        <v>0.025</v>
      </c>
      <c r="L28" s="90" t="n">
        <v>0.027</v>
      </c>
      <c r="M28" s="91" t="n">
        <v>0.03</v>
      </c>
      <c r="N28" s="92" t="s">
        <v>293</v>
      </c>
      <c r="O28" s="91" t="n">
        <v>0.0005</v>
      </c>
      <c r="P28" s="90" t="n">
        <v>0</v>
      </c>
      <c r="Q28" s="90" t="n">
        <v>0</v>
      </c>
      <c r="R28" s="93" t="n">
        <v>0.002</v>
      </c>
      <c r="S28" s="93" t="n">
        <v>0.003</v>
      </c>
      <c r="T28" s="94" t="n">
        <f aca="false">S28+0.1%</f>
        <v>0.004</v>
      </c>
      <c r="U28" s="94" t="n">
        <f aca="false">T28+0.1%</f>
        <v>0.005</v>
      </c>
      <c r="V28" s="93" t="n">
        <v>0.0025</v>
      </c>
      <c r="W28" s="93" t="n">
        <v>0.0025</v>
      </c>
      <c r="X28" s="94" t="n">
        <f aca="false">W28+0.1%</f>
        <v>0.0035</v>
      </c>
      <c r="Y28" s="94" t="n">
        <f aca="false">X28+0.1%</f>
        <v>0.0045</v>
      </c>
      <c r="Z28" s="94" t="n">
        <f aca="false">Y28+0.1%</f>
        <v>0.0055</v>
      </c>
      <c r="AA28" s="93" t="n">
        <v>0</v>
      </c>
      <c r="AB28" s="94" t="n">
        <v>0.0025</v>
      </c>
      <c r="AC28" s="93" t="n">
        <v>0.0015</v>
      </c>
      <c r="AD28" s="93" t="n">
        <v>0.0005</v>
      </c>
      <c r="AE28" s="94" t="n">
        <f aca="false">AD28+0.1%</f>
        <v>0.0015</v>
      </c>
      <c r="AF28" s="93" t="n">
        <v>0.003</v>
      </c>
      <c r="AG28" s="95" t="n">
        <v>0.04</v>
      </c>
      <c r="AH28" s="96" t="n">
        <v>0.05</v>
      </c>
      <c r="AI28" s="96" t="n">
        <v>0.05</v>
      </c>
      <c r="AJ28" s="97" t="n">
        <v>0.011</v>
      </c>
      <c r="AK28" s="97" t="n">
        <v>0.011</v>
      </c>
      <c r="AL28" s="97" t="n">
        <v>0.0121</v>
      </c>
      <c r="AM28" s="97" t="n">
        <v>0.0132</v>
      </c>
      <c r="AN28" s="97" t="n">
        <v>0.0143</v>
      </c>
    </row>
    <row r="29" customFormat="false" ht="15" hidden="false" customHeight="false" outlineLevel="0" collapsed="false">
      <c r="A29" s="0" t="str">
        <f aca="false">B29&amp;" "&amp;C29</f>
        <v>Xe chở người Xe kinh doanh chở người còn lại</v>
      </c>
      <c r="B29" s="52" t="s">
        <v>294</v>
      </c>
      <c r="C29" s="89" t="s">
        <v>241</v>
      </c>
      <c r="D29" s="90" t="n">
        <v>0.028</v>
      </c>
      <c r="E29" s="90" t="n">
        <v>0.028</v>
      </c>
      <c r="F29" s="90" t="n">
        <v>0.032</v>
      </c>
      <c r="G29" s="90" t="n">
        <v>0.044</v>
      </c>
      <c r="H29" s="90" t="n">
        <v>0.048</v>
      </c>
      <c r="I29" s="90" t="n">
        <v>0.017</v>
      </c>
      <c r="J29" s="90" t="n">
        <v>0.017</v>
      </c>
      <c r="K29" s="90" t="n">
        <v>0.019</v>
      </c>
      <c r="L29" s="90" t="n">
        <v>0.021</v>
      </c>
      <c r="M29" s="91" t="n">
        <v>0.025</v>
      </c>
      <c r="N29" s="92" t="n">
        <v>500000</v>
      </c>
      <c r="O29" s="91" t="n">
        <v>0.0005</v>
      </c>
      <c r="P29" s="90" t="n">
        <v>0</v>
      </c>
      <c r="Q29" s="90" t="n">
        <v>0</v>
      </c>
      <c r="R29" s="93" t="n">
        <v>0.002</v>
      </c>
      <c r="S29" s="93" t="n">
        <v>0.003</v>
      </c>
      <c r="T29" s="94" t="n">
        <f aca="false">S29+0.1%</f>
        <v>0.004</v>
      </c>
      <c r="U29" s="94" t="n">
        <f aca="false">T29+0.1%</f>
        <v>0.005</v>
      </c>
      <c r="V29" s="93" t="n">
        <v>0.0015</v>
      </c>
      <c r="W29" s="93" t="n">
        <v>0.0015</v>
      </c>
      <c r="X29" s="93" t="n">
        <v>0.002</v>
      </c>
      <c r="Y29" s="94" t="n">
        <f aca="false">X29+0.1%</f>
        <v>0.003</v>
      </c>
      <c r="Z29" s="94" t="n">
        <f aca="false">Y29+0.1%</f>
        <v>0.004</v>
      </c>
      <c r="AA29" s="93" t="n">
        <v>0</v>
      </c>
      <c r="AB29" s="94" t="n">
        <v>0.0025</v>
      </c>
      <c r="AC29" s="93" t="n">
        <v>0.0005</v>
      </c>
      <c r="AD29" s="93" t="n">
        <v>0.0005</v>
      </c>
      <c r="AE29" s="94" t="n">
        <f aca="false">AD29+0.1%</f>
        <v>0.0015</v>
      </c>
      <c r="AF29" s="93" t="n">
        <v>0.003</v>
      </c>
      <c r="AG29" s="95" t="n">
        <v>0.04</v>
      </c>
      <c r="AH29" s="95" t="n">
        <v>0.035</v>
      </c>
      <c r="AI29" s="95" t="n">
        <v>0.03</v>
      </c>
      <c r="AJ29" s="97" t="n">
        <v>0.011</v>
      </c>
      <c r="AK29" s="97" t="n">
        <v>0.011</v>
      </c>
      <c r="AL29" s="97" t="n">
        <v>0.0121</v>
      </c>
      <c r="AM29" s="97" t="n">
        <v>0.0132</v>
      </c>
      <c r="AN29" s="97" t="n">
        <v>0.0143</v>
      </c>
    </row>
    <row r="30" customFormat="false" ht="15" hidden="false" customHeight="false" outlineLevel="0" collapsed="false">
      <c r="A30" s="0" t="str">
        <f aca="false">B30&amp;" "&amp;C30</f>
        <v>Xe chở người Xe hoạt động trong vùng khai thác khoáng sản</v>
      </c>
      <c r="B30" s="52" t="s">
        <v>294</v>
      </c>
      <c r="C30" s="98" t="s">
        <v>206</v>
      </c>
      <c r="D30" s="100" t="n">
        <v>0.025</v>
      </c>
      <c r="E30" s="100" t="n">
        <v>0.025</v>
      </c>
      <c r="F30" s="100" t="n">
        <v>0.028</v>
      </c>
      <c r="G30" s="100" t="n">
        <v>0.045</v>
      </c>
      <c r="H30" s="100" t="n">
        <v>0.05</v>
      </c>
      <c r="I30" s="100" t="n">
        <v>0.024</v>
      </c>
      <c r="J30" s="100" t="n">
        <v>0.024</v>
      </c>
      <c r="K30" s="100" t="n">
        <v>0.026</v>
      </c>
      <c r="L30" s="100" t="n">
        <v>0.028</v>
      </c>
      <c r="M30" s="101" t="n">
        <v>0.03</v>
      </c>
      <c r="N30" s="102" t="n">
        <v>500000</v>
      </c>
      <c r="O30" s="101" t="n">
        <v>0.0005</v>
      </c>
      <c r="P30" s="100" t="n">
        <v>0</v>
      </c>
      <c r="Q30" s="100" t="n">
        <v>0</v>
      </c>
      <c r="R30" s="103" t="n">
        <v>0.0015</v>
      </c>
      <c r="S30" s="103" t="n">
        <v>0.0025</v>
      </c>
      <c r="T30" s="103" t="n">
        <v>0.0035</v>
      </c>
      <c r="U30" s="104" t="n">
        <f aca="false">T30+0.1%</f>
        <v>0.0045</v>
      </c>
      <c r="V30" s="103" t="n">
        <v>0.001</v>
      </c>
      <c r="W30" s="103" t="n">
        <v>0.001</v>
      </c>
      <c r="X30" s="103" t="n">
        <v>0.0015</v>
      </c>
      <c r="Y30" s="94" t="n">
        <f aca="false">X30+0.1%</f>
        <v>0.0025</v>
      </c>
      <c r="Z30" s="94" t="n">
        <f aca="false">Y30+0.1%</f>
        <v>0.0035</v>
      </c>
      <c r="AA30" s="103" t="n">
        <v>0</v>
      </c>
      <c r="AB30" s="104" t="n">
        <v>0.0025</v>
      </c>
      <c r="AC30" s="103" t="n">
        <v>0.0005</v>
      </c>
      <c r="AD30" s="103" t="n">
        <v>0.0005</v>
      </c>
      <c r="AE30" s="104" t="n">
        <f aca="false">AD30+0.1%</f>
        <v>0.0015</v>
      </c>
      <c r="AF30" s="103" t="n">
        <v>0.003</v>
      </c>
      <c r="AG30" s="96" t="n">
        <v>0.05</v>
      </c>
      <c r="AH30" s="96" t="n">
        <v>0.05</v>
      </c>
      <c r="AI30" s="96" t="n">
        <v>0.05</v>
      </c>
      <c r="AJ30" s="105" t="n">
        <v>0.0165</v>
      </c>
      <c r="AK30" s="105" t="n">
        <v>0.0165</v>
      </c>
      <c r="AL30" s="105" t="n">
        <v>0.0176</v>
      </c>
      <c r="AM30" s="105" t="n">
        <v>0.0187</v>
      </c>
      <c r="AN30" s="105" t="n">
        <v>0.0209</v>
      </c>
    </row>
    <row r="31" customFormat="false" ht="15" hidden="false" customHeight="false" outlineLevel="0" collapsed="false">
      <c r="A31" s="0" t="str">
        <f aca="false">B31&amp;" "&amp;C31</f>
        <v>Xe vừa chở người vừa chở hàng Xe bán tải (pickup, minivan)</v>
      </c>
      <c r="B31" s="106" t="s">
        <v>251</v>
      </c>
      <c r="C31" s="107" t="s">
        <v>252</v>
      </c>
      <c r="D31" s="108" t="n">
        <v>0.028</v>
      </c>
      <c r="E31" s="108" t="n">
        <v>0.028</v>
      </c>
      <c r="F31" s="108" t="n">
        <v>0.032</v>
      </c>
      <c r="G31" s="108" t="n">
        <v>0.052</v>
      </c>
      <c r="H31" s="108" t="s">
        <v>194</v>
      </c>
      <c r="I31" s="109" t="n">
        <v>0.0175</v>
      </c>
      <c r="J31" s="109" t="n">
        <v>0.0175</v>
      </c>
      <c r="K31" s="109" t="n">
        <v>0.019</v>
      </c>
      <c r="L31" s="109" t="n">
        <v>0.021</v>
      </c>
      <c r="M31" s="110" t="n">
        <v>0.025</v>
      </c>
      <c r="N31" s="111" t="n">
        <v>500000</v>
      </c>
      <c r="O31" s="112" t="n">
        <v>0.0005</v>
      </c>
      <c r="P31" s="108" t="n">
        <v>0</v>
      </c>
      <c r="Q31" s="108" t="n">
        <v>0</v>
      </c>
      <c r="R31" s="113" t="n">
        <v>0.002</v>
      </c>
      <c r="S31" s="113" t="n">
        <v>0.003</v>
      </c>
      <c r="T31" s="114" t="n">
        <f aca="false">S31+0.1%</f>
        <v>0.004</v>
      </c>
      <c r="U31" s="114" t="n">
        <f aca="false">T31+0.1%</f>
        <v>0.005</v>
      </c>
      <c r="V31" s="113" t="n">
        <v>0.0015</v>
      </c>
      <c r="W31" s="113" t="n">
        <v>0.0015</v>
      </c>
      <c r="X31" s="113" t="n">
        <v>0.002</v>
      </c>
      <c r="Y31" s="115" t="n">
        <v>0.01</v>
      </c>
      <c r="Z31" s="115" t="n">
        <v>0.01</v>
      </c>
      <c r="AA31" s="113" t="n">
        <v>0</v>
      </c>
      <c r="AB31" s="114" t="n">
        <v>0.0025</v>
      </c>
      <c r="AC31" s="113" t="n">
        <v>0.0005</v>
      </c>
      <c r="AD31" s="113" t="n">
        <v>0.0005</v>
      </c>
      <c r="AE31" s="114" t="n">
        <f aca="false">AD31+0.1%</f>
        <v>0.0015</v>
      </c>
      <c r="AF31" s="113" t="n">
        <v>0.003</v>
      </c>
      <c r="AG31" s="116" t="n">
        <v>0.05</v>
      </c>
      <c r="AH31" s="116" t="n">
        <v>0.05</v>
      </c>
      <c r="AI31" s="116" t="n">
        <v>0.05</v>
      </c>
      <c r="AJ31" s="117" t="n">
        <v>0.0121</v>
      </c>
      <c r="AK31" s="117" t="n">
        <v>0.0121</v>
      </c>
      <c r="AL31" s="117" t="n">
        <v>0.0132</v>
      </c>
      <c r="AM31" s="117" t="n">
        <v>0.0143</v>
      </c>
      <c r="AN31" s="117" t="n">
        <v>0.0154</v>
      </c>
    </row>
    <row r="32" customFormat="false" ht="15" hidden="false" customHeight="false" outlineLevel="0" collapsed="false">
      <c r="A32" s="0" t="str">
        <f aca="false">B32&amp;" "&amp;C32</f>
        <v>Xe vừa chở người vừa chở hàng Xe hoạt động trong vùng khai thác khoáng sản</v>
      </c>
      <c r="B32" s="118" t="s">
        <v>251</v>
      </c>
      <c r="C32" s="119" t="s">
        <v>206</v>
      </c>
      <c r="D32" s="120" t="n">
        <v>0.025</v>
      </c>
      <c r="E32" s="120" t="n">
        <v>0.025</v>
      </c>
      <c r="F32" s="120" t="n">
        <v>0.028</v>
      </c>
      <c r="G32" s="120" t="n">
        <v>0.045</v>
      </c>
      <c r="H32" s="120" t="n">
        <v>0.05</v>
      </c>
      <c r="I32" s="121" t="n">
        <v>0.024</v>
      </c>
      <c r="J32" s="121" t="n">
        <v>0.024</v>
      </c>
      <c r="K32" s="121" t="n">
        <v>0.026</v>
      </c>
      <c r="L32" s="121" t="n">
        <v>0.028</v>
      </c>
      <c r="M32" s="122" t="n">
        <v>0.03</v>
      </c>
      <c r="N32" s="123" t="n">
        <v>500000</v>
      </c>
      <c r="O32" s="124" t="n">
        <v>0.0005</v>
      </c>
      <c r="P32" s="120" t="n">
        <v>0</v>
      </c>
      <c r="Q32" s="120" t="n">
        <v>0</v>
      </c>
      <c r="R32" s="125" t="n">
        <v>0.0015</v>
      </c>
      <c r="S32" s="125" t="n">
        <v>0.0025</v>
      </c>
      <c r="T32" s="125" t="n">
        <v>0.0035</v>
      </c>
      <c r="U32" s="126" t="n">
        <f aca="false">T32+0.1%</f>
        <v>0.0045</v>
      </c>
      <c r="V32" s="125" t="n">
        <v>0.001</v>
      </c>
      <c r="W32" s="125" t="n">
        <v>0.001</v>
      </c>
      <c r="X32" s="125" t="n">
        <v>0.0015</v>
      </c>
      <c r="Y32" s="115" t="n">
        <v>0.01</v>
      </c>
      <c r="Z32" s="115" t="n">
        <v>0.01</v>
      </c>
      <c r="AA32" s="125" t="n">
        <v>0</v>
      </c>
      <c r="AB32" s="126" t="n">
        <v>0.0025</v>
      </c>
      <c r="AC32" s="125" t="n">
        <v>0.0005</v>
      </c>
      <c r="AD32" s="125" t="n">
        <v>0.0005</v>
      </c>
      <c r="AE32" s="126" t="n">
        <f aca="false">AD32+0.1%</f>
        <v>0.0015</v>
      </c>
      <c r="AF32" s="125" t="n">
        <v>0.003</v>
      </c>
      <c r="AG32" s="116" t="n">
        <v>0.05</v>
      </c>
      <c r="AH32" s="116" t="n">
        <v>0.05</v>
      </c>
      <c r="AI32" s="116" t="n">
        <v>0.05</v>
      </c>
      <c r="AJ32" s="127" t="n">
        <v>0.0165</v>
      </c>
      <c r="AK32" s="127" t="n">
        <v>0.0165</v>
      </c>
      <c r="AL32" s="127" t="n">
        <v>0.0176</v>
      </c>
      <c r="AM32" s="127" t="n">
        <v>0.0187</v>
      </c>
      <c r="AN32" s="127" t="n">
        <v>0.0209</v>
      </c>
    </row>
    <row r="33" customFormat="false" ht="15" hidden="false" customHeight="false" outlineLevel="0" collapsed="false">
      <c r="A33" s="0" t="str">
        <f aca="false">B33&amp;" "&amp;C33</f>
        <v>Xe vừa chở người vừa chở hàng Xe hoạt động trong nội cảng, khu công nghiệp, sân bay</v>
      </c>
      <c r="B33" s="118" t="s">
        <v>251</v>
      </c>
      <c r="C33" s="119" t="s">
        <v>208</v>
      </c>
      <c r="D33" s="120" t="n">
        <v>0.025</v>
      </c>
      <c r="E33" s="120" t="n">
        <v>0.025</v>
      </c>
      <c r="F33" s="120" t="n">
        <v>0.0275</v>
      </c>
      <c r="G33" s="120" t="n">
        <v>0.041</v>
      </c>
      <c r="H33" s="120" t="n">
        <v>0.044</v>
      </c>
      <c r="I33" s="121" t="n">
        <v>0.015</v>
      </c>
      <c r="J33" s="121" t="n">
        <v>0.015</v>
      </c>
      <c r="K33" s="121" t="n">
        <v>0.016</v>
      </c>
      <c r="L33" s="121" t="n">
        <v>0.0175</v>
      </c>
      <c r="M33" s="122" t="n">
        <v>0.019</v>
      </c>
      <c r="N33" s="123" t="n">
        <v>500000</v>
      </c>
      <c r="O33" s="124" t="n">
        <v>0.0005</v>
      </c>
      <c r="P33" s="120" t="n">
        <v>0</v>
      </c>
      <c r="Q33" s="120" t="n">
        <v>0</v>
      </c>
      <c r="R33" s="125" t="n">
        <v>0.001</v>
      </c>
      <c r="S33" s="125" t="n">
        <v>0.002</v>
      </c>
      <c r="T33" s="125" t="n">
        <v>0.003</v>
      </c>
      <c r="U33" s="126" t="n">
        <f aca="false">T33+0.1%</f>
        <v>0.004</v>
      </c>
      <c r="V33" s="125" t="n">
        <v>0.001</v>
      </c>
      <c r="W33" s="125" t="n">
        <v>0.001</v>
      </c>
      <c r="X33" s="125" t="n">
        <v>0.0015</v>
      </c>
      <c r="Y33" s="115" t="n">
        <v>0.01</v>
      </c>
      <c r="Z33" s="115" t="n">
        <v>0.01</v>
      </c>
      <c r="AA33" s="125" t="n">
        <v>0</v>
      </c>
      <c r="AB33" s="126" t="n">
        <v>0.0025</v>
      </c>
      <c r="AC33" s="125" t="n">
        <v>0.0015</v>
      </c>
      <c r="AD33" s="125" t="n">
        <v>0.0005</v>
      </c>
      <c r="AE33" s="126" t="n">
        <f aca="false">AD33+0.1%</f>
        <v>0.0015</v>
      </c>
      <c r="AF33" s="125" t="n">
        <v>0.003</v>
      </c>
      <c r="AG33" s="116" t="n">
        <v>0.05</v>
      </c>
      <c r="AH33" s="116" t="n">
        <v>0.05</v>
      </c>
      <c r="AI33" s="116" t="n">
        <v>0.05</v>
      </c>
      <c r="AJ33" s="127" t="n">
        <v>0.0099</v>
      </c>
      <c r="AK33" s="127" t="n">
        <v>0.0099</v>
      </c>
      <c r="AL33" s="127" t="n">
        <v>0.011</v>
      </c>
      <c r="AM33" s="127" t="n">
        <v>0.0121</v>
      </c>
      <c r="AN33" s="127" t="n">
        <v>0.0132</v>
      </c>
    </row>
    <row r="34" customFormat="false" ht="15" hidden="false" customHeight="false" outlineLevel="0" collapsed="false">
      <c r="C34" s="128" t="s">
        <v>295</v>
      </c>
      <c r="D34" s="129"/>
      <c r="E34" s="129"/>
      <c r="F34" s="129"/>
      <c r="G34" s="129"/>
      <c r="H34" s="129"/>
      <c r="I34" s="130"/>
      <c r="J34" s="130"/>
      <c r="K34" s="130"/>
      <c r="L34" s="130"/>
      <c r="M34" s="131"/>
      <c r="N34" s="132"/>
      <c r="O34" s="133"/>
      <c r="P34" s="129"/>
      <c r="Q34" s="129"/>
      <c r="R34" s="134"/>
      <c r="S34" s="134"/>
      <c r="T34" s="134"/>
      <c r="U34" s="134"/>
      <c r="V34" s="134"/>
      <c r="W34" s="134"/>
      <c r="X34" s="134"/>
      <c r="Y34" s="134"/>
      <c r="Z34" s="134"/>
      <c r="AA34" s="134"/>
      <c r="AB34" s="134"/>
      <c r="AC34" s="134"/>
      <c r="AD34" s="134"/>
      <c r="AE34" s="134"/>
      <c r="AF34" s="134"/>
      <c r="AG34" s="129"/>
      <c r="AH34" s="134"/>
      <c r="AI34" s="134"/>
      <c r="AJ34" s="129"/>
      <c r="AK34" s="129"/>
      <c r="AL34" s="129"/>
      <c r="AM34" s="129"/>
      <c r="AN34" s="129"/>
    </row>
    <row r="35" customFormat="false" ht="76.5" hidden="false" customHeight="false" outlineLevel="0" collapsed="false">
      <c r="C35" s="135" t="s">
        <v>296</v>
      </c>
      <c r="D35" s="129"/>
      <c r="E35" s="129"/>
      <c r="F35" s="129"/>
      <c r="G35" s="129"/>
      <c r="H35" s="129"/>
      <c r="I35" s="130"/>
      <c r="J35" s="130"/>
      <c r="K35" s="130"/>
      <c r="L35" s="136"/>
      <c r="M35" s="131"/>
      <c r="N35" s="132"/>
      <c r="O35" s="133"/>
      <c r="P35" s="129"/>
      <c r="Q35" s="129"/>
      <c r="R35" s="134"/>
      <c r="S35" s="134"/>
      <c r="T35" s="134"/>
      <c r="U35" s="134"/>
      <c r="V35" s="134"/>
      <c r="W35" s="134"/>
      <c r="X35" s="134"/>
      <c r="Y35" s="134"/>
      <c r="Z35" s="134"/>
      <c r="AA35" s="134"/>
      <c r="AB35" s="134"/>
      <c r="AC35" s="134"/>
      <c r="AD35" s="134"/>
      <c r="AE35" s="134"/>
      <c r="AF35" s="134"/>
      <c r="AG35" s="129"/>
      <c r="AH35" s="134"/>
      <c r="AI35" s="134"/>
      <c r="AJ35" s="129"/>
      <c r="AK35" s="129"/>
      <c r="AL35" s="129"/>
      <c r="AM35" s="129"/>
      <c r="AN35" s="129"/>
    </row>
    <row r="36" customFormat="false" ht="38.25" hidden="false" customHeight="false" outlineLevel="0" collapsed="false">
      <c r="C36" s="135" t="s">
        <v>297</v>
      </c>
      <c r="D36" s="129"/>
      <c r="E36" s="129"/>
      <c r="F36" s="129"/>
      <c r="G36" s="129"/>
      <c r="H36" s="129"/>
      <c r="I36" s="130"/>
      <c r="J36" s="130"/>
      <c r="K36" s="130"/>
      <c r="L36" s="130"/>
      <c r="M36" s="131"/>
      <c r="N36" s="132"/>
      <c r="O36" s="133"/>
      <c r="P36" s="129"/>
      <c r="Q36" s="129"/>
      <c r="R36" s="134"/>
      <c r="S36" s="134"/>
      <c r="T36" s="134"/>
      <c r="U36" s="134"/>
      <c r="V36" s="134"/>
      <c r="W36" s="134"/>
      <c r="X36" s="134"/>
      <c r="Y36" s="134"/>
      <c r="Z36" s="134"/>
      <c r="AA36" s="134"/>
      <c r="AB36" s="134"/>
      <c r="AC36" s="134"/>
      <c r="AD36" s="134"/>
      <c r="AE36" s="134"/>
      <c r="AF36" s="134"/>
      <c r="AG36" s="129"/>
      <c r="AH36" s="134"/>
      <c r="AI36" s="134"/>
      <c r="AJ36" s="129"/>
      <c r="AK36" s="129"/>
      <c r="AL36" s="129"/>
      <c r="AM36" s="129"/>
      <c r="AN36" s="129"/>
    </row>
    <row r="37" customFormat="false" ht="15" hidden="false" customHeight="false" outlineLevel="0" collapsed="false">
      <c r="C37" s="128"/>
      <c r="D37" s="129"/>
      <c r="E37" s="129"/>
      <c r="F37" s="129"/>
      <c r="G37" s="129"/>
      <c r="H37" s="129"/>
      <c r="I37" s="130"/>
      <c r="J37" s="130"/>
      <c r="K37" s="130"/>
      <c r="L37" s="130"/>
      <c r="M37" s="131"/>
      <c r="N37" s="132"/>
      <c r="O37" s="133"/>
      <c r="P37" s="129"/>
      <c r="Q37" s="129"/>
      <c r="R37" s="134"/>
      <c r="S37" s="134"/>
      <c r="T37" s="134"/>
      <c r="U37" s="134"/>
      <c r="V37" s="134"/>
      <c r="W37" s="134"/>
      <c r="X37" s="134"/>
      <c r="Y37" s="134"/>
      <c r="Z37" s="134"/>
      <c r="AA37" s="134"/>
      <c r="AB37" s="134"/>
      <c r="AC37" s="134"/>
      <c r="AD37" s="134"/>
      <c r="AE37" s="134"/>
      <c r="AF37" s="134"/>
      <c r="AG37" s="129"/>
      <c r="AH37" s="134"/>
      <c r="AI37" s="134"/>
      <c r="AJ37" s="129"/>
      <c r="AK37" s="129"/>
      <c r="AL37" s="129"/>
      <c r="AM37" s="129"/>
      <c r="AN37" s="129"/>
    </row>
    <row r="39" s="64" customFormat="true" ht="15" hidden="false" customHeight="false" outlineLevel="0" collapsed="false">
      <c r="C39" s="137" t="s">
        <v>298</v>
      </c>
      <c r="AB39" s="138"/>
    </row>
    <row r="40" customFormat="false" ht="15" hidden="false" customHeight="false" outlineLevel="0" collapsed="false">
      <c r="C40" s="137" t="s">
        <v>74</v>
      </c>
    </row>
    <row r="41" customFormat="false" ht="15" hidden="false" customHeight="false" outlineLevel="0" collapsed="false">
      <c r="C41" s="128" t="s">
        <v>299</v>
      </c>
      <c r="D41" s="0" t="s">
        <v>193</v>
      </c>
    </row>
    <row r="42" customFormat="false" ht="15" hidden="false" customHeight="false" outlineLevel="0" collapsed="false">
      <c r="C42" s="139" t="s">
        <v>300</v>
      </c>
      <c r="D42" s="2" t="s">
        <v>301</v>
      </c>
      <c r="AA42" s="63"/>
      <c r="AB42" s="0"/>
    </row>
    <row r="43" customFormat="false" ht="15" hidden="false" customHeight="false" outlineLevel="0" collapsed="false">
      <c r="C43" s="140" t="n">
        <v>9000000</v>
      </c>
      <c r="D43" s="141" t="n">
        <v>1400000</v>
      </c>
      <c r="AA43" s="63"/>
      <c r="AB43" s="0"/>
    </row>
    <row r="44" customFormat="false" ht="15" hidden="false" customHeight="false" outlineLevel="0" collapsed="false">
      <c r="C44" s="140" t="n">
        <v>15000000</v>
      </c>
      <c r="D44" s="141" t="n">
        <v>2000000</v>
      </c>
      <c r="AA44" s="63"/>
      <c r="AB44" s="0"/>
    </row>
    <row r="45" customFormat="false" ht="15" hidden="false" customHeight="false" outlineLevel="0" collapsed="false">
      <c r="C45" s="140" t="n">
        <v>21000000</v>
      </c>
      <c r="D45" s="141" t="n">
        <v>3400000</v>
      </c>
      <c r="AA45" s="63"/>
      <c r="AB45" s="0"/>
    </row>
    <row r="46" customFormat="false" ht="15" hidden="false" customHeight="false" outlineLevel="0" collapsed="false">
      <c r="C46" s="142" t="s">
        <v>302</v>
      </c>
      <c r="D46" s="22"/>
      <c r="AA46" s="63"/>
      <c r="AB46" s="0"/>
    </row>
    <row r="47" customFormat="false" ht="15" hidden="false" customHeight="false" outlineLevel="0" collapsed="false">
      <c r="C47" s="128"/>
    </row>
    <row r="48" customFormat="false" ht="15" hidden="false" customHeight="false" outlineLevel="0" collapsed="false">
      <c r="C48" s="128"/>
    </row>
    <row r="49" customFormat="false" ht="15" hidden="false" customHeight="false" outlineLevel="0" collapsed="false">
      <c r="C49" s="128" t="s">
        <v>77</v>
      </c>
    </row>
    <row r="50" customFormat="false" ht="15" hidden="false" customHeight="false" outlineLevel="0" collapsed="false">
      <c r="C50" s="128" t="s">
        <v>303</v>
      </c>
    </row>
    <row r="51" customFormat="false" ht="15" hidden="false" customHeight="false" outlineLevel="0" collapsed="false">
      <c r="C51" s="128"/>
    </row>
    <row r="52" customFormat="false" ht="15" hidden="false" customHeight="false" outlineLevel="0" collapsed="false">
      <c r="C52" s="128" t="s">
        <v>80</v>
      </c>
      <c r="D52" s="27" t="s">
        <v>304</v>
      </c>
    </row>
    <row r="53" customFormat="false" ht="15" hidden="false" customHeight="false" outlineLevel="0" collapsed="false">
      <c r="C53" s="128" t="s">
        <v>305</v>
      </c>
      <c r="D53" s="0" t="s">
        <v>306</v>
      </c>
    </row>
    <row r="54" customFormat="false" ht="15" hidden="false" customHeight="false" outlineLevel="0" collapsed="false">
      <c r="C54" s="128" t="s">
        <v>307</v>
      </c>
      <c r="D54" s="0" t="s">
        <v>308</v>
      </c>
    </row>
  </sheetData>
  <mergeCells count="17">
    <mergeCell ref="B2:B6"/>
    <mergeCell ref="C2:C6"/>
    <mergeCell ref="D2:M2"/>
    <mergeCell ref="N2:N6"/>
    <mergeCell ref="O2:O5"/>
    <mergeCell ref="P2:U4"/>
    <mergeCell ref="V2:Z4"/>
    <mergeCell ref="AA2:AA5"/>
    <mergeCell ref="AB2:AB5"/>
    <mergeCell ref="AC2:AE4"/>
    <mergeCell ref="AF2:AF5"/>
    <mergeCell ref="AG2:AI4"/>
    <mergeCell ref="AJ2:AN4"/>
    <mergeCell ref="D3:H3"/>
    <mergeCell ref="I3:M3"/>
    <mergeCell ref="D4:M4"/>
    <mergeCell ref="AC5:AD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R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1" sqref="W158:X158 R1"/>
    </sheetView>
  </sheetViews>
  <sheetFormatPr defaultColWidth="8.55078125" defaultRowHeight="15" zeroHeight="false" outlineLevelRow="0" outlineLevelCol="0"/>
  <cols>
    <col collapsed="false" customWidth="true" hidden="false" outlineLevel="0" max="6" min="6" style="0" width="13.57"/>
    <col collapsed="false" customWidth="true" hidden="false" outlineLevel="0" max="7" min="7" style="0" width="10.58"/>
    <col collapsed="false" customWidth="true" hidden="false" outlineLevel="0" max="16" min="16" style="0" width="12.57"/>
  </cols>
  <sheetData>
    <row r="1" customFormat="false" ht="15" hidden="false" customHeight="false" outlineLevel="0" collapsed="false">
      <c r="A1" s="0" t="s">
        <v>309</v>
      </c>
      <c r="D1" s="0" t="s">
        <v>310</v>
      </c>
      <c r="F1" s="0" t="s">
        <v>74</v>
      </c>
      <c r="I1" s="0" t="s">
        <v>311</v>
      </c>
      <c r="L1" s="0" t="s">
        <v>312</v>
      </c>
      <c r="P1" s="0" t="s">
        <v>95</v>
      </c>
      <c r="R1" s="143" t="s">
        <v>313</v>
      </c>
    </row>
    <row r="2" customFormat="false" ht="15" hidden="false" customHeight="false" outlineLevel="0" collapsed="false">
      <c r="A2" s="0" t="n">
        <v>0</v>
      </c>
      <c r="B2" s="0" t="s">
        <v>283</v>
      </c>
      <c r="D2" s="0" t="s">
        <v>106</v>
      </c>
      <c r="F2" s="0" t="s">
        <v>99</v>
      </c>
      <c r="G2" s="0" t="n">
        <v>0</v>
      </c>
      <c r="I2" s="0" t="n">
        <v>0</v>
      </c>
      <c r="J2" s="0" t="s">
        <v>289</v>
      </c>
      <c r="L2" s="0" t="n">
        <v>0</v>
      </c>
      <c r="M2" s="25" t="n">
        <v>0.3</v>
      </c>
      <c r="P2" s="0" t="s">
        <v>314</v>
      </c>
      <c r="R2" s="143" t="s">
        <v>315</v>
      </c>
    </row>
    <row r="3" customFormat="false" ht="15" hidden="false" customHeight="false" outlineLevel="0" collapsed="false">
      <c r="A3" s="0" t="n">
        <v>6</v>
      </c>
      <c r="B3" s="0" t="s">
        <v>284</v>
      </c>
      <c r="D3" s="0" t="s">
        <v>98</v>
      </c>
      <c r="F3" s="140" t="n">
        <v>9000000</v>
      </c>
      <c r="G3" s="141" t="n">
        <v>1400000</v>
      </c>
      <c r="I3" s="0" t="n">
        <v>15</v>
      </c>
      <c r="J3" s="0" t="s">
        <v>290</v>
      </c>
      <c r="L3" s="0" t="n">
        <v>3</v>
      </c>
      <c r="M3" s="25" t="n">
        <v>0.6</v>
      </c>
      <c r="R3" s="143" t="s">
        <v>316</v>
      </c>
    </row>
    <row r="4" customFormat="false" ht="15" hidden="false" customHeight="false" outlineLevel="0" collapsed="false">
      <c r="A4" s="0" t="n">
        <v>36</v>
      </c>
      <c r="B4" s="0" t="s">
        <v>285</v>
      </c>
      <c r="F4" s="140" t="n">
        <v>15000000</v>
      </c>
      <c r="G4" s="141" t="n">
        <v>2000000</v>
      </c>
      <c r="I4" s="0" t="n">
        <v>25</v>
      </c>
      <c r="J4" s="0" t="s">
        <v>291</v>
      </c>
      <c r="L4" s="0" t="n">
        <v>6</v>
      </c>
      <c r="M4" s="25" t="n">
        <v>0.9</v>
      </c>
      <c r="R4" s="143" t="s">
        <v>317</v>
      </c>
    </row>
    <row r="5" customFormat="false" ht="15" hidden="false" customHeight="false" outlineLevel="0" collapsed="false">
      <c r="A5" s="0" t="n">
        <v>72</v>
      </c>
      <c r="B5" s="0" t="s">
        <v>286</v>
      </c>
      <c r="F5" s="140" t="n">
        <v>21000000</v>
      </c>
      <c r="G5" s="141" t="n">
        <v>3400000</v>
      </c>
      <c r="L5" s="0" t="n">
        <v>9</v>
      </c>
      <c r="M5" s="25" t="n">
        <v>1</v>
      </c>
      <c r="R5" s="143" t="s">
        <v>318</v>
      </c>
    </row>
    <row r="6" customFormat="false" ht="15" hidden="false" customHeight="false" outlineLevel="0" collapsed="false">
      <c r="A6" s="0" t="n">
        <v>120</v>
      </c>
      <c r="B6" s="0" t="s">
        <v>287</v>
      </c>
      <c r="L6" s="0" t="n">
        <v>12</v>
      </c>
      <c r="M6" s="25" t="n">
        <v>1</v>
      </c>
      <c r="R6" s="143" t="s">
        <v>319</v>
      </c>
    </row>
    <row r="7" customFormat="false" ht="15" hidden="false" customHeight="false" outlineLevel="0" collapsed="false">
      <c r="R7" s="143" t="s">
        <v>320</v>
      </c>
    </row>
    <row r="8" customFormat="false" ht="15" hidden="false" customHeight="false" outlineLevel="0" collapsed="false">
      <c r="R8" s="143" t="s">
        <v>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W158:X158 D1"/>
    </sheetView>
  </sheetViews>
  <sheetFormatPr defaultColWidth="9.15625" defaultRowHeight="15" zeroHeight="false" outlineLevelRow="0" outlineLevelCol="0"/>
  <cols>
    <col collapsed="false" customWidth="true" hidden="false" outlineLevel="0" max="2" min="2" style="0" width="29.14"/>
  </cols>
  <sheetData>
    <row r="1" customFormat="false" ht="15" hidden="false" customHeight="false" outlineLevel="0" collapsed="false">
      <c r="A1" s="0" t="s">
        <v>321</v>
      </c>
      <c r="B1" s="0" t="s">
        <v>322</v>
      </c>
      <c r="D1" s="0" t="s">
        <v>323</v>
      </c>
    </row>
    <row r="2" customFormat="false" ht="15" hidden="false" customHeight="false" outlineLevel="0" collapsed="false">
      <c r="A2" s="0" t="s">
        <v>324</v>
      </c>
      <c r="B2" s="45" t="s">
        <v>292</v>
      </c>
    </row>
    <row r="3" customFormat="false" ht="15" hidden="false" customHeight="false" outlineLevel="0" collapsed="false">
      <c r="A3" s="0" t="s">
        <v>325</v>
      </c>
      <c r="B3" s="52" t="s">
        <v>294</v>
      </c>
    </row>
    <row r="4" customFormat="false" ht="15" hidden="false" customHeight="false" outlineLevel="0" collapsed="false">
      <c r="A4" s="0" t="s">
        <v>326</v>
      </c>
      <c r="B4" s="118" t="s">
        <v>251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1" sqref="W158:X158 D10"/>
    </sheetView>
  </sheetViews>
  <sheetFormatPr defaultColWidth="9.15625" defaultRowHeight="15" zeroHeight="false" outlineLevelRow="0" outlineLevelCol="0"/>
  <cols>
    <col collapsed="false" customWidth="true" hidden="false" outlineLevel="0" max="2" min="2" style="0" width="29.14"/>
    <col collapsed="false" customWidth="true" hidden="false" outlineLevel="0" max="3" min="3" style="0" width="48.28"/>
    <col collapsed="false" customWidth="true" hidden="false" outlineLevel="0" max="4" min="4" style="0" width="65.86"/>
  </cols>
  <sheetData>
    <row r="1" customFormat="false" ht="15" hidden="false" customHeight="false" outlineLevel="0" collapsed="false">
      <c r="A1" s="24" t="s">
        <v>327</v>
      </c>
      <c r="B1" s="24" t="s">
        <v>184</v>
      </c>
      <c r="C1" s="24" t="s">
        <v>328</v>
      </c>
      <c r="G1" s="0" t="s">
        <v>329</v>
      </c>
    </row>
    <row r="2" customFormat="false" ht="14.25" hidden="false" customHeight="true" outlineLevel="0" collapsed="false">
      <c r="A2" s="0" t="s">
        <v>330</v>
      </c>
      <c r="B2" s="45" t="s">
        <v>292</v>
      </c>
      <c r="C2" s="79" t="s">
        <v>192</v>
      </c>
      <c r="D2" s="0" t="str">
        <f aca="false">B2&amp;" "&amp;C2</f>
        <v>Xe chở hàng Rơ mooc thông thường</v>
      </c>
      <c r="G2" s="0" t="s">
        <v>331</v>
      </c>
    </row>
    <row r="3" customFormat="false" ht="14.25" hidden="false" customHeight="true" outlineLevel="0" collapsed="false">
      <c r="A3" s="0" t="s">
        <v>332</v>
      </c>
      <c r="B3" s="45" t="s">
        <v>292</v>
      </c>
      <c r="C3" s="79" t="s">
        <v>195</v>
      </c>
      <c r="D3" s="0" t="str">
        <f aca="false">B3&amp;" "&amp;C3</f>
        <v>Xe chở hàng Rơ mooc tự đổ</v>
      </c>
      <c r="G3" s="0" t="s">
        <v>333</v>
      </c>
    </row>
    <row r="4" customFormat="false" ht="14.25" hidden="false" customHeight="true" outlineLevel="0" collapsed="false">
      <c r="A4" s="0" t="s">
        <v>334</v>
      </c>
      <c r="B4" s="45" t="s">
        <v>292</v>
      </c>
      <c r="C4" s="79" t="s">
        <v>196</v>
      </c>
      <c r="D4" s="0" t="str">
        <f aca="false">B4&amp;" "&amp;C4</f>
        <v>Xe chở hàng Xe tải</v>
      </c>
    </row>
    <row r="5" customFormat="false" ht="14.25" hidden="false" customHeight="true" outlineLevel="0" collapsed="false">
      <c r="A5" s="0" t="s">
        <v>335</v>
      </c>
      <c r="B5" s="45" t="s">
        <v>292</v>
      </c>
      <c r="C5" s="79" t="s">
        <v>201</v>
      </c>
      <c r="D5" s="0" t="str">
        <f aca="false">B5&amp;" "&amp;C5</f>
        <v>Xe chở hàng Xe chở tiền</v>
      </c>
    </row>
    <row r="6" customFormat="false" ht="14.25" hidden="false" customHeight="true" outlineLevel="0" collapsed="false">
      <c r="A6" s="0" t="s">
        <v>336</v>
      </c>
      <c r="B6" s="45" t="s">
        <v>292</v>
      </c>
      <c r="C6" s="79" t="s">
        <v>202</v>
      </c>
      <c r="D6" s="0" t="str">
        <f aca="false">B6&amp;" "&amp;C6</f>
        <v>Xe chở hàng Xe cứu thương</v>
      </c>
    </row>
    <row r="7" customFormat="false" ht="14.25" hidden="false" customHeight="true" outlineLevel="0" collapsed="false">
      <c r="A7" s="0" t="s">
        <v>337</v>
      </c>
      <c r="B7" s="45" t="s">
        <v>292</v>
      </c>
      <c r="C7" s="79" t="s">
        <v>203</v>
      </c>
      <c r="D7" s="0" t="str">
        <f aca="false">B7&amp;" "&amp;C7</f>
        <v>Xe chở hàng Xe chuyên dùng còn lại</v>
      </c>
    </row>
    <row r="8" customFormat="false" ht="14.25" hidden="false" customHeight="true" outlineLevel="0" collapsed="false">
      <c r="A8" s="0" t="s">
        <v>338</v>
      </c>
      <c r="B8" s="45" t="s">
        <v>292</v>
      </c>
      <c r="C8" s="79" t="s">
        <v>204</v>
      </c>
      <c r="D8" s="0" t="str">
        <f aca="false">B8&amp;" "&amp;C8</f>
        <v>Xe chở hàng Xe đông lạnh</v>
      </c>
    </row>
    <row r="9" customFormat="false" ht="14.25" hidden="false" customHeight="true" outlineLevel="0" collapsed="false">
      <c r="A9" s="0" t="s">
        <v>339</v>
      </c>
      <c r="B9" s="45" t="s">
        <v>292</v>
      </c>
      <c r="C9" s="79" t="s">
        <v>205</v>
      </c>
      <c r="D9" s="0" t="str">
        <f aca="false">B9&amp;" "&amp;C9</f>
        <v>Xe chở hàng Xe đầu kéo</v>
      </c>
    </row>
    <row r="10" customFormat="false" ht="14.25" hidden="false" customHeight="true" outlineLevel="0" collapsed="false">
      <c r="A10" s="0" t="s">
        <v>340</v>
      </c>
      <c r="B10" s="45" t="s">
        <v>292</v>
      </c>
      <c r="C10" s="79" t="s">
        <v>206</v>
      </c>
      <c r="D10" s="0" t="str">
        <f aca="false">B10&amp;" "&amp;C10</f>
        <v>Xe chở hàng Xe hoạt động trong vùng khai thác khoáng sản</v>
      </c>
    </row>
    <row r="11" customFormat="false" ht="14.25" hidden="false" customHeight="true" outlineLevel="0" collapsed="false">
      <c r="A11" s="0" t="s">
        <v>341</v>
      </c>
      <c r="B11" s="45" t="s">
        <v>292</v>
      </c>
      <c r="C11" s="144" t="s">
        <v>207</v>
      </c>
      <c r="D11" s="0" t="str">
        <f aca="false">B11&amp;" "&amp;C11</f>
        <v>Xe chở hàng Xe tập lái</v>
      </c>
    </row>
    <row r="12" customFormat="false" ht="14.25" hidden="false" customHeight="true" outlineLevel="0" collapsed="false">
      <c r="A12" s="0" t="s">
        <v>342</v>
      </c>
      <c r="B12" s="45" t="s">
        <v>292</v>
      </c>
      <c r="C12" s="144" t="s">
        <v>208</v>
      </c>
      <c r="D12" s="0" t="str">
        <f aca="false">B12&amp;" "&amp;C12</f>
        <v>Xe chở hàng Xe hoạt động trong nội cảng, khu công nghiệp, sân bay</v>
      </c>
    </row>
    <row r="13" customFormat="false" ht="14.25" hidden="false" customHeight="true" outlineLevel="0" collapsed="false">
      <c r="A13" s="0" t="s">
        <v>343</v>
      </c>
      <c r="B13" s="52" t="s">
        <v>294</v>
      </c>
      <c r="C13" s="98" t="s">
        <v>210</v>
      </c>
      <c r="D13" s="0" t="str">
        <f aca="false">B13&amp;" "&amp;C13</f>
        <v>Xe chở người Xe không kinh doanh đến 08 chỗ</v>
      </c>
    </row>
    <row r="14" customFormat="false" ht="14.25" hidden="false" customHeight="true" outlineLevel="0" collapsed="false">
      <c r="A14" s="0" t="s">
        <v>344</v>
      </c>
      <c r="B14" s="52" t="s">
        <v>294</v>
      </c>
      <c r="C14" s="98" t="s">
        <v>214</v>
      </c>
      <c r="D14" s="0" t="str">
        <f aca="false">B14&amp;" "&amp;C14</f>
        <v>Xe chở người Xe không kinh doanh trên 08 chỗ</v>
      </c>
    </row>
    <row r="15" customFormat="false" ht="14.25" hidden="false" customHeight="true" outlineLevel="0" collapsed="false">
      <c r="A15" s="0" t="s">
        <v>345</v>
      </c>
      <c r="B15" s="52" t="s">
        <v>294</v>
      </c>
      <c r="C15" s="98" t="s">
        <v>218</v>
      </c>
      <c r="D15" s="0" t="str">
        <f aca="false">B15&amp;" "&amp;C15</f>
        <v>Xe chở người Xe bus</v>
      </c>
    </row>
    <row r="16" customFormat="false" ht="14.25" hidden="false" customHeight="true" outlineLevel="0" collapsed="false">
      <c r="A16" s="0" t="s">
        <v>346</v>
      </c>
      <c r="B16" s="52" t="s">
        <v>294</v>
      </c>
      <c r="C16" s="98" t="s">
        <v>208</v>
      </c>
      <c r="D16" s="0" t="str">
        <f aca="false">B16&amp;" "&amp;C16</f>
        <v>Xe chở người Xe hoạt động trong nội cảng, khu công nghiệp, sân bay</v>
      </c>
    </row>
    <row r="17" customFormat="false" ht="14.25" hidden="false" customHeight="true" outlineLevel="0" collapsed="false">
      <c r="A17" s="0" t="s">
        <v>347</v>
      </c>
      <c r="B17" s="52" t="s">
        <v>294</v>
      </c>
      <c r="C17" s="98" t="s">
        <v>219</v>
      </c>
      <c r="D17" s="0" t="str">
        <f aca="false">B17&amp;" "&amp;C17</f>
        <v>Xe chở người Xe kinh doanh vận tải hành khách liên tỉnh, Xe giường nằm</v>
      </c>
    </row>
    <row r="18" customFormat="false" ht="14.25" hidden="false" customHeight="true" outlineLevel="0" collapsed="false">
      <c r="A18" s="0" t="s">
        <v>348</v>
      </c>
      <c r="B18" s="52" t="s">
        <v>294</v>
      </c>
      <c r="C18" s="98" t="s">
        <v>234</v>
      </c>
      <c r="D18" s="0" t="str">
        <f aca="false">B18&amp;" "&amp;C18</f>
        <v>Xe chở người Xe taxi truyền thống</v>
      </c>
    </row>
    <row r="19" customFormat="false" ht="14.25" hidden="false" customHeight="true" outlineLevel="0" collapsed="false">
      <c r="A19" s="0" t="s">
        <v>349</v>
      </c>
      <c r="B19" s="52" t="s">
        <v>294</v>
      </c>
      <c r="C19" s="98" t="s">
        <v>238</v>
      </c>
      <c r="D19" s="0" t="str">
        <f aca="false">B19&amp;" "&amp;C19</f>
        <v>Xe chở người Xe taxi công nghệ </v>
      </c>
    </row>
    <row r="20" customFormat="false" ht="14.25" hidden="false" customHeight="true" outlineLevel="0" collapsed="false">
      <c r="A20" s="0" t="s">
        <v>350</v>
      </c>
      <c r="B20" s="52" t="s">
        <v>294</v>
      </c>
      <c r="C20" s="98" t="s">
        <v>207</v>
      </c>
      <c r="D20" s="0" t="str">
        <f aca="false">B20&amp;" "&amp;C20</f>
        <v>Xe chở người Xe tập lái</v>
      </c>
    </row>
    <row r="21" customFormat="false" ht="14.25" hidden="false" customHeight="true" outlineLevel="0" collapsed="false">
      <c r="A21" s="0" t="s">
        <v>351</v>
      </c>
      <c r="B21" s="52" t="s">
        <v>294</v>
      </c>
      <c r="C21" s="98" t="s">
        <v>239</v>
      </c>
      <c r="D21" s="0" t="str">
        <f aca="false">B21&amp;" "&amp;C21</f>
        <v>Xe chở người Xe cho thuê tự lái</v>
      </c>
    </row>
    <row r="22" customFormat="false" ht="14.25" hidden="false" customHeight="true" outlineLevel="0" collapsed="false">
      <c r="A22" s="0" t="s">
        <v>352</v>
      </c>
      <c r="B22" s="52" t="s">
        <v>294</v>
      </c>
      <c r="C22" s="98" t="s">
        <v>240</v>
      </c>
      <c r="D22" s="0" t="str">
        <f aca="false">B22&amp;" "&amp;C22</f>
        <v>Xe chở người Xe kinh doanh chở người đến 08 chỗ</v>
      </c>
    </row>
    <row r="23" customFormat="false" ht="14.25" hidden="false" customHeight="true" outlineLevel="0" collapsed="false">
      <c r="A23" s="0" t="s">
        <v>353</v>
      </c>
      <c r="B23" s="52" t="s">
        <v>294</v>
      </c>
      <c r="C23" s="98" t="s">
        <v>241</v>
      </c>
      <c r="D23" s="0" t="str">
        <f aca="false">B23&amp;" "&amp;C23</f>
        <v>Xe chở người Xe kinh doanh chở người còn lại</v>
      </c>
    </row>
    <row r="24" customFormat="false" ht="14.25" hidden="false" customHeight="true" outlineLevel="0" collapsed="false">
      <c r="A24" s="0" t="s">
        <v>354</v>
      </c>
      <c r="B24" s="52" t="s">
        <v>294</v>
      </c>
      <c r="C24" s="145" t="s">
        <v>206</v>
      </c>
      <c r="D24" s="0" t="str">
        <f aca="false">B24&amp;" "&amp;C24</f>
        <v>Xe chở người Xe hoạt động trong vùng khai thác khoáng sản</v>
      </c>
    </row>
    <row r="25" customFormat="false" ht="14.25" hidden="false" customHeight="true" outlineLevel="0" collapsed="false">
      <c r="A25" s="0" t="s">
        <v>355</v>
      </c>
      <c r="B25" s="118" t="s">
        <v>251</v>
      </c>
      <c r="C25" s="119" t="s">
        <v>252</v>
      </c>
      <c r="D25" s="0" t="str">
        <f aca="false">B25&amp;" "&amp;C25</f>
        <v>Xe vừa chở người vừa chở hàng Xe bán tải (pickup, minivan)</v>
      </c>
    </row>
    <row r="26" customFormat="false" ht="15" hidden="false" customHeight="false" outlineLevel="0" collapsed="false">
      <c r="A26" s="0" t="s">
        <v>356</v>
      </c>
      <c r="B26" s="118" t="s">
        <v>251</v>
      </c>
      <c r="C26" s="146" t="s">
        <v>206</v>
      </c>
      <c r="D26" s="0" t="str">
        <f aca="false">B26&amp;" "&amp;C26</f>
        <v>Xe vừa chở người vừa chở hàng Xe hoạt động trong vùng khai thác khoáng sản</v>
      </c>
    </row>
    <row r="27" customFormat="false" ht="15" hidden="false" customHeight="false" outlineLevel="0" collapsed="false">
      <c r="A27" s="0" t="s">
        <v>357</v>
      </c>
      <c r="B27" s="118" t="s">
        <v>251</v>
      </c>
      <c r="C27" s="146" t="s">
        <v>208</v>
      </c>
      <c r="D27" s="0" t="str">
        <f aca="false">B27&amp;" "&amp;C27</f>
        <v>Xe vừa chở người vừa chở hàng Xe hoạt động trong nội cảng, khu công nghiệp, sân bay</v>
      </c>
    </row>
  </sheetData>
  <autoFilter ref="A1:C2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1" sqref="W158:X158 L14"/>
    </sheetView>
  </sheetViews>
  <sheetFormatPr defaultColWidth="8.55078125" defaultRowHeight="15" zeroHeight="false" outlineLevelRow="0" outlineLevelCol="0"/>
  <cols>
    <col collapsed="false" customWidth="true" hidden="false" outlineLevel="0" max="1" min="1" style="0" width="12.42"/>
    <col collapsed="false" customWidth="true" hidden="false" outlineLevel="0" max="2" min="2" style="0" width="18"/>
    <col collapsed="false" customWidth="true" hidden="false" outlineLevel="0" max="3" min="3" style="0" width="19.42"/>
  </cols>
  <sheetData>
    <row r="1" customFormat="false" ht="15" hidden="false" customHeight="false" outlineLevel="0" collapsed="false">
      <c r="A1" s="0" t="s">
        <v>358</v>
      </c>
      <c r="B1" s="0" t="s">
        <v>359</v>
      </c>
      <c r="C1" s="0" t="s">
        <v>360</v>
      </c>
      <c r="F1" s="0" t="s">
        <v>361</v>
      </c>
    </row>
    <row r="2" customFormat="false" ht="15" hidden="false" customHeight="false" outlineLevel="0" collapsed="false">
      <c r="A2" s="0" t="s">
        <v>362</v>
      </c>
      <c r="B2" s="0" t="s">
        <v>363</v>
      </c>
      <c r="C2" s="0" t="s">
        <v>317</v>
      </c>
      <c r="F2" s="0" t="s">
        <v>364</v>
      </c>
    </row>
    <row r="3" customFormat="false" ht="15" hidden="false" customHeight="false" outlineLevel="0" collapsed="false">
      <c r="A3" s="0" t="s">
        <v>365</v>
      </c>
      <c r="B3" s="0" t="s">
        <v>366</v>
      </c>
      <c r="C3" s="0" t="s">
        <v>315</v>
      </c>
    </row>
    <row r="4" customFormat="false" ht="15" hidden="false" customHeight="false" outlineLevel="0" collapsed="false">
      <c r="A4" s="0" t="s">
        <v>367</v>
      </c>
      <c r="B4" s="0" t="s">
        <v>368</v>
      </c>
      <c r="C4" s="0" t="s">
        <v>315</v>
      </c>
    </row>
    <row r="5" customFormat="false" ht="15" hidden="false" customHeight="false" outlineLevel="0" collapsed="false">
      <c r="A5" s="0" t="s">
        <v>369</v>
      </c>
      <c r="B5" s="0" t="s">
        <v>370</v>
      </c>
      <c r="C5" s="0" t="s">
        <v>320</v>
      </c>
    </row>
    <row r="6" customFormat="false" ht="15" hidden="false" customHeight="false" outlineLevel="0" collapsed="false">
      <c r="A6" s="0" t="s">
        <v>371</v>
      </c>
      <c r="B6" s="0" t="s">
        <v>372</v>
      </c>
      <c r="C6" s="0" t="s">
        <v>316</v>
      </c>
    </row>
    <row r="7" customFormat="false" ht="15" hidden="false" customHeight="false" outlineLevel="0" collapsed="false">
      <c r="A7" s="0" t="s">
        <v>373</v>
      </c>
      <c r="B7" s="0" t="s">
        <v>374</v>
      </c>
      <c r="C7" s="0" t="s">
        <v>320</v>
      </c>
    </row>
    <row r="8" customFormat="false" ht="15" hidden="false" customHeight="false" outlineLevel="0" collapsed="false">
      <c r="A8" s="0" t="s">
        <v>375</v>
      </c>
      <c r="B8" s="0" t="s">
        <v>376</v>
      </c>
      <c r="C8" s="0" t="s">
        <v>317</v>
      </c>
    </row>
    <row r="9" customFormat="false" ht="15" hidden="false" customHeight="false" outlineLevel="0" collapsed="false">
      <c r="A9" s="0" t="s">
        <v>377</v>
      </c>
      <c r="B9" s="0" t="s">
        <v>378</v>
      </c>
      <c r="C9" s="0" t="s">
        <v>318</v>
      </c>
    </row>
    <row r="10" customFormat="false" ht="15" hidden="false" customHeight="false" outlineLevel="0" collapsed="false">
      <c r="A10" s="0" t="s">
        <v>379</v>
      </c>
      <c r="B10" s="0" t="s">
        <v>380</v>
      </c>
      <c r="C10" s="0" t="s">
        <v>317</v>
      </c>
    </row>
    <row r="11" customFormat="false" ht="15" hidden="false" customHeight="false" outlineLevel="0" collapsed="false">
      <c r="A11" s="0" t="s">
        <v>381</v>
      </c>
      <c r="B11" s="0" t="s">
        <v>382</v>
      </c>
      <c r="C11" s="0" t="s">
        <v>318</v>
      </c>
    </row>
    <row r="12" customFormat="false" ht="15" hidden="false" customHeight="false" outlineLevel="0" collapsed="false">
      <c r="A12" s="0" t="s">
        <v>383</v>
      </c>
      <c r="B12" s="0" t="s">
        <v>384</v>
      </c>
      <c r="C12" s="0" t="s">
        <v>319</v>
      </c>
    </row>
    <row r="13" customFormat="false" ht="15" hidden="false" customHeight="false" outlineLevel="0" collapsed="false">
      <c r="A13" s="0" t="s">
        <v>385</v>
      </c>
      <c r="B13" s="0" t="s">
        <v>386</v>
      </c>
      <c r="C13" s="0" t="s">
        <v>317</v>
      </c>
    </row>
    <row r="14" customFormat="false" ht="15" hidden="false" customHeight="false" outlineLevel="0" collapsed="false">
      <c r="A14" s="0" t="s">
        <v>387</v>
      </c>
      <c r="B14" s="0" t="s">
        <v>388</v>
      </c>
      <c r="C14" s="0" t="s">
        <v>317</v>
      </c>
    </row>
    <row r="15" customFormat="false" ht="15" hidden="false" customHeight="false" outlineLevel="0" collapsed="false">
      <c r="A15" s="0" t="s">
        <v>389</v>
      </c>
      <c r="B15" s="0" t="s">
        <v>390</v>
      </c>
      <c r="C15" s="0" t="s">
        <v>315</v>
      </c>
    </row>
    <row r="16" customFormat="false" ht="15" hidden="false" customHeight="false" outlineLevel="0" collapsed="false">
      <c r="A16" s="0" t="s">
        <v>391</v>
      </c>
      <c r="B16" s="0" t="s">
        <v>392</v>
      </c>
      <c r="C16" s="0" t="s">
        <v>315</v>
      </c>
    </row>
    <row r="17" customFormat="false" ht="15" hidden="false" customHeight="false" outlineLevel="0" collapsed="false">
      <c r="A17" s="0" t="s">
        <v>393</v>
      </c>
      <c r="B17" s="0" t="s">
        <v>394</v>
      </c>
      <c r="C17" s="0" t="s">
        <v>317</v>
      </c>
    </row>
    <row r="18" customFormat="false" ht="15" hidden="false" customHeight="false" outlineLevel="0" collapsed="false">
      <c r="A18" s="0" t="s">
        <v>395</v>
      </c>
      <c r="B18" s="0" t="s">
        <v>396</v>
      </c>
      <c r="C18" s="0" t="s">
        <v>317</v>
      </c>
    </row>
    <row r="19" customFormat="false" ht="15" hidden="false" customHeight="false" outlineLevel="0" collapsed="false">
      <c r="A19" s="0" t="s">
        <v>397</v>
      </c>
      <c r="B19" s="0" t="s">
        <v>398</v>
      </c>
      <c r="C19" s="0" t="s">
        <v>313</v>
      </c>
    </row>
    <row r="20" customFormat="false" ht="15" hidden="false" customHeight="false" outlineLevel="0" collapsed="false">
      <c r="A20" s="0" t="s">
        <v>399</v>
      </c>
      <c r="B20" s="0" t="s">
        <v>400</v>
      </c>
      <c r="C20" s="0" t="s">
        <v>315</v>
      </c>
    </row>
    <row r="21" customFormat="false" ht="15" hidden="false" customHeight="false" outlineLevel="0" collapsed="false">
      <c r="A21" s="0" t="s">
        <v>401</v>
      </c>
      <c r="B21" s="0" t="s">
        <v>402</v>
      </c>
      <c r="C21" s="0" t="s">
        <v>313</v>
      </c>
    </row>
    <row r="22" customFormat="false" ht="15" hidden="false" customHeight="false" outlineLevel="0" collapsed="false">
      <c r="A22" s="0" t="s">
        <v>403</v>
      </c>
      <c r="B22" s="0" t="s">
        <v>404</v>
      </c>
      <c r="C22" s="0" t="s">
        <v>317</v>
      </c>
    </row>
    <row r="23" customFormat="false" ht="15" hidden="false" customHeight="false" outlineLevel="0" collapsed="false">
      <c r="A23" s="0" t="s">
        <v>405</v>
      </c>
      <c r="B23" s="0" t="s">
        <v>406</v>
      </c>
      <c r="C23" s="0" t="s">
        <v>317</v>
      </c>
    </row>
    <row r="24" customFormat="false" ht="15" hidden="false" customHeight="false" outlineLevel="0" collapsed="false">
      <c r="A24" s="0" t="s">
        <v>407</v>
      </c>
      <c r="B24" s="0" t="s">
        <v>408</v>
      </c>
      <c r="C24" s="0" t="s">
        <v>97</v>
      </c>
    </row>
    <row r="25" customFormat="false" ht="15" hidden="false" customHeight="false" outlineLevel="0" collapsed="false">
      <c r="A25" s="0" t="s">
        <v>409</v>
      </c>
      <c r="B25" s="0" t="s">
        <v>410</v>
      </c>
      <c r="C25" s="0" t="s">
        <v>317</v>
      </c>
    </row>
    <row r="26" customFormat="false" ht="15" hidden="false" customHeight="false" outlineLevel="0" collapsed="false">
      <c r="A26" s="0" t="s">
        <v>411</v>
      </c>
      <c r="B26" s="0" t="s">
        <v>412</v>
      </c>
      <c r="C26" s="0" t="s">
        <v>97</v>
      </c>
    </row>
    <row r="27" customFormat="false" ht="15" hidden="false" customHeight="false" outlineLevel="0" collapsed="false">
      <c r="A27" s="0" t="s">
        <v>413</v>
      </c>
      <c r="B27" s="0" t="s">
        <v>414</v>
      </c>
      <c r="C27" s="0" t="s">
        <v>315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108</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2021-02-06T23:08:45Z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